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URO" sheetId="1" r:id="rId4"/>
    <sheet state="visible" name="Lisaküsimused" sheetId="2" r:id="rId5"/>
    <sheet state="visible" name="Print" sheetId="3" r:id="rId6"/>
    <sheet state="visible" name="Daily schedule" sheetId="4" r:id="rId7"/>
    <sheet state="hidden" name="Predictions_1" sheetId="5" r:id="rId8"/>
    <sheet state="hidden" name="Predictions_Ranking_1" sheetId="6" r:id="rId9"/>
    <sheet state="hidden" name="Predictions_2" sheetId="7" r:id="rId10"/>
    <sheet state="hidden" name="Predictions_Ranking_2" sheetId="8" r:id="rId11"/>
    <sheet state="hidden" name="PrSettings" sheetId="9" r:id="rId12"/>
    <sheet state="visible" name="FairPlay" sheetId="10" r:id="rId13"/>
    <sheet state="visible" name="Direct comparisons" sheetId="11" r:id="rId14"/>
    <sheet state="visible" name="AssignThird" sheetId="12" r:id="rId15"/>
    <sheet state="visible" name="Language" sheetId="13" r:id="rId16"/>
    <sheet state="visible" name="TimeZone" sheetId="14" r:id="rId17"/>
    <sheet state="visible" name="Help" sheetId="15" r:id="rId18"/>
    <sheet state="hidden" name="ThirdPlaced" sheetId="16" r:id="rId19"/>
    <sheet state="hidden" name="Groups" sheetId="17" r:id="rId20"/>
    <sheet state="hidden" name="Matches" sheetId="18" r:id="rId21"/>
    <sheet state="hidden" name="Factors" sheetId="19" r:id="rId22"/>
    <sheet state="hidden" name="Distinctness" sheetId="20" r:id="rId23"/>
    <sheet state="hidden" name="References" sheetId="21" r:id="rId24"/>
    <sheet state="hidden" name="GrpA" sheetId="22" r:id="rId25"/>
    <sheet state="hidden" name="GrpB" sheetId="23" r:id="rId26"/>
    <sheet state="hidden" name="GrpC" sheetId="24" r:id="rId27"/>
    <sheet state="hidden" name="GrpD" sheetId="25" r:id="rId28"/>
    <sheet state="hidden" name="GrpE" sheetId="26" r:id="rId29"/>
    <sheet state="hidden" name="GrpF" sheetId="27" r:id="rId30"/>
  </sheets>
  <definedNames>
    <definedName name="FactorDirC2">Factors!$B$6</definedName>
    <definedName name="FactorPenalty">Factors!$B$9</definedName>
    <definedName name="FactorGD">Factors!$B$7</definedName>
    <definedName name="FairPlayPoints2">FairPlay!$F$6:$F$21</definedName>
    <definedName name="FactorDirC43">Factors!$B$10</definedName>
    <definedName name="FairPlayTeams2">FairPlay!$E$6:$E$21</definedName>
    <definedName name="FactorRow">Factors!$B$15</definedName>
    <definedName name="FactorRank">Factors!$B$14</definedName>
    <definedName name="FactorFairPlay">Factors!$B$13</definedName>
    <definedName name="FactorPts">Factors!$B$4</definedName>
    <definedName name="FairPlayTeams1">FairPlay!$B$6:$B$21</definedName>
    <definedName name="FactorDirC3">Factors!$B$5</definedName>
    <definedName name="GDzero">Factors!$D$7</definedName>
    <definedName name="FairPlayPoints1">FairPlay!$C$6:$C$21</definedName>
    <definedName name="FactorFor">Factors!$B$8</definedName>
    <definedName name="FactorDirC42">Factors!$B$11</definedName>
    <definedName name="FactorWins">Factors!$B$12</definedName>
  </definedNames>
  <calcPr/>
  <extLst>
    <ext uri="GoogleSheetsCustomDataVersion2">
      <go:sheetsCustomData xmlns:go="http://customooxmlschemas.google.com/" r:id="rId31" roundtripDataChecksum="9yg8uV946pfxorPwdhZB4TzwDc5nCpwDeFZ76a1Uwnw="/>
    </ext>
  </extLst>
</workbook>
</file>

<file path=xl/sharedStrings.xml><?xml version="1.0" encoding="utf-8"?>
<sst xmlns="http://schemas.openxmlformats.org/spreadsheetml/2006/main" count="3231" uniqueCount="1821">
  <si>
    <t>hb/vers. 1.8.4
2024-05-21</t>
  </si>
  <si>
    <t>1A</t>
  </si>
  <si>
    <t>1B</t>
  </si>
  <si>
    <t>1C</t>
  </si>
  <si>
    <t>1D</t>
  </si>
  <si>
    <t>1E</t>
  </si>
  <si>
    <t>1F</t>
  </si>
  <si>
    <t>2A</t>
  </si>
  <si>
    <t>2B</t>
  </si>
  <si>
    <t>2C</t>
  </si>
  <si>
    <t>2D</t>
  </si>
  <si>
    <t>2E</t>
  </si>
  <si>
    <t>2F</t>
  </si>
  <si>
    <t>3A</t>
  </si>
  <si>
    <t>3B</t>
  </si>
  <si>
    <t>3C</t>
  </si>
  <si>
    <t>3D</t>
  </si>
  <si>
    <t>3E</t>
  </si>
  <si>
    <t>3F</t>
  </si>
  <si>
    <t>4A</t>
  </si>
  <si>
    <t>4B</t>
  </si>
  <si>
    <t>4C</t>
  </si>
  <si>
    <t>4D</t>
  </si>
  <si>
    <t>4E</t>
  </si>
  <si>
    <t>4F</t>
  </si>
  <si>
    <t>Hermann Baum</t>
  </si>
  <si>
    <t>https://hermann-baum.de/excel/UEFA_EURO/en/</t>
  </si>
  <si>
    <t>Lisaküsimused</t>
  </si>
  <si>
    <t>Vastused</t>
  </si>
  <si>
    <t>1. Turniiri suurim väravakütt?</t>
  </si>
  <si>
    <t>1. Mbappe</t>
  </si>
  <si>
    <t>2. Mis riigi mängija saab turniiril esimese punase kaardi?</t>
  </si>
  <si>
    <t>Türgi</t>
  </si>
  <si>
    <t>3. Mis riigi mängija lööb turniiril esimese värava otse karistuslöögist (penalt ei lähe arvesse)?</t>
  </si>
  <si>
    <t>Itaalia</t>
  </si>
  <si>
    <t>4. Mis võistkond lööb alagrupiturniiril kõige rohkem väravaid?</t>
  </si>
  <si>
    <t>Prantsusmaa</t>
  </si>
  <si>
    <t>5. Mis võistkond laseb endale lüüa alagrupiturniiril kõige rohkem väravaid?</t>
  </si>
  <si>
    <t>Serbia</t>
  </si>
  <si>
    <t>6. Mis riigi väravavaht tõrjub turniiri esimese penalti?</t>
  </si>
  <si>
    <t>Belgia</t>
  </si>
  <si>
    <t>7. Kes annab turniiril kõige rohkem väravasööte?</t>
  </si>
  <si>
    <t>Griezmann</t>
  </si>
  <si>
    <t>8. Kas turniiril lüüakse hat-trick?</t>
  </si>
  <si>
    <t>Jah</t>
  </si>
  <si>
    <t xml:space="preserve">  Pts      Goals</t>
  </si>
  <si>
    <t/>
  </si>
  <si>
    <t>Germany</t>
  </si>
  <si>
    <t xml:space="preserve">   9        6 - 0</t>
  </si>
  <si>
    <t>Italy</t>
  </si>
  <si>
    <t xml:space="preserve">   9        5 - 1</t>
  </si>
  <si>
    <t>England</t>
  </si>
  <si>
    <t xml:space="preserve">   9        6 - 1</t>
  </si>
  <si>
    <t>France</t>
  </si>
  <si>
    <t xml:space="preserve">   9        7 - 1</t>
  </si>
  <si>
    <t>Belgium</t>
  </si>
  <si>
    <t>Portugal</t>
  </si>
  <si>
    <t xml:space="preserve">   9        4 - 0</t>
  </si>
  <si>
    <t>Switzerland</t>
  </si>
  <si>
    <t xml:space="preserve">   4        2 - 2</t>
  </si>
  <si>
    <t>Spain</t>
  </si>
  <si>
    <t xml:space="preserve">   6        4 - 2</t>
  </si>
  <si>
    <t>Denmark</t>
  </si>
  <si>
    <t xml:space="preserve">   6        3 - 2</t>
  </si>
  <si>
    <t>Netherlands</t>
  </si>
  <si>
    <t xml:space="preserve">   6        3 - 3</t>
  </si>
  <si>
    <t>Slovakia</t>
  </si>
  <si>
    <t xml:space="preserve">   4        1 - 2</t>
  </si>
  <si>
    <t>Türkiye</t>
  </si>
  <si>
    <t>Scotland</t>
  </si>
  <si>
    <t xml:space="preserve">   2        0 - 3</t>
  </si>
  <si>
    <t>Croatia</t>
  </si>
  <si>
    <t xml:space="preserve">   3        1 - 2</t>
  </si>
  <si>
    <t>Slovenia</t>
  </si>
  <si>
    <t xml:space="preserve">   1        0 - 3</t>
  </si>
  <si>
    <t>Austria</t>
  </si>
  <si>
    <t xml:space="preserve">   1        1 - 4</t>
  </si>
  <si>
    <t>Ukraine</t>
  </si>
  <si>
    <t xml:space="preserve">   3        2 - 3</t>
  </si>
  <si>
    <t>Georgia</t>
  </si>
  <si>
    <t xml:space="preserve">   3        3 - 4</t>
  </si>
  <si>
    <t>Hungary</t>
  </si>
  <si>
    <t>Albania</t>
  </si>
  <si>
    <t xml:space="preserve">   0        0 - 5</t>
  </si>
  <si>
    <t>Poland</t>
  </si>
  <si>
    <t>Romania</t>
  </si>
  <si>
    <t xml:space="preserve">   1        0 - 2</t>
  </si>
  <si>
    <t>Czechia</t>
  </si>
  <si>
    <t xml:space="preserve">   0        1 - 5</t>
  </si>
  <si>
    <t>¤</t>
  </si>
  <si>
    <t>C4</t>
  </si>
  <si>
    <t>B1</t>
  </si>
  <si>
    <t>D4</t>
  </si>
  <si>
    <t>Anna</t>
  </si>
  <si>
    <t>Peter</t>
  </si>
  <si>
    <t>Rank</t>
  </si>
  <si>
    <t>Name</t>
  </si>
  <si>
    <t>Score</t>
  </si>
  <si>
    <t>First column:</t>
  </si>
  <si>
    <t>column difference:</t>
  </si>
  <si>
    <t>●</t>
  </si>
  <si>
    <t>1.</t>
  </si>
  <si>
    <t>2.</t>
  </si>
  <si>
    <t>A</t>
  </si>
  <si>
    <t>D</t>
  </si>
  <si>
    <t>B</t>
  </si>
  <si>
    <t>E</t>
  </si>
  <si>
    <t>C</t>
  </si>
  <si>
    <t>F</t>
  </si>
  <si>
    <t>Clear?</t>
  </si>
  <si>
    <t>Row numbers</t>
  </si>
  <si>
    <t>Col num</t>
  </si>
  <si>
    <t>Dir. Comp. (3)</t>
  </si>
  <si>
    <t>Points</t>
  </si>
  <si>
    <t>GD</t>
  </si>
  <si>
    <t>For</t>
  </si>
  <si>
    <t>Against</t>
  </si>
  <si>
    <t>-</t>
  </si>
  <si>
    <t>3.</t>
  </si>
  <si>
    <t>4.</t>
  </si>
  <si>
    <t>3A/D/E/F</t>
  </si>
  <si>
    <t>3D/E/F</t>
  </si>
  <si>
    <t>3A/B/C/D</t>
  </si>
  <si>
    <t>3A/B/C</t>
  </si>
  <si>
    <t>A B C D</t>
  </si>
  <si>
    <t>A B C E</t>
  </si>
  <si>
    <t>A B C F</t>
  </si>
  <si>
    <t>A B D E</t>
  </si>
  <si>
    <t>A B D F</t>
  </si>
  <si>
    <t>A B E F</t>
  </si>
  <si>
    <t>A C D E</t>
  </si>
  <si>
    <t>A C D F</t>
  </si>
  <si>
    <t>A C E F</t>
  </si>
  <si>
    <t>A D E F</t>
  </si>
  <si>
    <t>B C D E</t>
  </si>
  <si>
    <t>B C D F</t>
  </si>
  <si>
    <t>B C E F</t>
  </si>
  <si>
    <t>B D E F</t>
  </si>
  <si>
    <t>C D E F</t>
  </si>
  <si>
    <t>Last update:</t>
  </si>
  <si>
    <t>english</t>
  </si>
  <si>
    <t>EURO rank</t>
  </si>
  <si>
    <t>spanish</t>
  </si>
  <si>
    <t>italian</t>
  </si>
  <si>
    <t>french</t>
  </si>
  <si>
    <t>german</t>
  </si>
  <si>
    <t>dutch</t>
  </si>
  <si>
    <t>danish</t>
  </si>
  <si>
    <t>portuguese</t>
  </si>
  <si>
    <t>bulgarian</t>
  </si>
  <si>
    <t>my language</t>
  </si>
  <si>
    <t>Portogallo</t>
  </si>
  <si>
    <t>Португалия</t>
  </si>
  <si>
    <t>Francia</t>
  </si>
  <si>
    <t>Frankreich</t>
  </si>
  <si>
    <t>Frankrijk</t>
  </si>
  <si>
    <t>Frankrig</t>
  </si>
  <si>
    <t>França</t>
  </si>
  <si>
    <t>Франция</t>
  </si>
  <si>
    <t>España</t>
  </si>
  <si>
    <t>Spagna</t>
  </si>
  <si>
    <t>Espagne</t>
  </si>
  <si>
    <t>Spanien</t>
  </si>
  <si>
    <t>Spanje</t>
  </si>
  <si>
    <t>Espanha</t>
  </si>
  <si>
    <t>Испания</t>
  </si>
  <si>
    <t>Bélgica</t>
  </si>
  <si>
    <t>Belgio</t>
  </si>
  <si>
    <t>Belgique</t>
  </si>
  <si>
    <t>Belgien</t>
  </si>
  <si>
    <t>België</t>
  </si>
  <si>
    <t>Белгия</t>
  </si>
  <si>
    <t>Inglaterra</t>
  </si>
  <si>
    <t>Inghilterra</t>
  </si>
  <si>
    <t>Angleterre</t>
  </si>
  <si>
    <t>Engeland</t>
  </si>
  <si>
    <t>Англия</t>
  </si>
  <si>
    <t>Hungría</t>
  </si>
  <si>
    <t>Ungheria</t>
  </si>
  <si>
    <t>Hongrie</t>
  </si>
  <si>
    <t>Ungarn</t>
  </si>
  <si>
    <t>Hongarije</t>
  </si>
  <si>
    <t>Hungria</t>
  </si>
  <si>
    <t>Унгария</t>
  </si>
  <si>
    <t>Turquía</t>
  </si>
  <si>
    <t>Turchia</t>
  </si>
  <si>
    <t>Turquie</t>
  </si>
  <si>
    <t>Türkei</t>
  </si>
  <si>
    <t>Turkije</t>
  </si>
  <si>
    <t>Tyrkiet</t>
  </si>
  <si>
    <t>Turquia</t>
  </si>
  <si>
    <t>Турция</t>
  </si>
  <si>
    <t>Rumanía</t>
  </si>
  <si>
    <t>Roumanie</t>
  </si>
  <si>
    <t>Rumänien</t>
  </si>
  <si>
    <t>Roemenië</t>
  </si>
  <si>
    <t>Rumænien</t>
  </si>
  <si>
    <t>Roménia</t>
  </si>
  <si>
    <t>Румъния</t>
  </si>
  <si>
    <t>Dinamarca</t>
  </si>
  <si>
    <t>Danimarca</t>
  </si>
  <si>
    <t>Danemark</t>
  </si>
  <si>
    <t>Dänemark</t>
  </si>
  <si>
    <t>Denemarken</t>
  </si>
  <si>
    <t>Danmark</t>
  </si>
  <si>
    <t>Дания</t>
  </si>
  <si>
    <t>Albanie</t>
  </si>
  <si>
    <t>Albanien</t>
  </si>
  <si>
    <t>Albanië</t>
  </si>
  <si>
    <t>Albânia</t>
  </si>
  <si>
    <t>Албания</t>
  </si>
  <si>
    <t>Autriche</t>
  </si>
  <si>
    <t>Österreich</t>
  </si>
  <si>
    <t>Oostenrijk</t>
  </si>
  <si>
    <t>Østrig</t>
  </si>
  <si>
    <t>Áustria</t>
  </si>
  <si>
    <t>Австрия</t>
  </si>
  <si>
    <t>Países Bajos</t>
  </si>
  <si>
    <t>Paesi Bassi</t>
  </si>
  <si>
    <t>Pays-Bas</t>
  </si>
  <si>
    <t>Niederlande</t>
  </si>
  <si>
    <t>Nederland</t>
  </si>
  <si>
    <t>Holland</t>
  </si>
  <si>
    <t>Países Baixos</t>
  </si>
  <si>
    <t>Нидерландия</t>
  </si>
  <si>
    <t>Escocia</t>
  </si>
  <si>
    <t>Scozia</t>
  </si>
  <si>
    <t>Écosse</t>
  </si>
  <si>
    <t>Schottland</t>
  </si>
  <si>
    <t>Schotland</t>
  </si>
  <si>
    <t>Skotland</t>
  </si>
  <si>
    <t>Escócia</t>
  </si>
  <si>
    <t>Шотландия</t>
  </si>
  <si>
    <t>Croacia</t>
  </si>
  <si>
    <t>Croazia</t>
  </si>
  <si>
    <t>Croatie</t>
  </si>
  <si>
    <t>Kroatien</t>
  </si>
  <si>
    <t>Kroatië</t>
  </si>
  <si>
    <t>Croácia</t>
  </si>
  <si>
    <t>Хърватия</t>
  </si>
  <si>
    <t>Eslovenia</t>
  </si>
  <si>
    <t>Slovénie</t>
  </si>
  <si>
    <t>Slowenien</t>
  </si>
  <si>
    <t>Slovenië</t>
  </si>
  <si>
    <t>Slovenien</t>
  </si>
  <si>
    <t>Eslovénia</t>
  </si>
  <si>
    <t>Словения</t>
  </si>
  <si>
    <t>Eslovaquia</t>
  </si>
  <si>
    <t>Slovacchia</t>
  </si>
  <si>
    <t>Slovaquie</t>
  </si>
  <si>
    <t>Slowakei</t>
  </si>
  <si>
    <t>Slowakije</t>
  </si>
  <si>
    <t>Slovakiet</t>
  </si>
  <si>
    <t>Eslováquia</t>
  </si>
  <si>
    <t>Словакия</t>
  </si>
  <si>
    <t>Rep. Checa</t>
  </si>
  <si>
    <t>Rep. Ceca</t>
  </si>
  <si>
    <t>Rép. tchèque</t>
  </si>
  <si>
    <t>Tschechien</t>
  </si>
  <si>
    <t>Tsjechië</t>
  </si>
  <si>
    <t>Tjekkiet</t>
  </si>
  <si>
    <t>Chéquia</t>
  </si>
  <si>
    <t>Чехия</t>
  </si>
  <si>
    <t>Italia</t>
  </si>
  <si>
    <t>Italie</t>
  </si>
  <si>
    <t>Italien</t>
  </si>
  <si>
    <t>Italië</t>
  </si>
  <si>
    <t>Itália</t>
  </si>
  <si>
    <t>Италия</t>
  </si>
  <si>
    <t>Serbie</t>
  </si>
  <si>
    <t>Serbien</t>
  </si>
  <si>
    <t>Servië</t>
  </si>
  <si>
    <t>Sérvia</t>
  </si>
  <si>
    <t>Сърбия</t>
  </si>
  <si>
    <t>Suiza</t>
  </si>
  <si>
    <t>Svizzera</t>
  </si>
  <si>
    <t>Suisse</t>
  </si>
  <si>
    <t>Schweiz</t>
  </si>
  <si>
    <t>Zwitserland</t>
  </si>
  <si>
    <t>Suíça</t>
  </si>
  <si>
    <t>Швейцария</t>
  </si>
  <si>
    <t>Ucrania</t>
  </si>
  <si>
    <t>Ucraina</t>
  </si>
  <si>
    <t>Oekraïne</t>
  </si>
  <si>
    <t>Ucrânia</t>
  </si>
  <si>
    <t>Украйна</t>
  </si>
  <si>
    <t>Greece</t>
  </si>
  <si>
    <t>Grecia</t>
  </si>
  <si>
    <t>Grèce</t>
  </si>
  <si>
    <t>Griechenland</t>
  </si>
  <si>
    <t>Griekenland</t>
  </si>
  <si>
    <t>Grækenland</t>
  </si>
  <si>
    <t>Grécia</t>
  </si>
  <si>
    <t>Гърция</t>
  </si>
  <si>
    <t>Finland</t>
  </si>
  <si>
    <t>Finlandia</t>
  </si>
  <si>
    <t>Finlande</t>
  </si>
  <si>
    <t>Finnland</t>
  </si>
  <si>
    <t>Finlândia</t>
  </si>
  <si>
    <t>Финландия</t>
  </si>
  <si>
    <t>Wales</t>
  </si>
  <si>
    <t>Gales</t>
  </si>
  <si>
    <t>Galles</t>
  </si>
  <si>
    <t>Pays de Galles</t>
  </si>
  <si>
    <t>País de Gales</t>
  </si>
  <si>
    <t>Уелс</t>
  </si>
  <si>
    <t>Norway</t>
  </si>
  <si>
    <t>Noruega</t>
  </si>
  <si>
    <t>Norvegia</t>
  </si>
  <si>
    <t>Norvège</t>
  </si>
  <si>
    <t>Norwegen</t>
  </si>
  <si>
    <t>Noorwegen</t>
  </si>
  <si>
    <t>Norge</t>
  </si>
  <si>
    <t>Норвегия</t>
  </si>
  <si>
    <t>Polonia</t>
  </si>
  <si>
    <t>Pologne</t>
  </si>
  <si>
    <t>Polen</t>
  </si>
  <si>
    <t>Polónia</t>
  </si>
  <si>
    <t>Полша</t>
  </si>
  <si>
    <t>Montenegro</t>
  </si>
  <si>
    <t>Monténégro</t>
  </si>
  <si>
    <t>Черна гора</t>
  </si>
  <si>
    <t>Luxembourg</t>
  </si>
  <si>
    <t>Luxemburgo</t>
  </si>
  <si>
    <t>Lussemburgo</t>
  </si>
  <si>
    <t>Luxemburg</t>
  </si>
  <si>
    <t>Люксембург</t>
  </si>
  <si>
    <t>Sweden</t>
  </si>
  <si>
    <t>Suecia</t>
  </si>
  <si>
    <t>Svezia</t>
  </si>
  <si>
    <t>Suède</t>
  </si>
  <si>
    <t>Schweden</t>
  </si>
  <si>
    <t>Zweden</t>
  </si>
  <si>
    <t>Sverige</t>
  </si>
  <si>
    <t>Suécia</t>
  </si>
  <si>
    <t>Швеция</t>
  </si>
  <si>
    <t>Israel</t>
  </si>
  <si>
    <t>Israele</t>
  </si>
  <si>
    <t>Israël</t>
  </si>
  <si>
    <t>Израел</t>
  </si>
  <si>
    <t>Kazakhstan</t>
  </si>
  <si>
    <t>Kazajistán</t>
  </si>
  <si>
    <t>Kazakistan</t>
  </si>
  <si>
    <t>Kasachstan</t>
  </si>
  <si>
    <t>Kazachstan</t>
  </si>
  <si>
    <t>Kasakhstan</t>
  </si>
  <si>
    <t>Kazaquistão</t>
  </si>
  <si>
    <t>Казахстан</t>
  </si>
  <si>
    <t>Moldava</t>
  </si>
  <si>
    <t>Moldavie</t>
  </si>
  <si>
    <t>Moldavien</t>
  </si>
  <si>
    <t>Moldavië</t>
  </si>
  <si>
    <t>Moldávia</t>
  </si>
  <si>
    <t>Молдова</t>
  </si>
  <si>
    <t>Armenia</t>
  </si>
  <si>
    <t>Arménie</t>
  </si>
  <si>
    <t>Armenien</t>
  </si>
  <si>
    <t>Armenië</t>
  </si>
  <si>
    <t>Arménia</t>
  </si>
  <si>
    <t>Армения</t>
  </si>
  <si>
    <t>Géorgie</t>
  </si>
  <si>
    <t>Georgien</t>
  </si>
  <si>
    <t>Georgië</t>
  </si>
  <si>
    <t>Geórgia</t>
  </si>
  <si>
    <t>Грузия</t>
  </si>
  <si>
    <t>Belarus</t>
  </si>
  <si>
    <t>Bielorrusia</t>
  </si>
  <si>
    <t>Bielorussia</t>
  </si>
  <si>
    <t>Bélarus</t>
  </si>
  <si>
    <t>Wit-Rusland</t>
  </si>
  <si>
    <t>Bielorrússia</t>
  </si>
  <si>
    <t>Беларус</t>
  </si>
  <si>
    <t>North Macedonia</t>
  </si>
  <si>
    <t>Macedonia Norte</t>
  </si>
  <si>
    <t>Nord Macedonia</t>
  </si>
  <si>
    <t>Macédoine Nord</t>
  </si>
  <si>
    <t>Nordmazedonien</t>
  </si>
  <si>
    <t>Noord-Macedonië</t>
  </si>
  <si>
    <t>Nordmakedonien</t>
  </si>
  <si>
    <t>Macedónia do Norte</t>
  </si>
  <si>
    <t>Северна Македония</t>
  </si>
  <si>
    <t>Azerbaijan</t>
  </si>
  <si>
    <t>Azerbaiyán</t>
  </si>
  <si>
    <t>Azerbaïdjan</t>
  </si>
  <si>
    <t>Aserbaidschan</t>
  </si>
  <si>
    <t>Azerbeidzjan</t>
  </si>
  <si>
    <t>Aserbajdsjan</t>
  </si>
  <si>
    <t>Azerbeijão</t>
  </si>
  <si>
    <t>Азербайджан</t>
  </si>
  <si>
    <t>Ireland</t>
  </si>
  <si>
    <t>Irlanda</t>
  </si>
  <si>
    <t>Irlande</t>
  </si>
  <si>
    <t>Irland</t>
  </si>
  <si>
    <t>Ierland</t>
  </si>
  <si>
    <t>Ирландия</t>
  </si>
  <si>
    <t>Lithuania</t>
  </si>
  <si>
    <t>Lituania</t>
  </si>
  <si>
    <t>Lituanie</t>
  </si>
  <si>
    <t>Litauen</t>
  </si>
  <si>
    <t>Litouwen</t>
  </si>
  <si>
    <t>Lituânia</t>
  </si>
  <si>
    <t>Литва</t>
  </si>
  <si>
    <t>Iceland</t>
  </si>
  <si>
    <t>Islandia</t>
  </si>
  <si>
    <t>Islanda</t>
  </si>
  <si>
    <t>Islande</t>
  </si>
  <si>
    <t>Island</t>
  </si>
  <si>
    <t>IJsland</t>
  </si>
  <si>
    <t>Islândia</t>
  </si>
  <si>
    <t>Исландия</t>
  </si>
  <si>
    <t>Kosovo</t>
  </si>
  <si>
    <t>Kosova</t>
  </si>
  <si>
    <t>Косово</t>
  </si>
  <si>
    <t>Bulgaria</t>
  </si>
  <si>
    <t>Bulgarie</t>
  </si>
  <si>
    <t>Bulgarien</t>
  </si>
  <si>
    <t>Bulgarije</t>
  </si>
  <si>
    <t>Bulgária</t>
  </si>
  <si>
    <t>България</t>
  </si>
  <si>
    <t>Northern Ireland</t>
  </si>
  <si>
    <t>Irlanda del Norte</t>
  </si>
  <si>
    <t>Irlanda del Nord</t>
  </si>
  <si>
    <t>Irlande du Nord</t>
  </si>
  <si>
    <t>Nordirland</t>
  </si>
  <si>
    <t>Noord-Ierland</t>
  </si>
  <si>
    <t>Irlanda do Norte</t>
  </si>
  <si>
    <t>Северна Ирландия</t>
  </si>
  <si>
    <t>Bosnia a. Herzeg.</t>
  </si>
  <si>
    <t>Bosnia y Herzeg.</t>
  </si>
  <si>
    <t>Bosnia ed Erzeg.</t>
  </si>
  <si>
    <t>Bosnie-Herzég.</t>
  </si>
  <si>
    <t>Bosnien/Herzeg.</t>
  </si>
  <si>
    <t>Bosnië/Herzegow.</t>
  </si>
  <si>
    <t>Bosnien og Herzegovina</t>
  </si>
  <si>
    <t>Bósnia e Herzegovina</t>
  </si>
  <si>
    <t>Босна и Херцеговина</t>
  </si>
  <si>
    <t>Latvia</t>
  </si>
  <si>
    <t>Letonia</t>
  </si>
  <si>
    <t>Lettonia</t>
  </si>
  <si>
    <t>Lettonie</t>
  </si>
  <si>
    <t>Lettland</t>
  </si>
  <si>
    <t>Letland</t>
  </si>
  <si>
    <t>Letónia</t>
  </si>
  <si>
    <t>Латвия</t>
  </si>
  <si>
    <t>Faroe Islands</t>
  </si>
  <si>
    <t>Islas Feroe</t>
  </si>
  <si>
    <t>Isole Faroe</t>
  </si>
  <si>
    <t>Îles Féroé</t>
  </si>
  <si>
    <t>Färöer Inseln</t>
  </si>
  <si>
    <t>Faeröer</t>
  </si>
  <si>
    <t>Færøerne</t>
  </si>
  <si>
    <t>Ilhas Faroé</t>
  </si>
  <si>
    <t>Фарьорски Острови</t>
  </si>
  <si>
    <t>Estonia</t>
  </si>
  <si>
    <t>Estonie</t>
  </si>
  <si>
    <t>Estland</t>
  </si>
  <si>
    <t>Estónia</t>
  </si>
  <si>
    <t>Естония</t>
  </si>
  <si>
    <t>Malta</t>
  </si>
  <si>
    <t>Malte</t>
  </si>
  <si>
    <t>Малта</t>
  </si>
  <si>
    <t>Cyprus</t>
  </si>
  <si>
    <t>Chipre</t>
  </si>
  <si>
    <t>Cipro</t>
  </si>
  <si>
    <t>Chypre</t>
  </si>
  <si>
    <t>Zypern</t>
  </si>
  <si>
    <t>Cypern</t>
  </si>
  <si>
    <t>Кипър</t>
  </si>
  <si>
    <t>Gibraltar</t>
  </si>
  <si>
    <t>Gibilterra</t>
  </si>
  <si>
    <t>Гибралтар</t>
  </si>
  <si>
    <t>Andorra</t>
  </si>
  <si>
    <t>Andorre</t>
  </si>
  <si>
    <t>Андора</t>
  </si>
  <si>
    <t>Liechtenstein</t>
  </si>
  <si>
    <t>Лихтенщайн</t>
  </si>
  <si>
    <t>San Marino</t>
  </si>
  <si>
    <t>Saint-Marin</t>
  </si>
  <si>
    <t>São Marino</t>
  </si>
  <si>
    <t>Сан Марино</t>
  </si>
  <si>
    <t>Alemania</t>
  </si>
  <si>
    <t>Germania</t>
  </si>
  <si>
    <t>Allemagne</t>
  </si>
  <si>
    <t>Deutschland</t>
  </si>
  <si>
    <t>Duitsland</t>
  </si>
  <si>
    <t>Tyskland</t>
  </si>
  <si>
    <t>Alemanha</t>
  </si>
  <si>
    <t>Германия</t>
  </si>
  <si>
    <t>Russia</t>
  </si>
  <si>
    <t>Rusia</t>
  </si>
  <si>
    <t>Russie</t>
  </si>
  <si>
    <t>Russland</t>
  </si>
  <si>
    <t>Rusland</t>
  </si>
  <si>
    <t>Rússia</t>
  </si>
  <si>
    <t>Русия</t>
  </si>
  <si>
    <t>Play-off A</t>
  </si>
  <si>
    <t>Play-off B</t>
  </si>
  <si>
    <t>Play-off C</t>
  </si>
  <si>
    <t>Venue
no.</t>
  </si>
  <si>
    <t>Venues</t>
  </si>
  <si>
    <t>Berlin</t>
  </si>
  <si>
    <t>Berlina</t>
  </si>
  <si>
    <t>Berlino</t>
  </si>
  <si>
    <t>Berlijn</t>
  </si>
  <si>
    <t>Berlim</t>
  </si>
  <si>
    <t>Берлин</t>
  </si>
  <si>
    <t>Leipzig</t>
  </si>
  <si>
    <t>Лайпциг</t>
  </si>
  <si>
    <t>Hamburg</t>
  </si>
  <si>
    <t>Hamburgo</t>
  </si>
  <si>
    <t>Amburgo</t>
  </si>
  <si>
    <t>Hambourg</t>
  </si>
  <si>
    <t>Hamborg</t>
  </si>
  <si>
    <t>Хамбург</t>
  </si>
  <si>
    <t>Dortmund</t>
  </si>
  <si>
    <t>Dormund</t>
  </si>
  <si>
    <t>Дортмунд</t>
  </si>
  <si>
    <t>Gelsenkirchen</t>
  </si>
  <si>
    <t>Гелзенкирхен</t>
  </si>
  <si>
    <t>Dusseldorf</t>
  </si>
  <si>
    <t>Düsseldorf</t>
  </si>
  <si>
    <t>Дюселдорф</t>
  </si>
  <si>
    <t>Cologne</t>
  </si>
  <si>
    <t>Colonia</t>
  </si>
  <si>
    <t>Köln</t>
  </si>
  <si>
    <t>Keulen</t>
  </si>
  <si>
    <t>Colónia</t>
  </si>
  <si>
    <t>Кьолн</t>
  </si>
  <si>
    <t>Frankfurt</t>
  </si>
  <si>
    <t>Fráncfort</t>
  </si>
  <si>
    <t>Francoforte</t>
  </si>
  <si>
    <t>Francfort</t>
  </si>
  <si>
    <t>Франкфурт</t>
  </si>
  <si>
    <t>Stuttgart</t>
  </si>
  <si>
    <t>Stoccarda</t>
  </si>
  <si>
    <t>Estugarda</t>
  </si>
  <si>
    <t>Щутгарт</t>
  </si>
  <si>
    <t>Munich</t>
  </si>
  <si>
    <t>Monaco</t>
  </si>
  <si>
    <t>München</t>
  </si>
  <si>
    <t>Munique</t>
  </si>
  <si>
    <t>Мюнхен</t>
  </si>
  <si>
    <t>Titles</t>
  </si>
  <si>
    <t>European Championship 2024</t>
  </si>
  <si>
    <t>Campeonato de Europa 2024</t>
  </si>
  <si>
    <t>Campionato Europeo 2024</t>
  </si>
  <si>
    <t>Championnat européen 2024</t>
  </si>
  <si>
    <t>EURO 2024</t>
  </si>
  <si>
    <t>EM 2024</t>
  </si>
  <si>
    <t>Euro 2024</t>
  </si>
  <si>
    <t>Европейско първенство 2024</t>
  </si>
  <si>
    <t>Direct comparisons</t>
  </si>
  <si>
    <t>Comparaciones directas</t>
  </si>
  <si>
    <t>Confronti diretti</t>
  </si>
  <si>
    <t>Comparaisons directes</t>
  </si>
  <si>
    <t>Direkte Vergleiche</t>
  </si>
  <si>
    <t>Onderscheidend vergelijk</t>
  </si>
  <si>
    <t>Direkte sammenligninger</t>
  </si>
  <si>
    <t>Comparações Diretas</t>
  </si>
  <si>
    <t>Директни сравнения</t>
  </si>
  <si>
    <t>Fair play or draw of lots</t>
  </si>
  <si>
    <t>Fair-play o sorteo</t>
  </si>
  <si>
    <t>Fair play o sorteggio</t>
  </si>
  <si>
    <t>Fair-play ou tirage au sort</t>
  </si>
  <si>
    <t>Fair-Play oder Los</t>
  </si>
  <si>
    <t>Fair play of lottrekking</t>
  </si>
  <si>
    <t>Fair play eller lodtrækning</t>
  </si>
  <si>
    <t>Fair-play o sorteio</t>
  </si>
  <si>
    <t>Фейрплей или жребий</t>
  </si>
  <si>
    <t>Choose time zone</t>
  </si>
  <si>
    <t>Selección de zona horaria</t>
  </si>
  <si>
    <t>Selezione del fuso orario</t>
  </si>
  <si>
    <t>Choix du fuseau horaire</t>
  </si>
  <si>
    <t>Wahl der Zeitzone</t>
  </si>
  <si>
    <t>Kies tijdzone</t>
  </si>
  <si>
    <t>Vælg tidszone</t>
  </si>
  <si>
    <t>Seleção do fuso horário</t>
  </si>
  <si>
    <t>Избери времева зона</t>
  </si>
  <si>
    <t>Matches</t>
  </si>
  <si>
    <t>Partidos</t>
  </si>
  <si>
    <t>Partite</t>
  </si>
  <si>
    <t>Matchs</t>
  </si>
  <si>
    <t>Spiele</t>
  </si>
  <si>
    <t>Wedstrijden</t>
  </si>
  <si>
    <t>Tændstikker</t>
  </si>
  <si>
    <t>Jogos</t>
  </si>
  <si>
    <t>Мачове</t>
  </si>
  <si>
    <t>Choose language</t>
  </si>
  <si>
    <t>Elección de la lengua</t>
  </si>
  <si>
    <t>Scelta della lingua</t>
  </si>
  <si>
    <t>Choix de langue</t>
  </si>
  <si>
    <t>Wahl der Sprache</t>
  </si>
  <si>
    <t>Kies taal</t>
  </si>
  <si>
    <t>Vælg sprog</t>
  </si>
  <si>
    <t>Escolha Idioma</t>
  </si>
  <si>
    <t>Избери език</t>
  </si>
  <si>
    <t>Assignment of the group third in the round of 16</t>
  </si>
  <si>
    <t>Asignación del grupo tercero en los octavos de final</t>
  </si>
  <si>
    <t>Assegnazione del terzo gruppo agli ottavi di finale</t>
  </si>
  <si>
    <t>Attribution de la troisième place du groupe en huitième de finale</t>
  </si>
  <si>
    <t>Zuordnung der Gruppendritten im Achtelfinale</t>
  </si>
  <si>
    <t>Toewijzing van beste derde plaatsen naar de achtste finales</t>
  </si>
  <si>
    <t>Gruppens tredjeplads i ottendedelsfinalen</t>
  </si>
  <si>
    <t>Atribuição do terceiro grupo nos oitavos de final</t>
  </si>
  <si>
    <t>Определяне на третите места в групата и осминафиналите</t>
  </si>
  <si>
    <t>Groups</t>
  </si>
  <si>
    <t>Grupos</t>
  </si>
  <si>
    <t>Gruppi</t>
  </si>
  <si>
    <t>Groupes</t>
  </si>
  <si>
    <t>Gruppen</t>
  </si>
  <si>
    <t>Groepen</t>
  </si>
  <si>
    <t>Grupper</t>
  </si>
  <si>
    <t>Групи</t>
  </si>
  <si>
    <t>Predictions Ranking</t>
  </si>
  <si>
    <t>Ranking de predicciones</t>
  </si>
  <si>
    <t>Classifica pronostici</t>
  </si>
  <si>
    <t>Classement des pronostics</t>
  </si>
  <si>
    <t>Vorhersagen-Ranking</t>
  </si>
  <si>
    <t xml:space="preserve">Voorspellingsklassificatie </t>
  </si>
  <si>
    <t>Forudsigelser Rangering</t>
  </si>
  <si>
    <t>Classificação de previsões</t>
  </si>
  <si>
    <t>Прогнози класиране</t>
  </si>
  <si>
    <t>Captions</t>
  </si>
  <si>
    <t>Group</t>
  </si>
  <si>
    <t>Grupo</t>
  </si>
  <si>
    <t>Gruppo</t>
  </si>
  <si>
    <t>Groupe</t>
  </si>
  <si>
    <t>Gruppe</t>
  </si>
  <si>
    <t>Groep</t>
  </si>
  <si>
    <t>Група</t>
  </si>
  <si>
    <t>Grp</t>
  </si>
  <si>
    <t>Грп</t>
  </si>
  <si>
    <t>Pts</t>
  </si>
  <si>
    <t>Pt</t>
  </si>
  <si>
    <t>Pkt</t>
  </si>
  <si>
    <t>Pt's</t>
  </si>
  <si>
    <t>т.</t>
  </si>
  <si>
    <t>Dif</t>
  </si>
  <si>
    <t>Diff</t>
  </si>
  <si>
    <t>TD</t>
  </si>
  <si>
    <t>DS</t>
  </si>
  <si>
    <t>GS</t>
  </si>
  <si>
    <t>ГР</t>
  </si>
  <si>
    <t>Goals</t>
  </si>
  <si>
    <t>Goles</t>
  </si>
  <si>
    <t>Gol</t>
  </si>
  <si>
    <t>Buts</t>
  </si>
  <si>
    <t>Tore</t>
  </si>
  <si>
    <t>Doelpunten</t>
  </si>
  <si>
    <t>Mål</t>
  </si>
  <si>
    <t>GM</t>
  </si>
  <si>
    <t>голове</t>
  </si>
  <si>
    <t>Wins</t>
  </si>
  <si>
    <t>ganó</t>
  </si>
  <si>
    <t>vinto</t>
  </si>
  <si>
    <t>gagné</t>
  </si>
  <si>
    <t>Siege</t>
  </si>
  <si>
    <t>Gew.</t>
  </si>
  <si>
    <t>Vinder</t>
  </si>
  <si>
    <t>Vitórias</t>
  </si>
  <si>
    <t>Победи</t>
  </si>
  <si>
    <t>Pen</t>
  </si>
  <si>
    <t>C.d.r.</t>
  </si>
  <si>
    <t>T.a.b.</t>
  </si>
  <si>
    <t>Elfm</t>
  </si>
  <si>
    <t>Pen.</t>
  </si>
  <si>
    <t>Д.</t>
  </si>
  <si>
    <r>
      <rPr>
        <rFont val="Calibri"/>
        <color theme="1"/>
        <sz val="11.0"/>
      </rPr>
      <t xml:space="preserve">  </t>
    </r>
    <r>
      <rPr>
        <rFont val="Calibri"/>
        <b/>
        <color theme="1"/>
        <sz val="11.0"/>
      </rPr>
      <t xml:space="preserve">Pts </t>
    </r>
    <r>
      <rPr>
        <rFont val="Calibri"/>
        <color theme="1"/>
        <sz val="11.0"/>
      </rPr>
      <t xml:space="preserve">     Goals</t>
    </r>
  </si>
  <si>
    <r>
      <rPr>
        <rFont val="Calibri"/>
        <color theme="1"/>
        <sz val="11.0"/>
      </rPr>
      <t xml:space="preserve">   </t>
    </r>
    <r>
      <rPr>
        <rFont val="Calibri"/>
        <b/>
        <color theme="1"/>
        <sz val="11.0"/>
      </rPr>
      <t xml:space="preserve">Pt </t>
    </r>
    <r>
      <rPr>
        <rFont val="Calibri"/>
        <color theme="1"/>
        <sz val="11.0"/>
      </rPr>
      <t xml:space="preserve">     Goles</t>
    </r>
  </si>
  <si>
    <r>
      <rPr>
        <rFont val="Calibri"/>
        <color theme="1"/>
        <sz val="11.0"/>
      </rPr>
      <t xml:space="preserve">  </t>
    </r>
    <r>
      <rPr>
        <rFont val="Calibri"/>
        <b/>
        <color theme="1"/>
        <sz val="11.0"/>
      </rPr>
      <t xml:space="preserve">Pt </t>
    </r>
    <r>
      <rPr>
        <rFont val="Calibri"/>
        <color theme="1"/>
        <sz val="11.0"/>
      </rPr>
      <t xml:space="preserve">        Gol</t>
    </r>
  </si>
  <si>
    <r>
      <rPr>
        <rFont val="Calibri"/>
        <color theme="1"/>
        <sz val="11.0"/>
      </rPr>
      <t xml:space="preserve">   </t>
    </r>
    <r>
      <rPr>
        <rFont val="Calibri"/>
        <b/>
        <color theme="1"/>
        <sz val="11.0"/>
      </rPr>
      <t xml:space="preserve">Pt </t>
    </r>
    <r>
      <rPr>
        <rFont val="Calibri"/>
        <color theme="1"/>
        <sz val="11.0"/>
      </rPr>
      <t xml:space="preserve">      Buts</t>
    </r>
  </si>
  <si>
    <r>
      <rPr>
        <rFont val="Calibri"/>
        <color theme="1"/>
        <sz val="11.0"/>
      </rPr>
      <t xml:space="preserve">  </t>
    </r>
    <r>
      <rPr>
        <rFont val="Calibri"/>
        <b/>
        <color theme="1"/>
        <sz val="11.0"/>
      </rPr>
      <t xml:space="preserve">Pkt </t>
    </r>
    <r>
      <rPr>
        <rFont val="Calibri"/>
        <color theme="1"/>
        <sz val="11.0"/>
      </rPr>
      <t xml:space="preserve">     Tore</t>
    </r>
  </si>
  <si>
    <r>
      <rPr>
        <rFont val="Calibri"/>
        <color theme="1"/>
        <sz val="11.0"/>
      </rPr>
      <t xml:space="preserve">  </t>
    </r>
    <r>
      <rPr>
        <rFont val="Calibri"/>
        <b/>
        <color theme="1"/>
        <sz val="11.0"/>
      </rPr>
      <t xml:space="preserve">Ptn. </t>
    </r>
    <r>
      <rPr>
        <rFont val="Calibri"/>
        <color theme="1"/>
        <sz val="11.0"/>
      </rPr>
      <t xml:space="preserve">    Doelp.</t>
    </r>
  </si>
  <si>
    <t>Pts mål</t>
  </si>
  <si>
    <t>Pts  Golos</t>
  </si>
  <si>
    <t>т. Голове</t>
  </si>
  <si>
    <t>Total</t>
  </si>
  <si>
    <t>Totale</t>
  </si>
  <si>
    <t>Totaal</t>
  </si>
  <si>
    <t>Общо</t>
  </si>
  <si>
    <t>Fair Play</t>
  </si>
  <si>
    <t>Fair-Play</t>
  </si>
  <si>
    <t>Fair-play</t>
  </si>
  <si>
    <t>Фейрплей</t>
  </si>
  <si>
    <t>Not clear</t>
  </si>
  <si>
    <t>No es claro</t>
  </si>
  <si>
    <t>Non chiaro</t>
  </si>
  <si>
    <t>Pas clair</t>
  </si>
  <si>
    <t>Nicht klar</t>
  </si>
  <si>
    <t>N. duidelijk</t>
  </si>
  <si>
    <t>Ikke klart</t>
  </si>
  <si>
    <t>Não é claro</t>
  </si>
  <si>
    <t>Dir. Comp.(2)</t>
  </si>
  <si>
    <t>Comp. dir.(2)</t>
  </si>
  <si>
    <t>Confr. dir.(2)</t>
  </si>
  <si>
    <t>Dir. Vergl.(2)</t>
  </si>
  <si>
    <t>Dir. Komp.(2)</t>
  </si>
  <si>
    <t>Confronto direto (2)</t>
  </si>
  <si>
    <t>Дир.сравнения(2)</t>
  </si>
  <si>
    <t>Dir. Comp.(3)</t>
  </si>
  <si>
    <t>Comp. dir.(3)</t>
  </si>
  <si>
    <t>Confr. dir.(3)</t>
  </si>
  <si>
    <t>Dir. Vergl.(3)</t>
  </si>
  <si>
    <t>Dir. Komp.(3)</t>
  </si>
  <si>
    <t>Confronto direto (3)</t>
  </si>
  <si>
    <t>Дир.сравнения(3)</t>
  </si>
  <si>
    <t>Final table</t>
  </si>
  <si>
    <t>Mesa final</t>
  </si>
  <si>
    <t>Tavolo finale</t>
  </si>
  <si>
    <t>Tableau final</t>
  </si>
  <si>
    <t>Schlusstabelle</t>
  </si>
  <si>
    <t>Eindstand groep</t>
  </si>
  <si>
    <t>Finalebord</t>
  </si>
  <si>
    <t>Classificação</t>
  </si>
  <si>
    <t>Финално класиране</t>
  </si>
  <si>
    <t>European Champion 2024:</t>
  </si>
  <si>
    <t>Campeón de Europa 2024:</t>
  </si>
  <si>
    <t>Campione Europeo 2024:</t>
  </si>
  <si>
    <t>Champion d'Europe 2024 :</t>
  </si>
  <si>
    <t>Europameister 2024:</t>
  </si>
  <si>
    <t>Europees Kampioen 2024:</t>
  </si>
  <si>
    <t>Europamester 2024:</t>
  </si>
  <si>
    <t>Campeão Europeu 2024:</t>
  </si>
  <si>
    <t>Европейски шампион 2024:</t>
  </si>
  <si>
    <t>Round of 16 - 1</t>
  </si>
  <si>
    <t>Octavos de final 1</t>
  </si>
  <si>
    <t>Ottavi di finale 1</t>
  </si>
  <si>
    <t>huitièmes de finale 1</t>
  </si>
  <si>
    <t>Achtelfinale 1</t>
  </si>
  <si>
    <t>Achtste finale 1</t>
  </si>
  <si>
    <t>8-delsfinale 1</t>
  </si>
  <si>
    <t>Oitavos de final 1</t>
  </si>
  <si>
    <t>Осминафинал  1</t>
  </si>
  <si>
    <t>Round of 16 - 2</t>
  </si>
  <si>
    <t>Octavos de final 2</t>
  </si>
  <si>
    <t>Ottavi di finale 2</t>
  </si>
  <si>
    <t>huitièmes de finale 2</t>
  </si>
  <si>
    <t>Achtelfinale 2</t>
  </si>
  <si>
    <t>Achtste finale 2</t>
  </si>
  <si>
    <t>8-delsfinale 2</t>
  </si>
  <si>
    <t>Oitavos de final 2</t>
  </si>
  <si>
    <t>Осминафинал  2</t>
  </si>
  <si>
    <t>Round of 16 - 3</t>
  </si>
  <si>
    <t>Octavos de final 3</t>
  </si>
  <si>
    <t>Ottavi di finale 3</t>
  </si>
  <si>
    <t>huitièmes de finale 3</t>
  </si>
  <si>
    <t>Achtelfinale 3</t>
  </si>
  <si>
    <t>Achtste finale 3</t>
  </si>
  <si>
    <t>8-delsfinale 3</t>
  </si>
  <si>
    <t>Oitavos de final 3</t>
  </si>
  <si>
    <t>Осминафинал  3</t>
  </si>
  <si>
    <t>Round of 16 - 4</t>
  </si>
  <si>
    <t>Octavos de final 4</t>
  </si>
  <si>
    <t>Ottavi di finale 4</t>
  </si>
  <si>
    <t>huitièmes de finale 4</t>
  </si>
  <si>
    <t>Achtelfinale 4</t>
  </si>
  <si>
    <t>Achtste finale 4</t>
  </si>
  <si>
    <t>8-delsfinale 4</t>
  </si>
  <si>
    <t>Oitavos de final 4</t>
  </si>
  <si>
    <t>Осминафинал  4</t>
  </si>
  <si>
    <t>Round of 16 - 5</t>
  </si>
  <si>
    <t>Octavos de final 5</t>
  </si>
  <si>
    <t>Ottavi di finale 5</t>
  </si>
  <si>
    <t>huitièmes de finale 5</t>
  </si>
  <si>
    <t>Achtelfinale 5</t>
  </si>
  <si>
    <t>Achtste finale 5</t>
  </si>
  <si>
    <t>8-delsfinale 5</t>
  </si>
  <si>
    <t>Oitavos de final 5</t>
  </si>
  <si>
    <t>Осминафинал  5</t>
  </si>
  <si>
    <t>Round of 16 - 6</t>
  </si>
  <si>
    <t>Octavos de final 6</t>
  </si>
  <si>
    <t>Ottavi di finale 6</t>
  </si>
  <si>
    <t>huitièmes de finale 6</t>
  </si>
  <si>
    <t>Achtelfinale 6</t>
  </si>
  <si>
    <t>Achtste finale 6</t>
  </si>
  <si>
    <t>8-delsfinale 6</t>
  </si>
  <si>
    <t>Oitavos de final 6</t>
  </si>
  <si>
    <t>Осминафинал  6</t>
  </si>
  <si>
    <t>Round of 16 - 7</t>
  </si>
  <si>
    <t>Octavos de final 7</t>
  </si>
  <si>
    <t>Ottavi di finale 7</t>
  </si>
  <si>
    <t>huitièmes de finale 7</t>
  </si>
  <si>
    <t>Achtelfinale 7</t>
  </si>
  <si>
    <t>Achtste finale 7</t>
  </si>
  <si>
    <t>8-delsfinale 7</t>
  </si>
  <si>
    <t>Oitavos de final 7</t>
  </si>
  <si>
    <t>Осминафинал  7</t>
  </si>
  <si>
    <t>Round of 16 - 8</t>
  </si>
  <si>
    <t>Octavos de final 8</t>
  </si>
  <si>
    <t>Ottavi di finale 8</t>
  </si>
  <si>
    <t>huitièmes de finale 8</t>
  </si>
  <si>
    <t>Achtelfinale 8</t>
  </si>
  <si>
    <t>Achtste finale 8</t>
  </si>
  <si>
    <t>8-delsfinale 8</t>
  </si>
  <si>
    <t>Oitavos de final 8</t>
  </si>
  <si>
    <t>Осминафинал  8</t>
  </si>
  <si>
    <t>Quarter final 1</t>
  </si>
  <si>
    <t>Cuartos de final 1</t>
  </si>
  <si>
    <t>Quarti di finale 1</t>
  </si>
  <si>
    <t>Quarts de finale 1</t>
  </si>
  <si>
    <t>Viertelfinale 1</t>
  </si>
  <si>
    <t>Kwart finale 1</t>
  </si>
  <si>
    <t>Kvartfinale 1</t>
  </si>
  <si>
    <t>Quartos de final 1</t>
  </si>
  <si>
    <t>Четвъртфинал 1</t>
  </si>
  <si>
    <t>Quarter final 2</t>
  </si>
  <si>
    <t>Cuartos de final 2</t>
  </si>
  <si>
    <t>Quarti di finale 2</t>
  </si>
  <si>
    <t>Quarts de finale 2</t>
  </si>
  <si>
    <t>Viertelfinale 2</t>
  </si>
  <si>
    <t>Kwart finale 2</t>
  </si>
  <si>
    <t>Kvartfinale 2</t>
  </si>
  <si>
    <t>Quartos de final 2</t>
  </si>
  <si>
    <t>Четвъртфинал 2</t>
  </si>
  <si>
    <t>Quarter final 3</t>
  </si>
  <si>
    <t>Cuartos de final 3</t>
  </si>
  <si>
    <t>Quarti di finale 3</t>
  </si>
  <si>
    <t>Quarts de finale 3</t>
  </si>
  <si>
    <t>Viertelfinale 3</t>
  </si>
  <si>
    <t>Kwart finale 3</t>
  </si>
  <si>
    <t>Kvartfinale 3</t>
  </si>
  <si>
    <t>Quartos de final 3</t>
  </si>
  <si>
    <t>Четвъртфинал 3</t>
  </si>
  <si>
    <t>Quarter final 4</t>
  </si>
  <si>
    <t>Cuartos de final 4</t>
  </si>
  <si>
    <t>Quarti di finale 4</t>
  </si>
  <si>
    <t>Quarts de finale 4</t>
  </si>
  <si>
    <t>Viertelfinale 4</t>
  </si>
  <si>
    <t>Kwart finale 4</t>
  </si>
  <si>
    <t>Kvartfinale 4</t>
  </si>
  <si>
    <t>Quartos de final 4</t>
  </si>
  <si>
    <t>Четвъртфинал 4</t>
  </si>
  <si>
    <t>Semi-Final 1</t>
  </si>
  <si>
    <t>Semifinales 1</t>
  </si>
  <si>
    <t>Semifinali 1</t>
  </si>
  <si>
    <t>Demi-finales 1</t>
  </si>
  <si>
    <t>Halbfinale 1</t>
  </si>
  <si>
    <t>Halve finale 1</t>
  </si>
  <si>
    <t>Semifinale 1</t>
  </si>
  <si>
    <t>Meias finais 1</t>
  </si>
  <si>
    <t>Полуфинал 1</t>
  </si>
  <si>
    <t>Semi-Final 2</t>
  </si>
  <si>
    <t>Semifinales 2</t>
  </si>
  <si>
    <t>Semifinali 2</t>
  </si>
  <si>
    <t>Demi-finales 2</t>
  </si>
  <si>
    <t>Halbfinale 2</t>
  </si>
  <si>
    <t>Halve finale 2</t>
  </si>
  <si>
    <t>Semifinale 2</t>
  </si>
  <si>
    <t>Meias finais 2</t>
  </si>
  <si>
    <t>Полуфинал 2</t>
  </si>
  <si>
    <t>Third place</t>
  </si>
  <si>
    <t>Tercer lugar</t>
  </si>
  <si>
    <t>Terzo posto</t>
  </si>
  <si>
    <t>Troisième place</t>
  </si>
  <si>
    <t>Dritter Platz</t>
  </si>
  <si>
    <t>Derde plaats</t>
  </si>
  <si>
    <t>Tredje plads</t>
  </si>
  <si>
    <t>Terceiro Lugar</t>
  </si>
  <si>
    <t>Трето място</t>
  </si>
  <si>
    <t>Final</t>
  </si>
  <si>
    <t>Finale</t>
  </si>
  <si>
    <t>Финал</t>
  </si>
  <si>
    <t>Bonus</t>
  </si>
  <si>
    <t>Prima</t>
  </si>
  <si>
    <t>Prime</t>
  </si>
  <si>
    <t>Bónus</t>
  </si>
  <si>
    <t>Бонус</t>
  </si>
  <si>
    <t>Penalty shoot-out:</t>
  </si>
  <si>
    <t>Tiro de penalti:</t>
  </si>
  <si>
    <t>Tiro di rigore:</t>
  </si>
  <si>
    <t>Tirs au but :</t>
  </si>
  <si>
    <t>Elfmeterschießen:</t>
  </si>
  <si>
    <t>Penalties:</t>
  </si>
  <si>
    <t>Straffesparkskonkurrence:</t>
  </si>
  <si>
    <t>Penáltis</t>
  </si>
  <si>
    <t>Дузпи</t>
  </si>
  <si>
    <t>Third in the group</t>
  </si>
  <si>
    <t>Tercero del grupo</t>
  </si>
  <si>
    <t>Terzo nel gruppo</t>
  </si>
  <si>
    <t>Troisième du groupe</t>
  </si>
  <si>
    <t>Gruppendritte</t>
  </si>
  <si>
    <t>Derde van de groep</t>
  </si>
  <si>
    <t>Tredje i gruppen</t>
  </si>
  <si>
    <t>Terceiro do grupo</t>
  </si>
  <si>
    <t>Трети в групата</t>
  </si>
  <si>
    <t>Group combination:</t>
  </si>
  <si>
    <t>Combinación de grupos:</t>
  </si>
  <si>
    <t>Combinazione di gruppi:</t>
  </si>
  <si>
    <t>Combinaison de groupes :</t>
  </si>
  <si>
    <t>Gruppenkombination:</t>
  </si>
  <si>
    <t>Groepscombinatie:</t>
  </si>
  <si>
    <t>Gruppekombination:</t>
  </si>
  <si>
    <t>Combinação de grupos</t>
  </si>
  <si>
    <t>Групова коминация</t>
  </si>
  <si>
    <t>Not qualified:</t>
  </si>
  <si>
    <t>No está cualificado:</t>
  </si>
  <si>
    <t>Non qualificato:</t>
  </si>
  <si>
    <t>Non qualifié :</t>
  </si>
  <si>
    <t>Nicht qualifiziert:</t>
  </si>
  <si>
    <t>Niet gekwalificeerd:</t>
  </si>
  <si>
    <t>Ikke kvalificeret:</t>
  </si>
  <si>
    <t>Não qualificado</t>
  </si>
  <si>
    <t>Не класиран</t>
  </si>
  <si>
    <t>Gruppen-kombination:</t>
  </si>
  <si>
    <t>Groeps-combinatie:</t>
  </si>
  <si>
    <t>First in Group</t>
  </si>
  <si>
    <t>Primero del Grupo</t>
  </si>
  <si>
    <t>Primo nel gruppo</t>
  </si>
  <si>
    <t>Premier du groupe</t>
  </si>
  <si>
    <t>Erster der Gruppe</t>
  </si>
  <si>
    <t>Eerste in groep</t>
  </si>
  <si>
    <t>Først i gruppen</t>
  </si>
  <si>
    <t>Primeiro do grupo</t>
  </si>
  <si>
    <t>Първи в група</t>
  </si>
  <si>
    <t>against third of Group</t>
  </si>
  <si>
    <t>contra la tercera parte del Grupo</t>
  </si>
  <si>
    <t>contro il terzo del gruppo</t>
  </si>
  <si>
    <t>contre le troisième du groupe</t>
  </si>
  <si>
    <t>gegen Dritten der Gruppe</t>
  </si>
  <si>
    <t>tegen derde in groep</t>
  </si>
  <si>
    <t>mod tredjedel af gruppen</t>
  </si>
  <si>
    <t>Contra o terceiro do Grupo</t>
  </si>
  <si>
    <t>Срещу трети от група</t>
  </si>
  <si>
    <t>The red dot   •</t>
  </si>
  <si>
    <t>El punto rojo   •</t>
  </si>
  <si>
    <t>Il punto rosso   •</t>
  </si>
  <si>
    <t>Le point rouge   •</t>
  </si>
  <si>
    <t>Der rote Punkt   •</t>
  </si>
  <si>
    <t>De rode stip   •</t>
  </si>
  <si>
    <t>Den røde prik •</t>
  </si>
  <si>
    <t>O ponto vermelho •</t>
  </si>
  <si>
    <t>Червена точка •</t>
  </si>
  <si>
    <t>Nombre</t>
  </si>
  <si>
    <t>Nome</t>
  </si>
  <si>
    <t>Nom</t>
  </si>
  <si>
    <t>Naam</t>
  </si>
  <si>
    <t>Navn</t>
  </si>
  <si>
    <t>Име</t>
  </si>
  <si>
    <t>Venue</t>
  </si>
  <si>
    <t>Evento</t>
  </si>
  <si>
    <t>Luogo</t>
  </si>
  <si>
    <t>Lieu</t>
  </si>
  <si>
    <t>Austragungsort</t>
  </si>
  <si>
    <t>Locatie</t>
  </si>
  <si>
    <t>Mødested</t>
  </si>
  <si>
    <t>Събитие</t>
  </si>
  <si>
    <t>Message</t>
  </si>
  <si>
    <t>Groups with fair play valuation:</t>
  </si>
  <si>
    <t>Grupos con valoración de fair play:</t>
  </si>
  <si>
    <t>Gruppi con valutazione fair play:</t>
  </si>
  <si>
    <t>Groupes avec valorisation fair-play :</t>
  </si>
  <si>
    <t>Gruppen mit Fair-Play-Wertung:</t>
  </si>
  <si>
    <t>Groepen met Fair Play-classificatie:</t>
  </si>
  <si>
    <t>Grupper med fair play-vurdering:</t>
  </si>
  <si>
    <t>Grupos com valorização do fair play:</t>
  </si>
  <si>
    <t>Групи с оценка за феърплей:</t>
  </si>
  <si>
    <t>The placement has been clarified in all groups.</t>
  </si>
  <si>
    <t>La ubicación se ha aclarado en todos los grupos.</t>
  </si>
  <si>
    <t>Il posizionamento è stato chiarito in tutti i gruppi.</t>
  </si>
  <si>
    <t>Le placement a été clarifié dans tous les groupes.</t>
  </si>
  <si>
    <t>Die Platzierung ist in allen Gruppen geklärt.</t>
  </si>
  <si>
    <t>De rangschikking is verduidelijkt in alle groepen.</t>
  </si>
  <si>
    <t>Placeringen er afklaret i alle grupper.</t>
  </si>
  <si>
    <t>A colocação foi esclarecida em todos os grupos.</t>
  </si>
  <si>
    <t>Поставянето е уточнено във всички групи.</t>
  </si>
  <si>
    <t xml:space="preserve"> and </t>
  </si>
  <si>
    <t xml:space="preserve"> y </t>
  </si>
  <si>
    <t xml:space="preserve"> e </t>
  </si>
  <si>
    <t xml:space="preserve"> et </t>
  </si>
  <si>
    <t xml:space="preserve"> und </t>
  </si>
  <si>
    <t>en</t>
  </si>
  <si>
    <t>og</t>
  </si>
  <si>
    <t>e</t>
  </si>
  <si>
    <t>и</t>
  </si>
  <si>
    <t>Invalid result!</t>
  </si>
  <si>
    <t>¡Resultado no válido!</t>
  </si>
  <si>
    <t>Risultato non valido</t>
  </si>
  <si>
    <t>Résultat invalide !</t>
  </si>
  <si>
    <t>Unzulässiges Ergebnis!</t>
  </si>
  <si>
    <t>Ongeldig resultaat!</t>
  </si>
  <si>
    <t>Ugyldigt resultat!</t>
  </si>
  <si>
    <t>Resultado inválido!</t>
  </si>
  <si>
    <t>Невалиден резултат</t>
  </si>
  <si>
    <t>If the fair play rating or the drawing of lots decides the better placement in the group for two teams, a "1" is entered here for the better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</si>
  <si>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</si>
  <si>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</si>
  <si>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</si>
  <si>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</si>
  <si>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</si>
  <si>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Hvis fair play-bedømmelsen eller lodtrækningen afgør den bedste placering i gruppen for to hold, indsættes en "1" her for det bedre hold.</t>
  </si>
  <si>
    <t>Se a classificação do fair play ou o sorteio decidirem a melhor classificação no grupo para duas equipes, um “1” será inserido aqui para a melhor equipe.</t>
  </si>
  <si>
    <t>Ако рейтингът за феърплей или тегленето на жребий реши по-доброто класиране в групата за два отбора, тук се вписва "1" за по-добрия отбор.</t>
  </si>
  <si>
    <t>Click here and
choose time zone:</t>
  </si>
  <si>
    <t>Seleccione
la zona horaria:</t>
  </si>
  <si>
    <t>Seleziona il
fuso orario:</t>
  </si>
  <si>
    <t>Sélectionnez le fuseau horaire :</t>
  </si>
  <si>
    <t>Hier klicken und
Zeitzone wählen:</t>
  </si>
  <si>
    <t>Klik hier en
kies de tijdzone:</t>
  </si>
  <si>
    <t>Klik her og
vælg tidszone:</t>
  </si>
  <si>
    <t>Selecione o fuso horário:</t>
  </si>
  <si>
    <t>Кликни тук и избери времева зона:</t>
  </si>
  <si>
    <t>Time zone of
the host country:</t>
  </si>
  <si>
    <t>Zona horaria
del país anfitrión:</t>
  </si>
  <si>
    <t>Fuso orario del
paese ospitante:</t>
  </si>
  <si>
    <t>Fuseau horaire
de l'hôte pays hôte :</t>
  </si>
  <si>
    <t>Zeitzone des
Gastgeberlandes:</t>
  </si>
  <si>
    <t>Tijdzone van het gastland:</t>
  </si>
  <si>
    <t>Tidszone på
værtslandet:</t>
  </si>
  <si>
    <t>Fuso horário
do país anfitrião:</t>
  </si>
  <si>
    <t>Времева зона на държавата домакин:</t>
  </si>
  <si>
    <t>Click here and choose language:</t>
  </si>
  <si>
    <t>Haga clic aquí y elija el idioma:</t>
  </si>
  <si>
    <t>Clicca qui e scegli la lingua:</t>
  </si>
  <si>
    <t>Cliquez ici et choisissez la langue :</t>
  </si>
  <si>
    <t>Hier klicken und Sprache wählen:</t>
  </si>
  <si>
    <t>Klik hier en kies de taal:</t>
  </si>
  <si>
    <t>Klik her og vælg sprog:</t>
  </si>
  <si>
    <t>Clique aqui e escolha o idioma:</t>
  </si>
  <si>
    <t>Кликни тук и избери език:</t>
  </si>
  <si>
    <t xml:space="preserve"> - </t>
  </si>
  <si>
    <t xml:space="preserve"> : </t>
  </si>
  <si>
    <t>:</t>
  </si>
  <si>
    <t>For daylight saving time, the time zone must be adjusted accordingly (e.g. UTC+2 instead of UTC+1)</t>
  </si>
  <si>
    <t>Para el horario de verano, la zona horaria debe ajustarse en consecuencia (por ejemplo, UTC+2 en lugar de UTC+1)</t>
  </si>
  <si>
    <t>Per l'ora legale, il fuso orario deve essere regolato di conseguenza (ad esempio UTC+2 invece di UTC+1)</t>
  </si>
  <si>
    <t>Pour l'heure d'été, le fuseau horaire doit être ajusté en conséquence (par exemple, UTC+2 au lieu de UTC+1)</t>
  </si>
  <si>
    <t>Bei Sommerzeit muss die Zeitzone entsprechend angepasst werden (z. B. UTC+2 statt UTC+1)</t>
  </si>
  <si>
    <t>De tijdzone moet dienovereenkomstig worden aangepast voor de zomertijd (b.v. UTC+2 in plaats van UTC+1).</t>
  </si>
  <si>
    <t>For sommertid skal tidszonen justeres i overensstemmelse hermed (f.eks. UTC+2 i stedet for UTC+1)</t>
  </si>
  <si>
    <t>Para o horário de verão, o fuso horário deve ser ajustado de acordo (por exemplo, UTC+2 em vez de UTC+1)</t>
  </si>
  <si>
    <t>За лятното часово време, часовата зона трябва да бъде съответно коригирана (напр. UTC+2 вместо UTC+1)</t>
  </si>
  <si>
    <t>Qualification for the Round of 16</t>
  </si>
  <si>
    <t>Clasificación para los octavos de final</t>
  </si>
  <si>
    <t>Qualificazione per gli ottavi di finale</t>
  </si>
  <si>
    <t>Qualification pour les 16èmes de finale</t>
  </si>
  <si>
    <t>Qualifikation zum Achtelfinale</t>
  </si>
  <si>
    <t>Kwalificatie voor de achtste finales</t>
  </si>
  <si>
    <t>Kvalifikation til ottendedelsfinalen</t>
  </si>
  <si>
    <t>Qualificação para os oitavos de final</t>
  </si>
  <si>
    <t>Класиране за Осминафинал</t>
  </si>
  <si>
    <t>Criteria for placement within the groups:</t>
  </si>
  <si>
    <t>Criterios de colocación en los grupos:</t>
  </si>
  <si>
    <t>Criteri per il posizionamento all'interno dei gruppi:</t>
  </si>
  <si>
    <t>Critères de placement dans les groupes :</t>
  </si>
  <si>
    <t>Kriterien für die Platzierung innerhalb der Gruppen:</t>
  </si>
  <si>
    <t>Voorwaarden voor plaatsing in de groepen:</t>
  </si>
  <si>
    <t>Kriterier for placering i grupperne:</t>
  </si>
  <si>
    <t>Critérios para colocação em grupos:</t>
  </si>
  <si>
    <t>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</si>
  <si>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</si>
  <si>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</si>
  <si>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</si>
  <si>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</si>
  <si>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</si>
  <si>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</si>
  <si>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1. point i alle gruppekampe</t>
  </si>
  <si>
    <t>1. pontos de todos os jogos do grupo</t>
  </si>
  <si>
    <t>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</si>
  <si>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</si>
  <si>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</si>
  <si>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</si>
  <si>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</si>
  <si>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</si>
  <si>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</si>
  <si>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2. point i de direkte møder</t>
  </si>
  <si>
    <t>2. os pontos em confrontos diretos</t>
  </si>
  <si>
    <t>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</si>
  <si>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</si>
  <si>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</si>
  <si>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</si>
  <si>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</si>
  <si>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</si>
  <si>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</si>
  <si>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3. målforskel i de direkte møder</t>
  </si>
  <si>
    <t>3. saldo de golos em confrontos diretos</t>
  </si>
  <si>
    <t>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</si>
  <si>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</si>
  <si>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</si>
  <si>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</si>
  <si>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</si>
  <si>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</si>
  <si>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</si>
  <si>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4. antal scorede mål i de direkte opgør</t>
  </si>
  <si>
    <t>4. número de golos marcados em confrontos diretos</t>
  </si>
  <si>
    <t>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</si>
  <si>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</si>
  <si>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</si>
  <si>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</si>
  <si>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</si>
  <si>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</si>
  <si>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</si>
  <si>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5. Genanvendelse af kriterium 2 til 4 kun på de hold, der ikke var det</t>
  </si>
  <si>
    <t>5. Reaplicação dos critérios 2 a 4 apenas às equipes que</t>
  </si>
  <si>
    <t>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</si>
  <si>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</si>
  <si>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</si>
  <si>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</si>
  <si>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</si>
  <si>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</si>
  <si>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</si>
  <si>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skelnes i 1. løb.</t>
  </si>
  <si>
    <t>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</si>
  <si>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</si>
  <si>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</si>
  <si>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</si>
  <si>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</si>
  <si>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</si>
  <si>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</si>
  <si>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</si>
  <si>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6. målforskel i alle gruppekampe</t>
  </si>
  <si>
    <t>6. Saldo de golos em todos os jogos do grupo</t>
  </si>
  <si>
    <t>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</si>
  <si>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</si>
  <si>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</si>
  <si>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</si>
  <si>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</si>
  <si>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</si>
  <si>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</si>
  <si>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7. antal scorede mål i alle gruppekampe</t>
  </si>
  <si>
    <t>7. número de golos marcados em todos os jogos do grupo</t>
  </si>
  <si>
    <t>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</si>
  <si>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</si>
  <si>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</si>
  <si>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</si>
  <si>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</si>
  <si>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</si>
  <si>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</si>
  <si>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8. antal sejre i alle gruppekampe</t>
  </si>
  <si>
    <t>8. número de vitórias em todos os jogos do grupo</t>
  </si>
  <si>
    <t>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</si>
  <si>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</si>
  <si>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</si>
  <si>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</si>
  <si>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</si>
  <si>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</si>
  <si>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</si>
  <si>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9. Fair-play-rangering eller straffesparkskonkurrence i den sidste gruppekamp,</t>
  </si>
  <si>
    <t>9. classificação de fair play ou disputa de penáltis durante o último</t>
  </si>
  <si>
    <t>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</si>
  <si>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</si>
  <si>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</si>
  <si>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</si>
  <si>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</si>
  <si>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</si>
  <si>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</si>
  <si>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hvis betingelserne herfor gør sig gældende</t>
  </si>
  <si>
    <t>jogo da fase de grupos, se as condições para isso forem atendidas</t>
  </si>
  <si>
    <t xml:space="preserve">   ако условията за това позволяват</t>
  </si>
  <si>
    <t>10.  Position in the overall European Qualifiers Rankings</t>
  </si>
  <si>
    <t>10.  Posición en la clasificación final de la clasificación europea</t>
  </si>
  <si>
    <t>10.  Posizione nella classifica finale delle qualificazioni europee</t>
  </si>
  <si>
    <t>10.  Position dans le classement final des qualifications européennes</t>
  </si>
  <si>
    <t>10.  Position in der Schlussrangliste der European Qualifiers</t>
  </si>
  <si>
    <t>10.  positie in de UEFA Qualifier ranking</t>
  </si>
  <si>
    <t>10. Placering i den samlede europæiske kvalifikationsrangering</t>
  </si>
  <si>
    <t>10. Posição na classificação final das qualificações europeias</t>
  </si>
  <si>
    <t>10. Позиция в общото класиране на Еврпоейските квалификации</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</si>
  <si>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</si>
  <si>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</si>
  <si>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</si>
  <si>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</si>
  <si>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</si>
  <si>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Als er een rode stip boven een teamnaam staat, is de rangvolgorde binnen de groep niet meteen duidelijk. Toepassing van Fair Play-criteria of de rangvolgorde van de UEFA Qualifiers Ranking zal uitsluitsel moeten geven. In dat geval: "Fair Play" opgeven.</t>
  </si>
  <si>
    <t>Hvis der vises en rød prik over gruppenavnet, er rækkefølgen i gruppen ikke klar. Fair play eller den samlede europæiske kvalifikationsrangering afgør derefter. I dette tilfælde skal du indtaste Fair Play!</t>
  </si>
  <si>
    <t>Se aparecer um ponto vermelho acima do nome do grupo, a ordem de classificação dentro do grupo não está clara. O fair play ou a classificação geral da Qualificação Europeia decidirão então. Neste caso, entre no Fair Play!</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</si>
  <si>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</si>
  <si>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Predictions</t>
  </si>
  <si>
    <t>Predicciones</t>
  </si>
  <si>
    <t>Predizioni</t>
  </si>
  <si>
    <t>Prédictions</t>
  </si>
  <si>
    <t>Vorhersagen</t>
  </si>
  <si>
    <t>Voorspellingen</t>
  </si>
  <si>
    <t>Forudsigelser</t>
  </si>
  <si>
    <t>Previsões</t>
  </si>
  <si>
    <t>Прогнози</t>
  </si>
  <si>
    <t>Correct Results</t>
  </si>
  <si>
    <t>Resultados correctos</t>
  </si>
  <si>
    <t>Risultati corretti</t>
  </si>
  <si>
    <t>Résultats corrects</t>
  </si>
  <si>
    <t>Korrekte Ergebnisse</t>
  </si>
  <si>
    <t>Juiste resultaten</t>
  </si>
  <si>
    <t>Korrekte resultater</t>
  </si>
  <si>
    <t>Resultados corretos</t>
  </si>
  <si>
    <t>Истински резултати</t>
  </si>
  <si>
    <t>Result</t>
  </si>
  <si>
    <t>result.</t>
  </si>
  <si>
    <t>risult.</t>
  </si>
  <si>
    <t>résult.</t>
  </si>
  <si>
    <t>Ergebn.</t>
  </si>
  <si>
    <t>Resultaten</t>
  </si>
  <si>
    <t>Resultat</t>
  </si>
  <si>
    <t>Result.</t>
  </si>
  <si>
    <t>Резултати</t>
  </si>
  <si>
    <t>Points:</t>
  </si>
  <si>
    <t>Puntos:</t>
  </si>
  <si>
    <t>Punti:</t>
  </si>
  <si>
    <t>Punkte:</t>
  </si>
  <si>
    <t>Punten:</t>
  </si>
  <si>
    <t>Com fator:</t>
  </si>
  <si>
    <t>Точки:</t>
  </si>
  <si>
    <t>Sum:</t>
  </si>
  <si>
    <t>Total:</t>
  </si>
  <si>
    <t>Totale:</t>
  </si>
  <si>
    <t>Summe:</t>
  </si>
  <si>
    <t>Totaal:</t>
  </si>
  <si>
    <t>Общо:</t>
  </si>
  <si>
    <t>result</t>
  </si>
  <si>
    <t>Risult.</t>
  </si>
  <si>
    <t>Résult.</t>
  </si>
  <si>
    <t>resultat</t>
  </si>
  <si>
    <t>Resultado</t>
  </si>
  <si>
    <t>Резултат</t>
  </si>
  <si>
    <t>W/D/L</t>
  </si>
  <si>
    <t>G/E/P</t>
  </si>
  <si>
    <t>V/P/S</t>
  </si>
  <si>
    <t>G/N/D</t>
  </si>
  <si>
    <t>G/U/V</t>
  </si>
  <si>
    <t>W/G/V</t>
  </si>
  <si>
    <t>B/D/L</t>
  </si>
  <si>
    <t>V/E/D</t>
  </si>
  <si>
    <t>П/Р/З</t>
  </si>
  <si>
    <t>DDG</t>
  </si>
  <si>
    <t>DR</t>
  </si>
  <si>
    <t>DDB</t>
  </si>
  <si>
    <t>DG</t>
  </si>
  <si>
    <t>exact</t>
  </si>
  <si>
    <t>exact.</t>
  </si>
  <si>
    <t>esatt.</t>
  </si>
  <si>
    <t>exakt</t>
  </si>
  <si>
    <t>eksakt</t>
  </si>
  <si>
    <t>Exato</t>
  </si>
  <si>
    <t>точно</t>
  </si>
  <si>
    <t>teams</t>
  </si>
  <si>
    <t>equip.</t>
  </si>
  <si>
    <t>squad.</t>
  </si>
  <si>
    <t>équip.</t>
  </si>
  <si>
    <t>Teams</t>
  </si>
  <si>
    <t>hold</t>
  </si>
  <si>
    <t>Equipas</t>
  </si>
  <si>
    <t>отбори</t>
  </si>
  <si>
    <t>Round of 16</t>
  </si>
  <si>
    <t>Octavos de final</t>
  </si>
  <si>
    <t>Ottavi di finale</t>
  </si>
  <si>
    <t>huitièmes de finale</t>
  </si>
  <si>
    <t>Achtelfinale</t>
  </si>
  <si>
    <t>Achtste finale</t>
  </si>
  <si>
    <t>16. runde</t>
  </si>
  <si>
    <t>Oitavos de Final</t>
  </si>
  <si>
    <t>Осминафинал</t>
  </si>
  <si>
    <t>Quarter final</t>
  </si>
  <si>
    <t>Cuartos de final</t>
  </si>
  <si>
    <t>Quarti di finale</t>
  </si>
  <si>
    <t>Quarts de finale</t>
  </si>
  <si>
    <t>Viertelfinale</t>
  </si>
  <si>
    <t>Kwart finale</t>
  </si>
  <si>
    <t>Kvartfinale</t>
  </si>
  <si>
    <t>Quartos de Final</t>
  </si>
  <si>
    <t>Четвъртфинал</t>
  </si>
  <si>
    <t>Semi-Final</t>
  </si>
  <si>
    <t>Semifinales</t>
  </si>
  <si>
    <t>Semifinali</t>
  </si>
  <si>
    <t>Demi-finales</t>
  </si>
  <si>
    <t>Halbfinale</t>
  </si>
  <si>
    <t>Halve finale</t>
  </si>
  <si>
    <t>Semifinale</t>
  </si>
  <si>
    <t>Meias Finais</t>
  </si>
  <si>
    <t>Полуфинал</t>
  </si>
  <si>
    <t>World Champion</t>
  </si>
  <si>
    <t>Campeón del Mundo</t>
  </si>
  <si>
    <t>Campione del mondo</t>
  </si>
  <si>
    <t>Champion du monde</t>
  </si>
  <si>
    <t>Weltmeister</t>
  </si>
  <si>
    <t>Wereldkampioen</t>
  </si>
  <si>
    <t>Verdensmester</t>
  </si>
  <si>
    <t>Campeão do Mundp</t>
  </si>
  <si>
    <t>Световен шампион</t>
  </si>
  <si>
    <t>Hint</t>
  </si>
  <si>
    <t>Noticia</t>
  </si>
  <si>
    <t>Avviso</t>
  </si>
  <si>
    <t>Avis</t>
  </si>
  <si>
    <t>Hinweis</t>
  </si>
  <si>
    <t>Opmerking:</t>
  </si>
  <si>
    <t>Antydning</t>
  </si>
  <si>
    <t>Aviso</t>
  </si>
  <si>
    <t>Забележка</t>
  </si>
  <si>
    <t>Factors</t>
  </si>
  <si>
    <t>Factores</t>
  </si>
  <si>
    <t>Fattori</t>
  </si>
  <si>
    <t>Facteurs</t>
  </si>
  <si>
    <t>Faktoren</t>
  </si>
  <si>
    <t>Factoren</t>
  </si>
  <si>
    <t>Faktorer</t>
  </si>
  <si>
    <t>Фактори</t>
  </si>
  <si>
    <t>Settings</t>
  </si>
  <si>
    <t>Ajustes</t>
  </si>
  <si>
    <t>Impostazioni</t>
  </si>
  <si>
    <t>paramètres</t>
  </si>
  <si>
    <t>Einstellungen</t>
  </si>
  <si>
    <t>Instellingen</t>
  </si>
  <si>
    <t>Indstillinger</t>
  </si>
  <si>
    <t>Настройки</t>
  </si>
  <si>
    <t>many g.</t>
  </si>
  <si>
    <t>gr. cant.</t>
  </si>
  <si>
    <t>gr. num.</t>
  </si>
  <si>
    <t>gr. nom.</t>
  </si>
  <si>
    <t>gr. Anz.</t>
  </si>
  <si>
    <t>grote aant.</t>
  </si>
  <si>
    <t>mange g.</t>
  </si>
  <si>
    <t>muitos g.</t>
  </si>
  <si>
    <t>много г.</t>
  </si>
  <si>
    <t>Won/Draw/Loss:</t>
  </si>
  <si>
    <t>Ganado/Empatado/Perdido:</t>
  </si>
  <si>
    <t>Vinto/Pareggio/Sconfitta:</t>
  </si>
  <si>
    <t>Gagné/Nul/Défaite :</t>
  </si>
  <si>
    <t>Gewonnen/Unentschieden/Verloren:</t>
  </si>
  <si>
    <t>Gewonnen/Gelijkspel/Verloren:</t>
  </si>
  <si>
    <t>Vundet/uafgjort/tabt:</t>
  </si>
  <si>
    <t>Vitória/Empate/Derrota</t>
  </si>
  <si>
    <t>Победи/Равенства/Загуби:</t>
  </si>
  <si>
    <t>goal difference:</t>
  </si>
  <si>
    <t>diferencia de goles:</t>
  </si>
  <si>
    <t>differenza reti:</t>
  </si>
  <si>
    <t>différence de buts:</t>
  </si>
  <si>
    <t>Tordifferenz:</t>
  </si>
  <si>
    <t>verschil in doelpunten</t>
  </si>
  <si>
    <t>målforskel:</t>
  </si>
  <si>
    <t>diferença de golos:</t>
  </si>
  <si>
    <t>голова разлика:</t>
  </si>
  <si>
    <t>Many goals - good approximation</t>
  </si>
  <si>
    <t>Gran cantidad de goles - buena aproximación</t>
  </si>
  <si>
    <t>Gran numero di gol - buona approssimazione</t>
  </si>
  <si>
    <t>Grand nombre de buts - bonne approximation</t>
  </si>
  <si>
    <t>Viele Tore - gute Annäherung</t>
  </si>
  <si>
    <t>Veel doelpunten - goede voorspelling</t>
  </si>
  <si>
    <t>Mange mål - god tilnærmelse</t>
  </si>
  <si>
    <t>Grande número de golos – boa aproximação</t>
  </si>
  <si>
    <t>Много голове - добро преближение</t>
  </si>
  <si>
    <t>goals exact:</t>
  </si>
  <si>
    <t>goles exactamente:</t>
  </si>
  <si>
    <t>numero di gol è esatto:</t>
  </si>
  <si>
    <t>nombre de buts correct:</t>
  </si>
  <si>
    <t>Tore exakt:</t>
  </si>
  <si>
    <t>exact aantal doelpunten</t>
  </si>
  <si>
    <t>mål nøjagtige:</t>
  </si>
  <si>
    <t>golos exactos</t>
  </si>
  <si>
    <t>голова точност:</t>
  </si>
  <si>
    <t>correct team (knockout phase):</t>
  </si>
  <si>
    <t>equipo correcto (fase eliminatoria):</t>
  </si>
  <si>
    <t>squadra corretto (fase a eliminazione diretta):</t>
  </si>
  <si>
    <t>équipe correct (phase à élimination directe) :</t>
  </si>
  <si>
    <t>korrektes Team (KO-Phase):</t>
  </si>
  <si>
    <t>juiste voorspelling van team dat achtste finales bereikt</t>
  </si>
  <si>
    <t>korrekt hold (knockout fase):</t>
  </si>
  <si>
    <t>equipa correta (fase a eliminar)</t>
  </si>
  <si>
    <t>Истински отбор(Елиминационна фаза):</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</si>
  <si>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</si>
  <si>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</si>
  <si>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</si>
  <si>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</si>
  <si>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</si>
  <si>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Als u bijvoorbeeld nog tien mensen wilt toevoegen, selecteert u de kolommen HI tot en met MG en kopieert u deze naar rechts. Afgerond. (Bladbescherming verwijderen!)</t>
  </si>
  <si>
    <t>For at tilføje ti personer mere, skal du vælge kolonnerne HI til MG og kopiere dem til højre. Færdig.
(Fjern arkbeskyttelse!)</t>
  </si>
  <si>
    <t>Por exemplo, para adicionar mais dez pessoas, selecione as colunas HI a MG e copie-as para a direita. Concluído. (Retire a proteção da folha!)</t>
  </si>
  <si>
    <t>Например, за да добавите още десет души, изберете колони HI до MG и ги копирайте вдясно. Готово.
(Премахнете защитата на листа!)</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</si>
  <si>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</si>
  <si>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</si>
  <si>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</si>
  <si>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</si>
  <si>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</si>
  <si>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Om de teams te voorspellen die de achtste finales halen, plaats de teamnummers in de gele cellen.</t>
  </si>
  <si>
    <t>For at forudsige holdene i KO-runden skal du indtaste holdnumrene i de gule felter.</t>
  </si>
  <si>
    <t>Para prever as equipes na fase a eliminar, insira os números das equipes nos campos amarelos.</t>
  </si>
  <si>
    <t>За да предвидите отборите в елиминационната фаза, въведете номерата на отборите в жълтите полета.</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</si>
  <si>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</si>
  <si>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</si>
  <si>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</si>
  <si>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</si>
  <si>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</si>
  <si>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De factoren voor de individuele categorieën en andere instellingen vóóraf kunnen opgevoerd worden op het tabblad: 'Prsettings'.</t>
  </si>
  <si>
    <t>Faktorerne for de enkelte kategorier og andre forudindstillinger kan vælges på arbejdsarket 'PrSettings'.</t>
  </si>
  <si>
    <t>Fatores para categorias individuais e outras predefinições podem ser selecionados na planilha 'PrSettings'.</t>
  </si>
  <si>
    <t>Факторите за отделните категории и други предварителни настройки могат да бъдат избрани в работния лист „PrSettings“.</t>
  </si>
  <si>
    <t>Access to file</t>
  </si>
  <si>
    <t>Acceso al archivo</t>
  </si>
  <si>
    <t>Accedere al fascicolo</t>
  </si>
  <si>
    <t>Accéder au dossier</t>
  </si>
  <si>
    <t>Zugriff auf die Datei</t>
  </si>
  <si>
    <t>Toegang tot de data</t>
  </si>
  <si>
    <t>Adgang til fil</t>
  </si>
  <si>
    <t>Acesse o arquivo</t>
  </si>
  <si>
    <t>Достъп до файл</t>
  </si>
  <si>
    <t>Worksheet</t>
  </si>
  <si>
    <t>Hoja de cálculo</t>
  </si>
  <si>
    <t>Foglio di calcolo</t>
  </si>
  <si>
    <t>Feuille de calcul</t>
  </si>
  <si>
    <t>Tabellenblatt</t>
  </si>
  <si>
    <t>Tabblad</t>
  </si>
  <si>
    <t>Arbejdsark</t>
  </si>
  <si>
    <t>Folha de cálculo</t>
  </si>
  <si>
    <t>Работен лист</t>
  </si>
  <si>
    <t>Final Winner:</t>
  </si>
  <si>
    <t>Ganador final:</t>
  </si>
  <si>
    <t>Vincitore finale:</t>
  </si>
  <si>
    <t>Gagnant de la finale:</t>
  </si>
  <si>
    <t>Gewinner im Finale:</t>
  </si>
  <si>
    <t>Winnaar in de finale:</t>
  </si>
  <si>
    <t>Endelig vinder:</t>
  </si>
  <si>
    <t>Vencedor Final</t>
  </si>
  <si>
    <t>Краен победител:</t>
  </si>
  <si>
    <t>Points for goal difference in the event of a draw:</t>
  </si>
  <si>
    <t>Puntos por diferencia de goles en caso de empate:</t>
  </si>
  <si>
    <t>Punti per differenza reti in caso di parità:</t>
  </si>
  <si>
    <t>Points pour la différence de buts en cas d'égalité :</t>
  </si>
  <si>
    <t>Punkte für die Tordifferenz bei Unentschieden:</t>
  </si>
  <si>
    <t>Punten voor verschil in doelpunten bij een gelijkspel:</t>
  </si>
  <si>
    <t>Point for målforskel i tilfælde af uafgjort:</t>
  </si>
  <si>
    <t>Pontos por saldo de golos em caso de empate:</t>
  </si>
  <si>
    <t>Точки за голова разлика в елиминационната фаза:</t>
  </si>
  <si>
    <t>yes</t>
  </si>
  <si>
    <t>sí</t>
  </si>
  <si>
    <t>sì</t>
  </si>
  <si>
    <t>oui</t>
  </si>
  <si>
    <t>ja</t>
  </si>
  <si>
    <t>Ja</t>
  </si>
  <si>
    <t>sm</t>
  </si>
  <si>
    <t>да</t>
  </si>
  <si>
    <t>no</t>
  </si>
  <si>
    <t>non</t>
  </si>
  <si>
    <t>nein</t>
  </si>
  <si>
    <t>nee</t>
  </si>
  <si>
    <t>ingen</t>
  </si>
  <si>
    <t>não</t>
  </si>
  <si>
    <t>не</t>
  </si>
  <si>
    <t>Minimum number for 'Many Goals' in the event of a draw:</t>
  </si>
  <si>
    <t>Número mínimo para 'Muchos Goles' en caso de empate:</t>
  </si>
  <si>
    <t>Numero minimo per 'Molti gol' in caso di parità:</t>
  </si>
  <si>
    <t>Nombre min. pour 'de nombreux buts' dans une égalité :</t>
  </si>
  <si>
    <t>Mindestanzahl für 'Viele Tore' bei Unentschieden:</t>
  </si>
  <si>
    <t>min. aantal goals voor de keuze: 'veel doelpunten' (bij gelijkspel):</t>
  </si>
  <si>
    <t>Minimum antal for 'Mange mål' i tilfælde af uafgjort:</t>
  </si>
  <si>
    <t>Número mínimo para ‘Muitos Golos’ em caso de empate:</t>
  </si>
  <si>
    <t>Минимален брой за „Много голове“ в случай на равенство:</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</si>
  <si>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</si>
  <si>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</si>
  <si>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</si>
  <si>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</si>
  <si>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</si>
  <si>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min. aantal goals voor de keuze: 'groot verschil in doelpunten':</t>
  </si>
  <si>
    <t>Minimum antal for en stor målforskel:</t>
  </si>
  <si>
    <t>Número mínimo para um grande saldo de golos:</t>
  </si>
  <si>
    <t>Минимален брой за голяма голова разлика:</t>
  </si>
  <si>
    <t>If many goals have been scored, points can also be awarded for a good approximation of the result. There are 3 cases:</t>
  </si>
  <si>
    <t>Si se han marcado muchos goles, también se pueden otorgar puntos por una buena aproximación del resultado. Hay 3 casos:</t>
  </si>
  <si>
    <t>Se sono stati segnati molti gol, possono essere assegnati anche punti per una buona approssimazione del risultato. Ci sono 3 casi:</t>
  </si>
  <si>
    <t>Si de nombreux buts ont été marqués, des points peuvent également être attribués pour une bonne approximation du résultat. Il y a 3 cas :</t>
  </si>
  <si>
    <t>Sind viele Tore gefallen, kann man auch Punkte für eine gute Annäherung an das Ergebnis vergeben. Es gibt 3 Fälle:</t>
  </si>
  <si>
    <t>Als er veel doelpunten zijn gescoord, kun je ook punten toekennen voor een goede benadering van het resultaat. Er zijn 3 gevallen:</t>
  </si>
  <si>
    <t>Hvis der er scoret mange mål, kan der også gives point for en god tilnærmelse af resultatet. Der er 3 tilfælde:</t>
  </si>
  <si>
    <t>Se foram marcados muitos golos, também podem ser atribuídos pontos para uma boa aproximação do resultado. São 3 casos:</t>
  </si>
  <si>
    <t>Ако са отбелязани много голове, могат да се присъждат и точки за добро приближение на резултата. Има 3 случая:</t>
  </si>
  <si>
    <t>a) Deviation of a maximum of 1 goal in a draw
     e.g. 4-4 instead of 5-5</t>
  </si>
  <si>
    <t>a) Desviación de un máximo de 1 gol en caso de empate
     por ejemplo 4-4 en lugar de 5-5</t>
  </si>
  <si>
    <t>a) Deviazione da un massimo di 1 goal in caso di parità
     ad esempio 4-4 invece di 5-5</t>
  </si>
  <si>
    <t>a) Déviation d'un maximum de 1 but en cas d'égalité
     par exemple 4-4 au lieu de 5-5</t>
  </si>
  <si>
    <t>a) Abweichung von maximal 1 Tor bei einem Unentschieden
     z.B.  4:4  statt 5:5</t>
  </si>
  <si>
    <t>a) Afwijking van maximaal 1 doelpunt bij gelijkspel
     bijvoorbeeld 4:4 in plaats van 5:5</t>
  </si>
  <si>
    <t>a) Afvigelse fra maksimalt 1 mål i tilfælde af uafgjort
     f.eks. 4-4 i stedet for 5-5</t>
  </si>
  <si>
    <t>a) Diferença de no máximo 1 golo em caso de empate
     por exemplo, 4:4 em vez de 5:5</t>
  </si>
  <si>
    <t>а) Отклонение от максимум 1 гол в случай на равенство
     напр. 4:4 вместо 5:5</t>
  </si>
  <si>
    <t>b) Deviation of a maximum of 1 goal in the goal difference
     e.g. 4-1 instead of 5-1</t>
  </si>
  <si>
    <t>b) Desviación de un máximo de 1 gol en la diferencia de goles
     por ejemplo 4-1 en lugar de 5-1</t>
  </si>
  <si>
    <t>b) Deviazione da un massimo di 1 gol in differenza reti
     ad esempio 4-1 invece di 5-1</t>
  </si>
  <si>
    <t>b) Déviation d'un maximum de 1 but dans la différence de buts
     par exemple 4-1 au lieu de 5-1</t>
  </si>
  <si>
    <t>b) Abweichung von maximal 1 Tor bei der Tordifferenz
     z.B.  4:1 statt 5:1</t>
  </si>
  <si>
    <t>b) het verschil m.b.t. het voorspelde verschil in doelpunten is maximaal 1;
     bijvoorbeeld 4:1 in plaats van 5:1</t>
  </si>
  <si>
    <t>b) Afvigelse fra maksimalt 1 mål i målforskel
     f.eks. 4-1 i stedet for 5-1</t>
  </si>
  <si>
    <t>b) Diferença de no máximo 1 golo no saldo de golos
     por exemplo, 4:1 em vez de 5:1</t>
  </si>
  <si>
    <t>б) Отклонение от максимум 1 гол в голова разлика
     напр. 4:1 вместо 5:1</t>
  </si>
  <si>
    <t>c) Deviation of a maximum of 1 goal for one team or for both teams. A deviation for both teams must be in the same direction,
     e.g. 5-1 instead of 6-2</t>
  </si>
  <si>
    <t>c) Desviación de un máximo de 1 gol para un equipo o para ambos equipos. Una desviación para ambos equipos debe ser en la misma dirección,
por ejemplo 5-1 en lugar de 6-2</t>
  </si>
  <si>
    <t>c) Deviazione di massimo 1 goal per una squadra o per entrambe le squadre. Una deviazione per entrambe le squadre deve essere nella stessa direzione,
ad esempio 5-1 invece di 6-2</t>
  </si>
  <si>
    <t>c) Déviation d'un maximum de 1 but pour une équipe ou pour les deux équipes. Une déviation pour les deux équipes doit être dans le même sens,
par exemple 5-1 au lieu de 6-2</t>
  </si>
  <si>
    <t>c) Abweichung von maximal 1 Tor bei einer Mannschaft oder bei beiden Mannschaften. Eine Abweichung bei beiden Mannschaften muss in dieselbe Richtung gehen,
     z.B.  5:1 statt 6:2</t>
  </si>
  <si>
    <t>c) Afwijking van maximaal 1 doelpunt voor één team of voor beide teams. Een afwijking voor beide teams moet in dezelfde richting zijn,
bijvoorbeeld 5:1 in plaats van 6:2</t>
  </si>
  <si>
    <t>c) Afvigelse på maksimalt 1 mål for et hold eller for begge hold. En afvigelse for begge hold skal være i samme retning,
f.eks. 5-1 i stedet for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</si>
  <si>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</si>
  <si>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</si>
  <si>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If you don't want that, you can enter a zero for the relevant factor.
You can also deactivate individual options by entering a minimum of 99.</t>
  </si>
  <si>
    <t>Si no desea eso, puede ingresar un cero para el factor relevante.
También puede desactivar opciones individuales ingresando un mínimo de 99.</t>
  </si>
  <si>
    <t>Se non lo desideri, puoi inserire uno zero per il fattore rilevante.
Puoi anche disattivare singole opzioni inserendo un minimo di 99.</t>
  </si>
  <si>
    <t>Si vous ne le souhaitez pas, vous pouvez entrer un zéro pour le facteur pertinent.
Vous pouvez également désactiver des options individuelles en entrant un minimum de 99.</t>
  </si>
  <si>
    <t>Wer das nicht möchte, kann beim entsprechenden Faktor eine Null eintragen.
Man kann auch einzelne Optionen deaktivieren, indem man eine Mindestanzahl von 99 einträgt.</t>
  </si>
  <si>
    <t>Om deze optie uit te zetten: kies '0' bij bovenstaande factoren, of vul '99' in waardoor de individuele opties uitgezet worden.</t>
  </si>
  <si>
    <t>Hvis du ikke ønsker det, kan du indtaste et nul for den relevante faktor.
Du kan også deaktivere individuelle muligheder ved at indtaste minimum 99.</t>
  </si>
  <si>
    <t>Se não desejar isso,  poderá inserir um zero para o fator relevante.
Também pode desativar opções individuais inserindo um mínimo de 99."</t>
  </si>
  <si>
    <t>Ако не желаете това, можете да въведете нула за съответния фактор.
Можете също така да деактивирате отделни опции, като въведете минимум 99.</t>
  </si>
  <si>
    <t>In the event of a draw, should points be awarded for goal difference?
Many are used to it. But for logical reasons these are free points because in this case the goal difference is automatically correct. In the settings above you can therefore choose 'yes' or 'no'.</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</si>
  <si>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</si>
  <si>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</si>
  <si>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</si>
  <si>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</si>
  <si>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</si>
  <si>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Skal der gives point for målforskel i tilfælde af uafgjort?
Mange er vant til det. Men af ??logiske årsager er disse gratispoint, fordi målforskellen i dette tilfælde automatisk er korrekt. I indstillingerne ovenfor kan du derfor vælge 'ja' eller 'nej'.</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</si>
  <si>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</si>
  <si>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</si>
  <si>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Minimum number for a large sum of goals:</t>
  </si>
  <si>
    <t>Número mínimo para una gran suma de goles:</t>
  </si>
  <si>
    <t>Numero minimo per una grande somma di obiettivi:</t>
  </si>
  <si>
    <t>Nombre minimum pour une grande somme de buts :</t>
  </si>
  <si>
    <t>Mindestanzahl für eine große Summe an Toren:</t>
  </si>
  <si>
    <t>Hoeveel doelpunten worden minimaal bedoeld bij de keuze: 'veel doelpunten'?</t>
  </si>
  <si>
    <t>Minimum antal for en stor sum af mål:</t>
  </si>
  <si>
    <t>Número mínimo para uma grande soma de golos:</t>
  </si>
  <si>
    <t>Минимален брой голове за голяма сума от от голове:</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</si>
  <si>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</si>
  <si>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</si>
  <si>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</si>
  <si>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</si>
  <si>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</si>
  <si>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</si>
  <si>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I ottendedelsfinalerne, kvartfinalerne og semifinalerne forudsiges resultatet uden straffesparkskonkurrence. En uafgjort kan også indgå. I finalen og tredjepladsen skal den samlede score (inklusive straffesparkskonkurrencer) indtastes.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</si>
  <si>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</si>
  <si>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</si>
  <si>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Number:</t>
  </si>
  <si>
    <t>Número:</t>
  </si>
  <si>
    <t>Numero:</t>
  </si>
  <si>
    <t>Nombre:</t>
  </si>
  <si>
    <t>Anzahl:</t>
  </si>
  <si>
    <t>Nummer:</t>
  </si>
  <si>
    <t>Номер:</t>
  </si>
  <si>
    <t>European Champion</t>
  </si>
  <si>
    <t>Campeón de Europa</t>
  </si>
  <si>
    <t>Campione Europeo</t>
  </si>
  <si>
    <t>Champion d'Europe</t>
  </si>
  <si>
    <t>Europameister</t>
  </si>
  <si>
    <t>Europees Kampioen</t>
  </si>
  <si>
    <t>Europamester</t>
  </si>
  <si>
    <t>Campeão Europeu</t>
  </si>
  <si>
    <t>Европейски шампион</t>
  </si>
  <si>
    <t>Daily schedule</t>
  </si>
  <si>
    <t>Horario diario</t>
  </si>
  <si>
    <t>Programma giornaliero</t>
  </si>
  <si>
    <t>Horaire quotidien</t>
  </si>
  <si>
    <t>Täglicher Spielplan</t>
  </si>
  <si>
    <t>Dagelijkse planning</t>
  </si>
  <si>
    <t>Dagligt skema</t>
  </si>
  <si>
    <t>Horário</t>
  </si>
  <si>
    <t>Дневна програма</t>
  </si>
  <si>
    <t>Match No.</t>
  </si>
  <si>
    <t>Partido no.</t>
  </si>
  <si>
    <t>Partita n.</t>
  </si>
  <si>
    <t>Match non.</t>
  </si>
  <si>
    <t>Spiel Nr.</t>
  </si>
  <si>
    <t>Spel nr</t>
  </si>
  <si>
    <t>Match nr.</t>
  </si>
  <si>
    <t>Jogo N.º</t>
  </si>
  <si>
    <t>Мач No.</t>
  </si>
  <si>
    <t>equipos</t>
  </si>
  <si>
    <t>Squadre</t>
  </si>
  <si>
    <t>Équipes</t>
  </si>
  <si>
    <t>Hold</t>
  </si>
  <si>
    <t>Отбори</t>
  </si>
  <si>
    <t>Time</t>
  </si>
  <si>
    <t>Tiempo</t>
  </si>
  <si>
    <t>Tempo</t>
  </si>
  <si>
    <t>Temps</t>
  </si>
  <si>
    <t>Zeit</t>
  </si>
  <si>
    <t>Tijd</t>
  </si>
  <si>
    <t>Tid</t>
  </si>
  <si>
    <t>Време</t>
  </si>
  <si>
    <t>Team 1</t>
  </si>
  <si>
    <t>Equipo 1</t>
  </si>
  <si>
    <t>Squadra 1</t>
  </si>
  <si>
    <t>Equipe 1</t>
  </si>
  <si>
    <t>Hold 1</t>
  </si>
  <si>
    <t>Equipa 1</t>
  </si>
  <si>
    <t>Отбор 1</t>
  </si>
  <si>
    <t>Team 2</t>
  </si>
  <si>
    <t>Equipo 2</t>
  </si>
  <si>
    <t>Squadra 2</t>
  </si>
  <si>
    <t>Equipe 2</t>
  </si>
  <si>
    <t>Hold 2</t>
  </si>
  <si>
    <t>Equipa 2</t>
  </si>
  <si>
    <t>Отбор 2</t>
  </si>
  <si>
    <t>Huitièmes de finale</t>
  </si>
  <si>
    <t>8-delsfinale</t>
  </si>
  <si>
    <t>Oitavos de final</t>
  </si>
  <si>
    <t>Quartos de final</t>
  </si>
  <si>
    <t>Meias finais</t>
  </si>
  <si>
    <t>Date</t>
  </si>
  <si>
    <t>Fecha</t>
  </si>
  <si>
    <t>Data</t>
  </si>
  <si>
    <t>Datum</t>
  </si>
  <si>
    <t>Dato</t>
  </si>
  <si>
    <t>Дата</t>
  </si>
  <si>
    <t>Color favorites</t>
  </si>
  <si>
    <t>Colorea los favoritos</t>
  </si>
  <si>
    <t>Colora i preferiti</t>
  </si>
  <si>
    <t>Colorier les favoris</t>
  </si>
  <si>
    <t>Favoriten einfärben</t>
  </si>
  <si>
    <t>Kleur de favorieten</t>
  </si>
  <si>
    <t>Farvefavoritter</t>
  </si>
  <si>
    <t>Cor favorita</t>
  </si>
  <si>
    <t>Цвят на фаворитите</t>
  </si>
  <si>
    <t>Enter the group code here</t>
  </si>
  <si>
    <t>Introduzca el código de grupo aquí</t>
  </si>
  <si>
    <t>Inserisci qui il codice del gruppo</t>
  </si>
  <si>
    <t>Entrez le code du groupe ici</t>
  </si>
  <si>
    <t>Hier den Gruppencode eingeben</t>
  </si>
  <si>
    <t>Vul hier de groepscode in</t>
  </si>
  <si>
    <t>Indtast gruppekoden her</t>
  </si>
  <si>
    <t>Introduza o código do grupo aqui</t>
  </si>
  <si>
    <t>Въведете груповият код тук</t>
  </si>
  <si>
    <t>UTC + 2</t>
  </si>
  <si>
    <t>←</t>
  </si>
  <si>
    <t>UTC - 12</t>
  </si>
  <si>
    <t>IDLW</t>
  </si>
  <si>
    <t>UTC - 11</t>
  </si>
  <si>
    <t>UTC - 10</t>
  </si>
  <si>
    <t>HAST</t>
  </si>
  <si>
    <t>UTC - 9</t>
  </si>
  <si>
    <t>AKST</t>
  </si>
  <si>
    <t>UTC - 8</t>
  </si>
  <si>
    <t>PST</t>
  </si>
  <si>
    <t>UTC - 7</t>
  </si>
  <si>
    <t>MST</t>
  </si>
  <si>
    <t>UTC - 6</t>
  </si>
  <si>
    <t>CST</t>
  </si>
  <si>
    <t>UTC - 5</t>
  </si>
  <si>
    <t>EST</t>
  </si>
  <si>
    <t>UTC - 4</t>
  </si>
  <si>
    <t>AST</t>
  </si>
  <si>
    <t>UTC - 3:30</t>
  </si>
  <si>
    <t>NST</t>
  </si>
  <si>
    <t>UTC - 3</t>
  </si>
  <si>
    <t>UTC - 2</t>
  </si>
  <si>
    <t>UTC - 1</t>
  </si>
  <si>
    <t>UTC</t>
  </si>
  <si>
    <t>WET</t>
  </si>
  <si>
    <t>UTC + 1</t>
  </si>
  <si>
    <t>CET</t>
  </si>
  <si>
    <t>EET/CEST</t>
  </si>
  <si>
    <t>UTC + 3</t>
  </si>
  <si>
    <t>AST/EAT</t>
  </si>
  <si>
    <t>UTC + 3:30</t>
  </si>
  <si>
    <t>IRT</t>
  </si>
  <si>
    <t>UTC + 4</t>
  </si>
  <si>
    <t>UTC + 4:30</t>
  </si>
  <si>
    <t>UTC + 5</t>
  </si>
  <si>
    <t>UTC + 5:30</t>
  </si>
  <si>
    <t>IST</t>
  </si>
  <si>
    <t>UTC + 5:45</t>
  </si>
  <si>
    <t>UTC + 6</t>
  </si>
  <si>
    <t>UTC + 6:30</t>
  </si>
  <si>
    <t>UTC + 7</t>
  </si>
  <si>
    <t>ICT</t>
  </si>
  <si>
    <t>UTC + 8</t>
  </si>
  <si>
    <t>CNST</t>
  </si>
  <si>
    <t>UTC + 9</t>
  </si>
  <si>
    <t>JST</t>
  </si>
  <si>
    <t>UTC + 9:30</t>
  </si>
  <si>
    <t>ACST</t>
  </si>
  <si>
    <t>UTC + 10</t>
  </si>
  <si>
    <t>UTC + 10:30</t>
  </si>
  <si>
    <t>UTC + 11</t>
  </si>
  <si>
    <t>UTC + 12</t>
  </si>
  <si>
    <t>IDLE/NZST</t>
  </si>
  <si>
    <t>UTC + 12:45</t>
  </si>
  <si>
    <t>UTC + 13</t>
  </si>
  <si>
    <t>UTC + 14</t>
  </si>
  <si>
    <t>Hints</t>
  </si>
  <si>
    <t>Hinweise</t>
  </si>
  <si>
    <t>Steps to use this Excel schedule</t>
  </si>
  <si>
    <t>Erste Schritte zur Benutzung dieses Spielplans</t>
  </si>
  <si>
    <r>
      <rPr>
        <rFont val="Calibri"/>
        <color theme="1"/>
        <sz val="11.0"/>
      </rPr>
      <t>Click on the sheet "</t>
    </r>
    <r>
      <rPr>
        <rFont val="Calibri"/>
        <b/>
        <color theme="1"/>
        <sz val="11.0"/>
      </rPr>
      <t>Language</t>
    </r>
    <r>
      <rPr>
        <rFont val="Calibri"/>
        <color theme="1"/>
        <sz val="11.0"/>
      </rPr>
      <t>" and select a language.</t>
    </r>
  </si>
  <si>
    <r>
      <rPr>
        <rFont val="Calibri"/>
        <color theme="1"/>
        <sz val="11.0"/>
      </rPr>
      <t>Klicke auf das Tabellenblatt "</t>
    </r>
    <r>
      <rPr>
        <rFont val="Calibri"/>
        <b/>
        <color theme="1"/>
        <sz val="11.0"/>
      </rPr>
      <t>Language</t>
    </r>
    <r>
      <rPr>
        <rFont val="Calibri"/>
        <color theme="1"/>
        <sz val="11.0"/>
      </rPr>
      <t>" und wähle eine Sprache aus.</t>
    </r>
  </si>
  <si>
    <r>
      <rPr>
        <rFont val="Calibri"/>
        <color theme="1"/>
        <sz val="11.0"/>
      </rPr>
      <t>Click on the sheet "</t>
    </r>
    <r>
      <rPr>
        <rFont val="Calibri"/>
        <b/>
        <color theme="1"/>
        <sz val="11.0"/>
      </rPr>
      <t>TimeZone</t>
    </r>
    <r>
      <rPr>
        <rFont val="Calibri"/>
        <color theme="1"/>
        <sz val="11.0"/>
      </rPr>
      <t>" and select your time zone.</t>
    </r>
  </si>
  <si>
    <r>
      <rPr>
        <rFont val="Calibri"/>
        <color theme="1"/>
        <sz val="11.0"/>
      </rPr>
      <t>Klicke auf das Tabellenblatt "</t>
    </r>
    <r>
      <rPr>
        <rFont val="Calibri"/>
        <b/>
        <color theme="1"/>
        <sz val="11.0"/>
      </rPr>
      <t>TimeZone</t>
    </r>
    <r>
      <rPr>
        <rFont val="Calibri"/>
        <color theme="1"/>
        <sz val="11.0"/>
      </rPr>
      <t>" und wähle deine Zeitzone aus.</t>
    </r>
  </si>
  <si>
    <t>If the rank of two teams is not clear in the group table and fair play or UEFA ranking decides,</t>
  </si>
  <si>
    <t>Wenn der Rang zweier Teams in der Gruppentabelle nicht klar ist und es entscheidet Fair-Play oder Rangliste,</t>
  </si>
  <si>
    <r>
      <rPr>
        <rFont val="Calibri"/>
        <color theme="1"/>
        <sz val="11.0"/>
      </rPr>
      <t>click on the sheet "</t>
    </r>
    <r>
      <rPr>
        <rFont val="Calibri"/>
        <b/>
        <color theme="1"/>
        <sz val="11.0"/>
      </rPr>
      <t>FairPlay</t>
    </r>
    <r>
      <rPr>
        <rFont val="Calibri"/>
        <color theme="1"/>
        <sz val="11.0"/>
      </rPr>
      <t>" and enter a "1" for the better team.</t>
    </r>
  </si>
  <si>
    <r>
      <rPr>
        <rFont val="Calibri"/>
        <color theme="1"/>
        <sz val="11.0"/>
      </rPr>
      <t>klicke auf das Tabellenblatt "</t>
    </r>
    <r>
      <rPr>
        <rFont val="Calibri"/>
        <b/>
        <color theme="1"/>
        <sz val="11.0"/>
      </rPr>
      <t>FairPlay</t>
    </r>
    <r>
      <rPr>
        <rFont val="Calibri"/>
        <color theme="1"/>
        <sz val="11.0"/>
      </rPr>
      <t>" und trage eine "1" für das bessere Team ein.</t>
    </r>
  </si>
  <si>
    <r>
      <rPr>
        <rFont val="Calibri"/>
        <color theme="1"/>
        <sz val="11.0"/>
      </rPr>
      <t xml:space="preserve">In case of a </t>
    </r>
    <r>
      <rPr>
        <rFont val="Calibri"/>
        <b/>
        <color theme="1"/>
        <sz val="11.0"/>
      </rPr>
      <t>penalty shoot-out</t>
    </r>
    <r>
      <rPr>
        <rFont val="Calibri"/>
        <color theme="1"/>
        <sz val="11.0"/>
      </rPr>
      <t>, enter the result after 120 minutes and the result of the</t>
    </r>
  </si>
  <si>
    <r>
      <rPr>
        <rFont val="Calibri"/>
        <color theme="1"/>
        <sz val="11.0"/>
      </rPr>
      <t xml:space="preserve">Trage im Fall eines </t>
    </r>
    <r>
      <rPr>
        <rFont val="Calibri"/>
        <b/>
        <color theme="1"/>
        <sz val="11.0"/>
      </rPr>
      <t>Elfmeterschießens</t>
    </r>
    <r>
      <rPr>
        <rFont val="Calibri"/>
        <color theme="1"/>
        <sz val="11.0"/>
      </rPr>
      <t xml:space="preserve"> das Ergebnis nach 120 Minuten und das Ergebnis des</t>
    </r>
  </si>
  <si>
    <t>penalty shoot-out. The remark "a.e.t." can be entered to the right of the match result.</t>
  </si>
  <si>
    <t>Elfmeterschießens ein. Rechts neben dem Spielergebnis kann der Vermerk "n.V." eingetragen werden.</t>
  </si>
  <si>
    <t>Show hidden worksheets</t>
  </si>
  <si>
    <t>Ausgeblendete Tabellenblätter anzeigen</t>
  </si>
  <si>
    <t>Show hidden worksheets:</t>
  </si>
  <si>
    <t>Um die ausgeblendeten Tabellenblätter einzublenden:</t>
  </si>
  <si>
    <t>Right-click on one of the tabs below and select "Show..." from the context menu.</t>
  </si>
  <si>
    <t>Rechtsklick auf eine der Registerkarten unten und die Option "Einblenden…" des Kontextmenüs wählen.</t>
  </si>
  <si>
    <t>Translation into your own language</t>
  </si>
  <si>
    <t>Übersetzung in die eigene Landessprache</t>
  </si>
  <si>
    <r>
      <rPr>
        <rFont val="Calibri"/>
        <color theme="1"/>
        <sz val="11.0"/>
      </rPr>
      <t>It is possible to enter the translations into one's own language in the column "</t>
    </r>
    <r>
      <rPr>
        <rFont val="Calibri"/>
        <b/>
        <color theme="1"/>
        <sz val="11.0"/>
      </rPr>
      <t>my language</t>
    </r>
    <r>
      <rPr>
        <rFont val="Calibri"/>
        <color theme="1"/>
        <sz val="11.0"/>
      </rPr>
      <t>"</t>
    </r>
  </si>
  <si>
    <r>
      <rPr>
        <rFont val="Calibri"/>
        <color theme="1"/>
        <sz val="11.0"/>
      </rPr>
      <t>Es ist möglich, auf dem Tabellenblatt "Language" in der Spalte "</t>
    </r>
    <r>
      <rPr>
        <rFont val="Calibri"/>
        <b/>
        <color theme="1"/>
        <sz val="11.0"/>
      </rPr>
      <t>my language</t>
    </r>
    <r>
      <rPr>
        <rFont val="Calibri"/>
        <color theme="1"/>
        <sz val="11.0"/>
      </rPr>
      <t>" die Übersetzungen in die</t>
    </r>
  </si>
  <si>
    <r>
      <rPr>
        <rFont val="Calibri"/>
        <color theme="1"/>
        <sz val="11.0"/>
      </rPr>
      <t>on the spreadsheet "</t>
    </r>
    <r>
      <rPr>
        <rFont val="Calibri"/>
        <b/>
        <color theme="1"/>
        <sz val="11.0"/>
      </rPr>
      <t>Language</t>
    </r>
    <r>
      <rPr>
        <rFont val="Calibri"/>
        <color theme="1"/>
        <sz val="11.0"/>
      </rPr>
      <t>".</t>
    </r>
  </si>
  <si>
    <t>eigene Sprache einzutragen.</t>
  </si>
  <si>
    <t>Betting match results</t>
  </si>
  <si>
    <t>Tipp-Spiel</t>
  </si>
  <si>
    <t>If you enjoy betting match results with family or friends,</t>
  </si>
  <si>
    <t>Wenn du Spaß daran hast, im Familien- oder Freundeskreis Spielergebnisse zu tippen,</t>
  </si>
  <si>
    <t>you can show the hidden 'Predictions_1' spreadsheet or alternatively 'Predictions_2'.</t>
  </si>
  <si>
    <t>kannst du das ausgeblendete Tabellenblatt 'Predictions_1' (Vorhersagen) oder 'Predictions_2' einblenden.</t>
  </si>
  <si>
    <t>If you don't need any betting results, you can also delete these tables.</t>
  </si>
  <si>
    <t>Wer das Tuppspiel nicht benötigt, kann diese Tabellenblätter auch löschen.</t>
  </si>
  <si>
    <t>This significantly reduces the file size of the EURO schedule (and therefore the loading time).</t>
  </si>
  <si>
    <t>Die Dateigröße des EURO-Spielplans (und damit auch die Ladezeit) reduziert sich dadurch erheblich.</t>
  </si>
  <si>
    <t>GF</t>
  </si>
  <si>
    <t>GA</t>
  </si>
  <si>
    <t>Coefficient</t>
  </si>
  <si>
    <t>Fair play</t>
  </si>
  <si>
    <t>Ranking</t>
  </si>
  <si>
    <t>5.</t>
  </si>
  <si>
    <t>6.</t>
  </si>
  <si>
    <t>Red dot:</t>
  </si>
  <si>
    <t>Team</t>
  </si>
  <si>
    <t>Team
no.</t>
  </si>
  <si>
    <t>A1</t>
  </si>
  <si>
    <t>A2</t>
  </si>
  <si>
    <t>A3</t>
  </si>
  <si>
    <t>A4</t>
  </si>
  <si>
    <t>B2</t>
  </si>
  <si>
    <t>B3</t>
  </si>
  <si>
    <t>B4</t>
  </si>
  <si>
    <t>C1</t>
  </si>
  <si>
    <t>C2</t>
  </si>
  <si>
    <t>C3</t>
  </si>
  <si>
    <t>D1</t>
  </si>
  <si>
    <t>D2</t>
  </si>
  <si>
    <t>D3</t>
  </si>
  <si>
    <t>E1</t>
  </si>
  <si>
    <t>E2</t>
  </si>
  <si>
    <t>E3</t>
  </si>
  <si>
    <t>E4</t>
  </si>
  <si>
    <t>F1</t>
  </si>
  <si>
    <t>F2</t>
  </si>
  <si>
    <t>F3</t>
  </si>
  <si>
    <t>F4</t>
  </si>
  <si>
    <t>Date   (local time host)</t>
  </si>
  <si>
    <t>Date   (local time)</t>
  </si>
  <si>
    <t>Order of headings</t>
  </si>
  <si>
    <t>1/8 finals</t>
  </si>
  <si>
    <t>1/4 finals</t>
  </si>
  <si>
    <t>W39</t>
  </si>
  <si>
    <t>W37</t>
  </si>
  <si>
    <t>W41</t>
  </si>
  <si>
    <t>W42</t>
  </si>
  <si>
    <t>W43</t>
  </si>
  <si>
    <t>W44</t>
  </si>
  <si>
    <t>W40</t>
  </si>
  <si>
    <t>W38</t>
  </si>
  <si>
    <t>1/2 finals</t>
  </si>
  <si>
    <t>W45</t>
  </si>
  <si>
    <t>W46</t>
  </si>
  <si>
    <t>W47</t>
  </si>
  <si>
    <t>W48</t>
  </si>
  <si>
    <t>W49</t>
  </si>
  <si>
    <t>W50</t>
  </si>
  <si>
    <t>Category</t>
  </si>
  <si>
    <t>direct Comp. 3</t>
  </si>
  <si>
    <t>direct Comp. 2</t>
  </si>
  <si>
    <t>Goal difference</t>
  </si>
  <si>
    <t>Goal difference zero</t>
  </si>
  <si>
    <t>Goals scored</t>
  </si>
  <si>
    <t>Penalty shootout</t>
  </si>
  <si>
    <t>direct Comp. 4.3</t>
  </si>
  <si>
    <t>direct Comp. 4.2</t>
  </si>
  <si>
    <t>Row</t>
  </si>
  <si>
    <t>Distinctness of the ranks within the groups</t>
  </si>
  <si>
    <t>Distinctness</t>
  </si>
  <si>
    <t>Number</t>
  </si>
  <si>
    <t>Indicator</t>
  </si>
  <si>
    <t>Position</t>
  </si>
  <si>
    <t>Text</t>
  </si>
  <si>
    <t>Full text:</t>
  </si>
  <si>
    <t>Number of all games:</t>
  </si>
  <si>
    <t>EURO</t>
  </si>
  <si>
    <t>References</t>
  </si>
  <si>
    <t>Referenced columns</t>
  </si>
  <si>
    <t>Row number teams</t>
  </si>
  <si>
    <t>Row number scores</t>
  </si>
  <si>
    <t>H</t>
  </si>
  <si>
    <t>I</t>
  </si>
  <si>
    <t>K</t>
  </si>
  <si>
    <t>L</t>
  </si>
  <si>
    <t>N</t>
  </si>
  <si>
    <t>O</t>
  </si>
  <si>
    <t>Q</t>
  </si>
  <si>
    <t>R</t>
  </si>
  <si>
    <t>Match</t>
  </si>
  <si>
    <t>penalties shoot</t>
  </si>
  <si>
    <t>valid</t>
  </si>
  <si>
    <t>Dir. Comp. (2)</t>
  </si>
  <si>
    <t>Dir. Comp. (4.3)</t>
  </si>
  <si>
    <t>Dir. Comp. (4.3.2)</t>
  </si>
  <si>
    <t>Dir. Comp. (4.2)</t>
  </si>
  <si>
    <t>match count &gt; 0</t>
  </si>
  <si>
    <t>Pts/GD/For</t>
  </si>
  <si>
    <t>Penalty</t>
  </si>
  <si>
    <t>For showing direct comparisons of 2 on sheet "Direct comparisons"</t>
  </si>
  <si>
    <t>Sorted list</t>
  </si>
  <si>
    <t>wins</t>
  </si>
  <si>
    <t>Red dot</t>
  </si>
  <si>
    <t>Penalty (?)</t>
  </si>
  <si>
    <t>DC(2) ?</t>
  </si>
  <si>
    <t>DC(4.2) ?</t>
  </si>
  <si>
    <t>DC(3.2) ?</t>
  </si>
  <si>
    <t>DC(4.3.2) ?</t>
  </si>
  <si>
    <t>All Dir.C. (2)</t>
  </si>
  <si>
    <t>Direct Comparison of 2</t>
  </si>
  <si>
    <t>Direct Comparison of 3</t>
  </si>
  <si>
    <t>Direct Comparison of 4</t>
  </si>
  <si>
    <t>DC(2)</t>
  </si>
  <si>
    <t>DC(4.2)</t>
  </si>
  <si>
    <t>Rank Col. V</t>
  </si>
  <si>
    <t>DC(3)</t>
  </si>
  <si>
    <t>DC(3.2)</t>
  </si>
  <si>
    <t>Results of direct encounters</t>
  </si>
  <si>
    <t>DC(4.3)</t>
  </si>
  <si>
    <t>DC(4.3.2)</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</si>
</sst>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d\,\ dd/mm/yyyy\ \ \ \ \ \ \ \ \ hh:mm"/>
    <numFmt numFmtId="165" formatCode="[$-407]ddd/\,\ d/mm/yy"/>
    <numFmt numFmtId="166" formatCode="ddd\,\ dd/mm/yyyy\ "/>
    <numFmt numFmtId="167" formatCode=";;;"/>
    <numFmt numFmtId="168" formatCode="ddd\,\ dd/mm/yyyy\ \ \ \ \ \ hh:mm"/>
    <numFmt numFmtId="169" formatCode="#,##0.000000"/>
    <numFmt numFmtId="170" formatCode="#,##0.0000000"/>
  </numFmts>
  <fonts count="92">
    <font>
      <sz val="11.0"/>
      <color theme="1"/>
      <name val="Calibri"/>
      <scheme val="minor"/>
    </font>
    <font>
      <b/>
      <sz val="11.0"/>
      <color theme="1"/>
      <name val="Calibri"/>
    </font>
    <font>
      <b/>
      <sz val="44.0"/>
      <color rgb="FFC00000"/>
      <name val="Ar cena"/>
    </font>
    <font>
      <b/>
      <sz val="44.0"/>
      <color rgb="FFDE500A"/>
      <name val="Ar cena"/>
    </font>
    <font>
      <sz val="11.0"/>
      <color rgb="FFDE500A"/>
      <name val="Calibri"/>
    </font>
    <font>
      <sz val="10.0"/>
      <color rgb="FF5786B1"/>
      <name val="Calibri"/>
    </font>
    <font>
      <sz val="6.0"/>
      <color rgb="FFA8D08D"/>
      <name val="Noto Sans Symbols"/>
    </font>
    <font>
      <b/>
      <sz val="9.0"/>
      <color theme="1"/>
      <name val="Calibri"/>
    </font>
    <font>
      <sz val="6.0"/>
      <color rgb="FFC00000"/>
      <name val="Noto Sans Symbols"/>
    </font>
    <font>
      <sz val="11.0"/>
      <color rgb="FF5786B1"/>
      <name val="Calibri"/>
    </font>
    <font>
      <sz val="10.0"/>
      <color theme="1"/>
      <name val="Calibri"/>
    </font>
    <font>
      <b/>
      <sz val="10.0"/>
      <color theme="1"/>
      <name val="Calibri"/>
    </font>
    <font>
      <sz val="11.0"/>
      <color theme="1"/>
      <name val="Calibri"/>
    </font>
    <font>
      <sz val="10.0"/>
      <color rgb="FF087094"/>
      <name val="Calibri"/>
    </font>
    <font>
      <sz val="10.0"/>
      <color rgb="FF27776C"/>
      <name val="Calibri"/>
    </font>
    <font>
      <b/>
      <sz val="12.0"/>
      <color rgb="FFDE500A"/>
      <name val="Calibri"/>
    </font>
    <font/>
    <font>
      <sz val="8.0"/>
      <color theme="1"/>
      <name val="Calibri"/>
    </font>
    <font>
      <b/>
      <sz val="12.0"/>
      <color rgb="FFC00000"/>
      <name val="Calibri"/>
    </font>
    <font>
      <b/>
      <sz val="14.0"/>
      <color theme="0"/>
      <name val="Calibri"/>
    </font>
    <font>
      <b/>
      <sz val="16.0"/>
      <color rgb="FFC00000"/>
      <name val="Calibri"/>
    </font>
    <font>
      <b/>
      <sz val="14.0"/>
      <color theme="1"/>
      <name val="Calibri"/>
    </font>
    <font>
      <sz val="9.0"/>
      <color rgb="FF8C1737"/>
      <name val="Calibri"/>
    </font>
    <font>
      <b/>
      <sz val="18.0"/>
      <color rgb="FFED7D31"/>
      <name val="Calibri"/>
    </font>
    <font>
      <b/>
      <sz val="11.0"/>
      <color rgb="FF595959"/>
      <name val="Calibri"/>
    </font>
    <font>
      <sz val="10.0"/>
      <color rgb="FF757070"/>
      <name val="Calibri"/>
    </font>
    <font>
      <b/>
      <sz val="17.0"/>
      <color rgb="FFED7D31"/>
      <name val="Calibri"/>
    </font>
    <font>
      <sz val="8.0"/>
      <color rgb="FF928E8E"/>
      <name val="Calibri"/>
    </font>
    <font>
      <sz val="11.0"/>
      <color rgb="FFA5A5A5"/>
      <name val="Calibri"/>
    </font>
    <font>
      <sz val="8.0"/>
      <color rgb="FFC02000"/>
      <name val="Calibri"/>
    </font>
    <font>
      <sz val="11.0"/>
      <color rgb="FF757070"/>
      <name val="Calibri"/>
    </font>
    <font>
      <b/>
      <sz val="11.0"/>
      <color theme="0"/>
      <name val="Calibri"/>
    </font>
    <font>
      <b/>
      <sz val="11.0"/>
      <color rgb="FF329A8B"/>
      <name val="Calibri"/>
    </font>
    <font>
      <sz val="10.0"/>
      <color rgb="FF3A3838"/>
      <name val="Calibri"/>
    </font>
    <font>
      <b/>
      <sz val="10.0"/>
      <color rgb="FF3A3838"/>
      <name val="Calibri"/>
    </font>
    <font>
      <b/>
      <sz val="12.0"/>
      <color theme="0"/>
      <name val="Calibri"/>
    </font>
    <font>
      <sz val="9.0"/>
      <color theme="1"/>
      <name val="Calibri"/>
    </font>
    <font>
      <sz val="8.0"/>
      <color rgb="FF595959"/>
      <name val="Calibri"/>
    </font>
    <font>
      <b/>
      <sz val="24.0"/>
      <color theme="0"/>
      <name val="Calibri"/>
    </font>
    <font>
      <b/>
      <sz val="16.0"/>
      <color rgb="FFDE500A"/>
      <name val="Arial"/>
    </font>
    <font>
      <sz val="24.0"/>
      <color rgb="FFDE500A"/>
      <name val="Arial Black"/>
    </font>
    <font>
      <sz val="24.0"/>
      <color rgb="FF8C1737"/>
      <name val="Arial Black"/>
    </font>
    <font>
      <sz val="10.0"/>
      <color rgb="FF595959"/>
      <name val="Calibri"/>
    </font>
    <font>
      <u/>
      <sz val="11.0"/>
      <color theme="10"/>
      <name val="Calibri"/>
    </font>
    <font>
      <color theme="1"/>
      <name val="Calibri"/>
      <scheme val="minor"/>
    </font>
    <font>
      <sz val="12.0"/>
      <color theme="1"/>
      <name val="Calibri"/>
    </font>
    <font>
      <b/>
      <sz val="22.0"/>
      <color rgb="FF007CFF"/>
      <name val="Calibri"/>
    </font>
    <font>
      <sz val="9.0"/>
      <color rgb="FFC55A11"/>
      <name val="Calibri"/>
    </font>
    <font>
      <b/>
      <sz val="22.0"/>
      <color theme="1"/>
      <name val="Calibri"/>
    </font>
    <font>
      <sz val="12.0"/>
      <color theme="1"/>
      <name val="Noto Sans Symbols"/>
    </font>
    <font>
      <b/>
      <sz val="11.0"/>
      <color rgb="FF2E75B5"/>
      <name val="Calibri"/>
    </font>
    <font>
      <b/>
      <sz val="22.0"/>
      <color theme="8"/>
      <name val="Calibri"/>
    </font>
    <font>
      <sz val="14.0"/>
      <color rgb="FFDE500A"/>
      <name val="Calibri"/>
    </font>
    <font>
      <b/>
      <sz val="14.0"/>
      <color rgb="FFDE500A"/>
      <name val="Calibri"/>
    </font>
    <font>
      <b/>
      <sz val="11.0"/>
      <color rgb="FF0070C0"/>
      <name val="Calibri"/>
    </font>
    <font>
      <b/>
      <sz val="14.0"/>
      <color rgb="FF0070C0"/>
      <name val="Calibri"/>
    </font>
    <font>
      <sz val="11.0"/>
      <color rgb="FF0070C0"/>
      <name val="Calibri"/>
    </font>
    <font>
      <b/>
      <sz val="18.0"/>
      <color rgb="FF0070C0"/>
      <name val="Calibri"/>
    </font>
    <font>
      <b/>
      <sz val="12.0"/>
      <color theme="1"/>
      <name val="Calibri"/>
    </font>
    <font>
      <sz val="18.0"/>
      <color theme="1"/>
      <name val="Calibri"/>
    </font>
    <font>
      <b/>
      <sz val="20.0"/>
      <color rgb="FFDE500A"/>
      <name val="Calibri"/>
    </font>
    <font>
      <sz val="11.0"/>
      <color rgb="FF087094"/>
      <name val="Calibri"/>
    </font>
    <font>
      <sz val="11.0"/>
      <color rgb="FFBFBFBF"/>
      <name val="Calibri"/>
    </font>
    <font>
      <b/>
      <sz val="22.0"/>
      <color rgb="FF0D98C9"/>
      <name val="Calibri"/>
    </font>
    <font>
      <sz val="11.0"/>
      <color theme="1"/>
      <name val="Noto Sans Symbols"/>
    </font>
    <font>
      <sz val="14.0"/>
      <color rgb="FF0D98C9"/>
      <name val="Noto Sans Symbols"/>
    </font>
    <font>
      <sz val="10.0"/>
      <color rgb="FFC55A11"/>
      <name val="Calibri"/>
    </font>
    <font>
      <b/>
      <sz val="12.0"/>
      <color rgb="FF0A749A"/>
      <name val="Calibri"/>
    </font>
    <font>
      <b/>
      <sz val="11.0"/>
      <color rgb="FF0A749A"/>
      <name val="Calibri"/>
    </font>
    <font>
      <b/>
      <sz val="22.0"/>
      <color rgb="FFDE500A"/>
      <name val="Calibri"/>
    </font>
    <font>
      <b/>
      <sz val="12.0"/>
      <color rgb="FF595959"/>
      <name val="Times New Roman"/>
    </font>
    <font>
      <sz val="11.0"/>
      <color rgb="FF595959"/>
      <name val="Calibri"/>
    </font>
    <font>
      <b/>
      <sz val="12.0"/>
      <color rgb="FF595959"/>
      <name val="Calibri"/>
    </font>
    <font>
      <sz val="14.0"/>
      <color theme="1"/>
      <name val="Calibri"/>
    </font>
    <font>
      <b/>
      <sz val="16.0"/>
      <color rgb="FFED7D31"/>
      <name val="Calibri"/>
    </font>
    <font>
      <sz val="7.0"/>
      <color theme="1"/>
      <name val="Calibri"/>
    </font>
    <font>
      <sz val="11.0"/>
      <color rgb="FFC00000"/>
      <name val="Calibri"/>
    </font>
    <font>
      <sz val="22.0"/>
      <color theme="1"/>
      <name val="Calibri"/>
    </font>
    <font>
      <sz val="11.0"/>
      <color rgb="FFFF0000"/>
      <name val="Calibri"/>
    </font>
    <font>
      <b/>
      <sz val="18.0"/>
      <color theme="8"/>
      <name val="Calibri"/>
    </font>
    <font>
      <b/>
      <sz val="11.0"/>
      <color rgb="FF800000"/>
      <name val="Calibri"/>
    </font>
    <font>
      <b/>
      <sz val="22.0"/>
      <color rgb="FFED7D31"/>
      <name val="Calibri"/>
    </font>
    <font>
      <sz val="10.0"/>
      <color theme="8"/>
      <name val="Calibri"/>
    </font>
    <font>
      <sz val="10.0"/>
      <color rgb="FFC00000"/>
      <name val="Calibri"/>
    </font>
    <font>
      <sz val="10.0"/>
      <color rgb="FF548135"/>
      <name val="Calibri"/>
    </font>
    <font>
      <b/>
      <sz val="8.0"/>
      <color rgb="FFC00000"/>
      <name val="Calibri"/>
    </font>
    <font>
      <b/>
      <sz val="11.0"/>
      <color rgb="FF3762AF"/>
      <name val="Calibri"/>
    </font>
    <font>
      <b/>
      <sz val="8.0"/>
      <color theme="7"/>
      <name val="Calibri"/>
    </font>
    <font>
      <b/>
      <sz val="12.0"/>
      <color theme="7"/>
      <name val="Calibri"/>
    </font>
    <font>
      <sz val="11.0"/>
      <color rgb="FF2E75B5"/>
      <name val="Calibri"/>
    </font>
    <font>
      <b/>
      <sz val="10.0"/>
      <color rgb="FFC55A11"/>
      <name val="Calibri"/>
    </font>
    <font>
      <sz val="11.0"/>
      <color rgb="FFBF9000"/>
      <name val="Calibri"/>
    </font>
  </fonts>
  <fills count="33">
    <fill>
      <patternFill patternType="none"/>
    </fill>
    <fill>
      <patternFill patternType="lightGray"/>
    </fill>
    <fill>
      <patternFill patternType="solid">
        <fgColor rgb="FFF0FDCE"/>
        <bgColor rgb="FFF0FDCE"/>
      </patternFill>
    </fill>
    <fill>
      <patternFill patternType="solid">
        <fgColor rgb="FFFFEEDB"/>
        <bgColor rgb="FFFFEEDB"/>
      </patternFill>
    </fill>
    <fill>
      <patternFill patternType="solid">
        <fgColor rgb="FF0D98C9"/>
        <bgColor rgb="FF0D98C9"/>
      </patternFill>
    </fill>
    <fill>
      <patternFill patternType="solid">
        <fgColor rgb="FFFBF7C9"/>
        <bgColor rgb="FFFBF7C9"/>
      </patternFill>
    </fill>
    <fill>
      <patternFill patternType="solid">
        <fgColor rgb="FFF2F2F2"/>
        <bgColor rgb="FFF2F2F2"/>
      </patternFill>
    </fill>
    <fill>
      <patternFill patternType="solid">
        <fgColor rgb="FFF8F8F8"/>
        <bgColor rgb="FFF8F8F8"/>
      </patternFill>
    </fill>
    <fill>
      <patternFill patternType="solid">
        <fgColor rgb="FFD8D8D8"/>
        <bgColor rgb="FFD8D8D8"/>
      </patternFill>
    </fill>
    <fill>
      <patternFill patternType="solid">
        <fgColor rgb="FFECECEC"/>
        <bgColor rgb="FFECECEC"/>
      </patternFill>
    </fill>
    <fill>
      <patternFill patternType="solid">
        <fgColor rgb="FFDE500A"/>
        <bgColor rgb="FFDE500A"/>
      </patternFill>
    </fill>
    <fill>
      <patternFill patternType="solid">
        <fgColor rgb="FF789A0A"/>
        <bgColor rgb="FF789A0A"/>
      </patternFill>
    </fill>
    <fill>
      <patternFill patternType="solid">
        <fgColor rgb="FFFF0000"/>
        <bgColor rgb="FFFF0000"/>
      </patternFill>
    </fill>
    <fill>
      <patternFill patternType="solid">
        <fgColor theme="1"/>
        <bgColor theme="1"/>
      </patternFill>
    </fill>
    <fill>
      <patternFill patternType="solid">
        <fgColor rgb="FFE2EFD9"/>
        <bgColor rgb="FFE2EFD9"/>
      </patternFill>
    </fill>
    <fill>
      <patternFill patternType="solid">
        <fgColor rgb="FFD1F2FB"/>
        <bgColor rgb="FFD1F2FB"/>
      </patternFill>
    </fill>
    <fill>
      <patternFill patternType="solid">
        <fgColor rgb="FFFEF2CB"/>
        <bgColor rgb="FFFEF2CB"/>
      </patternFill>
    </fill>
    <fill>
      <patternFill patternType="solid">
        <fgColor rgb="FFB4DC78"/>
        <bgColor rgb="FFB4DC78"/>
      </patternFill>
    </fill>
    <fill>
      <patternFill patternType="solid">
        <fgColor rgb="FFFFAF23"/>
        <bgColor rgb="FFFFAF23"/>
      </patternFill>
    </fill>
    <fill>
      <patternFill patternType="solid">
        <fgColor rgb="FF3CD2FF"/>
        <bgColor rgb="FF3CD2FF"/>
      </patternFill>
    </fill>
    <fill>
      <patternFill patternType="solid">
        <fgColor rgb="FFD9AADA"/>
        <bgColor rgb="FFD9AADA"/>
      </patternFill>
    </fill>
    <fill>
      <patternFill patternType="solid">
        <fgColor rgb="FFDEEAF6"/>
        <bgColor rgb="FFDEEAF6"/>
      </patternFill>
    </fill>
    <fill>
      <patternFill patternType="solid">
        <fgColor rgb="FFFFFFCC"/>
        <bgColor rgb="FFFFFFCC"/>
      </patternFill>
    </fill>
    <fill>
      <patternFill patternType="solid">
        <fgColor rgb="FFEDFBC1"/>
        <bgColor rgb="FFEDFBC1"/>
      </patternFill>
    </fill>
    <fill>
      <patternFill patternType="solid">
        <fgColor rgb="FFF9F9F9"/>
        <bgColor rgb="FFF9F9F9"/>
      </patternFill>
    </fill>
    <fill>
      <patternFill patternType="solid">
        <fgColor rgb="FFFBE4D5"/>
        <bgColor rgb="FFFBE4D5"/>
      </patternFill>
    </fill>
    <fill>
      <patternFill patternType="solid">
        <fgColor rgb="FFFDEFE7"/>
        <bgColor rgb="FFFDEFE7"/>
      </patternFill>
    </fill>
    <fill>
      <patternFill patternType="solid">
        <fgColor rgb="FFBDD6EE"/>
        <bgColor rgb="FFBDD6EE"/>
      </patternFill>
    </fill>
    <fill>
      <patternFill patternType="solid">
        <fgColor rgb="FFFEF6E8"/>
        <bgColor rgb="FFFEF6E8"/>
      </patternFill>
    </fill>
    <fill>
      <patternFill patternType="solid">
        <fgColor theme="0"/>
        <bgColor theme="0"/>
      </patternFill>
    </fill>
    <fill>
      <patternFill patternType="solid">
        <fgColor rgb="FFFFFF99"/>
        <bgColor rgb="FFFFFF99"/>
      </patternFill>
    </fill>
    <fill>
      <patternFill patternType="solid">
        <fgColor rgb="FFFEE9D6"/>
        <bgColor rgb="FFFEE9D6"/>
      </patternFill>
    </fill>
    <fill>
      <patternFill patternType="solid">
        <fgColor rgb="FFD9E2F3"/>
        <bgColor rgb="FFD9E2F3"/>
      </patternFill>
    </fill>
  </fills>
  <borders count="426">
    <border/>
    <border>
      <left style="thin">
        <color rgb="FFFCC99A"/>
      </left>
      <right/>
      <top style="thin">
        <color rgb="FFFCC99A"/>
      </top>
      <bottom/>
    </border>
    <border>
      <left/>
      <right style="thin">
        <color rgb="FFFCC99A"/>
      </right>
      <top style="thin">
        <color rgb="FFFCC99A"/>
      </top>
      <bottom/>
    </border>
    <border>
      <left style="thin">
        <color rgb="FFFCC99A"/>
      </left>
      <right/>
      <top/>
      <bottom/>
    </border>
    <border>
      <left/>
      <right style="thin">
        <color rgb="FFFCC99A"/>
      </right>
      <top/>
      <bottom/>
    </border>
    <border>
      <left style="thin">
        <color rgb="FFFCC99A"/>
      </left>
      <right/>
      <top/>
      <bottom style="thin">
        <color rgb="FFFCC99A"/>
      </bottom>
    </border>
    <border>
      <left/>
      <right style="thin">
        <color rgb="FFFCC99A"/>
      </right>
      <top/>
      <bottom style="thin">
        <color rgb="FFFCC99A"/>
      </bottom>
    </border>
    <border>
      <bottom style="thin">
        <color rgb="FF7F7F7F"/>
      </bottom>
    </border>
    <border>
      <left style="thin">
        <color rgb="FF7F7F7F"/>
      </left>
      <top style="thin">
        <color rgb="FF7F7F7F"/>
      </top>
      <bottom/>
    </border>
    <border>
      <right style="thin">
        <color rgb="FF7F7F7F"/>
      </right>
      <top style="thin">
        <color rgb="FF7F7F7F"/>
      </top>
      <bottom/>
    </border>
    <border>
      <left style="thin">
        <color rgb="FF7F7F7F"/>
      </left>
      <top style="medium">
        <color rgb="FF7F7F7F"/>
      </top>
      <bottom/>
    </border>
    <border>
      <right style="thin">
        <color rgb="FF7F7F7F"/>
      </right>
      <top style="medium">
        <color rgb="FF7F7F7F"/>
      </top>
      <bottom/>
    </border>
    <border>
      <left style="thin">
        <color rgb="FFAEABAB"/>
      </left>
      <top style="thin">
        <color rgb="FFAEABAB"/>
      </top>
    </border>
    <border>
      <top style="thin">
        <color rgb="FFAEABAB"/>
      </top>
    </border>
    <border>
      <right style="thin">
        <color rgb="FFAEABAB"/>
      </right>
      <top style="thin">
        <color rgb="FFAEABAB"/>
      </top>
    </border>
    <border>
      <left style="thin">
        <color rgb="FF7F7F7F"/>
      </left>
      <top/>
      <bottom/>
    </border>
    <border>
      <right style="thin">
        <color rgb="FF7F7F7F"/>
      </right>
      <top/>
      <bottom/>
    </border>
    <border>
      <left style="thin">
        <color rgb="FFAEABAB"/>
      </left>
      <bottom/>
    </border>
    <border>
      <bottom/>
    </border>
    <border>
      <right style="thin">
        <color rgb="FFAEABAB"/>
      </right>
      <bottom/>
    </border>
    <border>
      <left style="thin">
        <color rgb="FF7F7F7F"/>
      </left>
      <right/>
      <top/>
      <bottom/>
    </border>
    <border>
      <left/>
      <right style="thin">
        <color rgb="FF7F7F7F"/>
      </right>
      <top/>
      <bottom/>
    </border>
    <border>
      <left style="thin">
        <color rgb="FFAEABAB"/>
      </left>
      <right/>
      <top/>
      <bottom/>
    </border>
    <border>
      <left/>
      <right/>
      <top/>
      <bottom/>
    </border>
    <border>
      <left/>
      <right style="thin">
        <color rgb="FFAEABAB"/>
      </right>
      <top/>
      <bottom/>
    </border>
    <border>
      <left style="thin">
        <color rgb="FF7F7F7F"/>
      </left>
      <right/>
      <top/>
      <bottom style="medium">
        <color rgb="FF7F7F7F"/>
      </bottom>
    </border>
    <border>
      <left style="thin">
        <color theme="0"/>
      </left>
      <right style="thin">
        <color rgb="FF7F7F7F"/>
      </right>
      <top/>
      <bottom style="medium">
        <color rgb="FF7F7F7F"/>
      </bottom>
    </border>
    <border>
      <left style="thin">
        <color rgb="FFAEABAB"/>
      </left>
      <top/>
    </border>
    <border>
      <top/>
    </border>
    <border>
      <right style="thin">
        <color rgb="FFAEABAB"/>
      </right>
      <top/>
    </border>
    <border>
      <left style="thin">
        <color rgb="FFAEABAB"/>
      </left>
    </border>
    <border>
      <right style="thin">
        <color rgb="FFAEABAB"/>
      </right>
    </border>
    <border>
      <left style="thin">
        <color rgb="FFAEABAB"/>
      </left>
      <right/>
      <top/>
      <bottom style="thin">
        <color rgb="FFAEABAB"/>
      </bottom>
    </border>
    <border>
      <left/>
      <right/>
      <top/>
      <bottom style="thin">
        <color rgb="FFAEABAB"/>
      </bottom>
    </border>
    <border>
      <left/>
      <right style="thin">
        <color rgb="FFAEABAB"/>
      </right>
      <top/>
      <bottom style="thin">
        <color rgb="FFAEABAB"/>
      </bottom>
    </border>
    <border>
      <left style="thin">
        <color rgb="FF7F7F7F"/>
      </left>
      <right style="thin">
        <color theme="0"/>
      </right>
      <top/>
      <bottom style="medium">
        <color rgb="FF7F7F7F"/>
      </bottom>
    </border>
    <border>
      <left style="thin">
        <color rgb="FFAEABAB"/>
      </left>
      <bottom style="thin">
        <color rgb="FFAEABAB"/>
      </bottom>
    </border>
    <border>
      <bottom style="thin">
        <color rgb="FFAEABAB"/>
      </bottom>
    </border>
    <border>
      <right style="thin">
        <color rgb="FFAEABAB"/>
      </right>
      <bottom style="thin">
        <color rgb="FFAEABAB"/>
      </bottom>
    </border>
    <border>
      <left style="thin">
        <color rgb="FF7F7F7F"/>
      </left>
      <top style="thin">
        <color rgb="FF7F7F7F"/>
      </top>
      <bottom style="thin">
        <color rgb="FF7F7F7F"/>
      </bottom>
    </border>
    <border>
      <right style="thin">
        <color rgb="FF7F7F7F"/>
      </right>
      <top style="thin">
        <color rgb="FF7F7F7F"/>
      </top>
      <bottom style="thin">
        <color rgb="FF7F7F7F"/>
      </bottom>
    </border>
    <border>
      <left style="thin">
        <color rgb="FF7F7F7F"/>
      </left>
      <right/>
      <top style="thin">
        <color rgb="FF7F7F7F"/>
      </top>
      <bottom style="thin">
        <color rgb="FF7F7F7F"/>
      </bottom>
    </border>
    <border>
      <left style="medium">
        <color rgb="FF7F7F7F"/>
      </left>
      <top style="medium">
        <color rgb="FF7F7F7F"/>
      </top>
    </border>
    <border>
      <right style="medium">
        <color rgb="FF7F7F7F"/>
      </right>
      <top style="medium">
        <color rgb="FF7F7F7F"/>
      </top>
    </border>
    <border>
      <left style="medium">
        <color rgb="FF7F7F7F"/>
      </left>
    </border>
    <border>
      <left/>
      <right style="thin">
        <color rgb="FF7F7F7F"/>
      </right>
      <top style="thin">
        <color rgb="FF7F7F7F"/>
      </top>
      <bottom style="thin">
        <color rgb="FF7F7F7F"/>
      </bottom>
    </border>
    <border>
      <left style="medium">
        <color rgb="FF7F7F7F"/>
      </left>
      <bottom style="medium">
        <color rgb="FF7F7F7F"/>
      </bottom>
    </border>
    <border>
      <right style="medium">
        <color rgb="FF7F7F7F"/>
      </right>
      <bottom style="medium">
        <color rgb="FF7F7F7F"/>
      </bottom>
    </border>
    <border>
      <left style="thin">
        <color rgb="FF7F7F7F"/>
      </left>
    </border>
    <border>
      <right style="thin">
        <color rgb="FF7F7F7F"/>
      </right>
    </border>
    <border>
      <left style="thin">
        <color rgb="FF757070"/>
      </left>
      <right/>
      <top style="thin">
        <color rgb="FF757070"/>
      </top>
      <bottom style="thin">
        <color rgb="FF757070"/>
      </bottom>
    </border>
    <border>
      <left/>
      <right style="thin">
        <color rgb="FF757070"/>
      </right>
      <top style="thin">
        <color rgb="FF757070"/>
      </top>
      <bottom style="thin">
        <color rgb="FF757070"/>
      </bottom>
    </border>
    <border>
      <left style="thin">
        <color rgb="FF757070"/>
      </left>
      <right style="thin">
        <color rgb="FF757070"/>
      </right>
      <top style="thin">
        <color rgb="FF7F7F7F"/>
      </top>
      <bottom style="thin">
        <color rgb="FF7F7F7F"/>
      </bottom>
    </border>
    <border>
      <left style="thin">
        <color rgb="FF7F7F7F"/>
      </left>
      <top style="thin">
        <color rgb="FF7F7F7F"/>
      </top>
      <bottom style="medium">
        <color rgb="FF7F7F7F"/>
      </bottom>
    </border>
    <border>
      <right style="thin">
        <color rgb="FF7F7F7F"/>
      </right>
      <top style="thin">
        <color rgb="FF7F7F7F"/>
      </top>
      <bottom style="medium">
        <color rgb="FF7F7F7F"/>
      </bottom>
    </border>
    <border>
      <left style="thin">
        <color rgb="FF7F7F7F"/>
      </left>
      <right style="thin">
        <color rgb="FF7F7F7F"/>
      </right>
      <top/>
      <bottom/>
    </border>
    <border>
      <left/>
      <top style="thin">
        <color rgb="FF7F7F7F"/>
      </top>
      <bottom/>
    </border>
    <border>
      <top style="thin">
        <color rgb="FF7F7F7F"/>
      </top>
      <bottom/>
    </border>
    <border>
      <right/>
      <top style="thin">
        <color rgb="FF7F7F7F"/>
      </top>
      <bottom/>
    </border>
    <border>
      <top/>
      <bottom/>
    </border>
    <border>
      <bottom style="medium">
        <color rgb="FF7F7F7F"/>
      </bottom>
    </border>
    <border>
      <left/>
      <right style="thin">
        <color rgb="FF7F7F7F"/>
      </right>
      <top/>
      <bottom style="medium">
        <color rgb="FF7F7F7F"/>
      </bottom>
    </border>
    <border>
      <top style="medium">
        <color rgb="FF7F7F7F"/>
      </top>
      <bottom/>
    </border>
    <border>
      <left/>
      <top/>
    </border>
    <border>
      <right/>
      <top/>
    </border>
    <border>
      <left/>
      <bottom/>
    </border>
    <border>
      <right/>
      <bottom/>
    </border>
    <border>
      <left style="thin">
        <color rgb="FF7F7F7F"/>
      </left>
      <top/>
      <bottom style="thin">
        <color rgb="FF7F7F7F"/>
      </bottom>
    </border>
    <border>
      <right style="thin">
        <color rgb="FF7F7F7F"/>
      </right>
      <top/>
      <bottom style="thin">
        <color rgb="FF7F7F7F"/>
      </bottom>
    </border>
    <border>
      <left style="thin">
        <color rgb="FF757070"/>
      </left>
    </border>
    <border>
      <left style="thick">
        <color rgb="FFBFBFBF"/>
      </left>
      <right style="thin">
        <color rgb="FFD8D8D8"/>
      </right>
      <top style="thick">
        <color rgb="FFBFBFBF"/>
      </top>
      <bottom style="medium">
        <color rgb="FFBFBFBF"/>
      </bottom>
    </border>
    <border>
      <left style="thin">
        <color rgb="FFD8D8D8"/>
      </left>
      <right style="thin">
        <color rgb="FFD8D8D8"/>
      </right>
      <top style="thick">
        <color rgb="FFBFBFBF"/>
      </top>
      <bottom style="medium">
        <color rgb="FFBFBFBF"/>
      </bottom>
    </border>
    <border>
      <left style="thin">
        <color rgb="FFD8D8D8"/>
      </left>
      <top style="thick">
        <color rgb="FFBFBFBF"/>
      </top>
      <bottom style="medium">
        <color rgb="FFBFBFBF"/>
      </bottom>
    </border>
    <border>
      <right style="thin">
        <color rgb="FFD8D8D8"/>
      </right>
      <top style="thick">
        <color rgb="FFBFBFBF"/>
      </top>
      <bottom style="medium">
        <color rgb="FFBFBFBF"/>
      </bottom>
    </border>
    <border>
      <left style="thin">
        <color rgb="FFD8D8D8"/>
      </left>
      <right style="thick">
        <color rgb="FFBFBFBF"/>
      </right>
      <top style="thick">
        <color rgb="FFBFBFBF"/>
      </top>
      <bottom style="medium">
        <color rgb="FFBFBFBF"/>
      </bottom>
    </border>
    <border>
      <left style="thick">
        <color rgb="FFBFBFBF"/>
      </left>
      <right style="thin">
        <color rgb="FFD8D8D8"/>
      </right>
      <bottom style="thin">
        <color rgb="FFD8D8D8"/>
      </bottom>
    </border>
    <border>
      <left style="thin">
        <color rgb="FFD8D8D8"/>
      </left>
      <right style="thin">
        <color rgb="FFD8D8D8"/>
      </right>
      <bottom style="thin">
        <color rgb="FFD8D8D8"/>
      </bottom>
    </border>
    <border>
      <left style="thin">
        <color rgb="FFD8D8D8"/>
      </left>
      <right style="thin">
        <color rgb="FFD8D8D8"/>
      </right>
      <top/>
      <bottom style="thin">
        <color rgb="FFD8D8D8"/>
      </bottom>
    </border>
    <border>
      <left style="thin">
        <color rgb="FFD8D8D8"/>
      </left>
      <right style="thick">
        <color rgb="FFBFBFBF"/>
      </right>
      <bottom style="thin">
        <color rgb="FFD8D8D8"/>
      </bottom>
    </border>
    <border>
      <left style="thick">
        <color rgb="FFBFBFBF"/>
      </left>
      <top style="thin">
        <color rgb="FFD8D8D8"/>
      </top>
      <bottom style="thin">
        <color rgb="FFD8D8D8"/>
      </bottom>
    </border>
    <border>
      <top style="thin">
        <color rgb="FFD8D8D8"/>
      </top>
      <bottom style="thin">
        <color rgb="FFD8D8D8"/>
      </bottom>
    </border>
    <border>
      <right style="thick">
        <color rgb="FFBFBFBF"/>
      </right>
      <top style="thin">
        <color rgb="FFD8D8D8"/>
      </top>
      <bottom style="thin">
        <color rgb="FFD8D8D8"/>
      </bottom>
    </border>
    <border>
      <left style="thin">
        <color rgb="FFD8D8D8"/>
      </left>
      <right style="thin">
        <color rgb="FFD8D8D8"/>
      </right>
      <top style="thin">
        <color rgb="FFD8D8D8"/>
      </top>
      <bottom style="thin">
        <color rgb="FFD8D8D8"/>
      </bottom>
    </border>
    <border>
      <left style="medium">
        <color rgb="FFFFD965"/>
      </left>
      <right style="medium">
        <color rgb="FFFFD965"/>
      </right>
      <top style="medium">
        <color rgb="FFFFD965"/>
      </top>
      <bottom style="thin">
        <color rgb="FFD0CECE"/>
      </bottom>
    </border>
    <border>
      <left style="medium">
        <color rgb="FFFFD965"/>
      </left>
      <right style="medium">
        <color rgb="FFFFD965"/>
      </right>
      <top style="thin">
        <color rgb="FFD0CECE"/>
      </top>
      <bottom style="thin">
        <color rgb="FFD0CECE"/>
      </bottom>
    </border>
    <border>
      <left style="medium">
        <color rgb="FFFFD965"/>
      </left>
      <right style="medium">
        <color rgb="FFFFD965"/>
      </right>
      <top style="thin">
        <color rgb="FFD0CECE"/>
      </top>
      <bottom style="medium">
        <color rgb="FFFFD965"/>
      </bottom>
    </border>
    <border>
      <left style="thick">
        <color rgb="FFBFBFBF"/>
      </left>
      <right/>
      <top style="thin">
        <color rgb="FFD8D8D8"/>
      </top>
      <bottom style="thin">
        <color rgb="FFD8D8D8"/>
      </bottom>
    </border>
    <border>
      <left/>
      <right/>
      <top style="thin">
        <color rgb="FFD8D8D8"/>
      </top>
      <bottom style="thin">
        <color rgb="FFD8D8D8"/>
      </bottom>
    </border>
    <border>
      <left/>
      <right style="thick">
        <color rgb="FFBFBFBF"/>
      </right>
      <top style="thin">
        <color rgb="FFD8D8D8"/>
      </top>
      <bottom style="thin">
        <color rgb="FFD8D8D8"/>
      </bottom>
    </border>
    <border>
      <left style="thick">
        <color rgb="FFBFBFBF"/>
      </left>
      <right style="thin">
        <color rgb="FFD8D8D8"/>
      </right>
      <top style="thin">
        <color rgb="FFD8D8D8"/>
      </top>
      <bottom style="thin">
        <color rgb="FFD8D8D8"/>
      </bottom>
    </border>
    <border>
      <left style="thin">
        <color rgb="FFD8D8D8"/>
      </left>
      <right style="thick">
        <color rgb="FFBFBFBF"/>
      </right>
      <top style="thin">
        <color rgb="FFD8D8D8"/>
      </top>
      <bottom style="thin">
        <color rgb="FFD8D8D8"/>
      </bottom>
    </border>
    <border>
      <left style="thick">
        <color rgb="FFBFBFBF"/>
      </left>
      <right style="thin">
        <color rgb="FFD8D8D8"/>
      </right>
      <bottom style="thick">
        <color rgb="FFBFBFBF"/>
      </bottom>
    </border>
    <border>
      <left style="thin">
        <color rgb="FFD8D8D8"/>
      </left>
      <right style="thin">
        <color rgb="FFD8D8D8"/>
      </right>
      <bottom style="thick">
        <color rgb="FFBFBFBF"/>
      </bottom>
    </border>
    <border>
      <left style="thin">
        <color rgb="FFD8D8D8"/>
      </left>
      <right style="thin">
        <color rgb="FFD8D8D8"/>
      </right>
      <top/>
      <bottom style="thick">
        <color rgb="FFBFBFBF"/>
      </bottom>
    </border>
    <border>
      <left style="thin">
        <color rgb="FFD8D8D8"/>
      </left>
      <right style="thin">
        <color rgb="FFD8D8D8"/>
      </right>
      <top style="thin">
        <color rgb="FFD8D8D8"/>
      </top>
      <bottom style="thick">
        <color rgb="FFBFBFBF"/>
      </bottom>
    </border>
    <border>
      <left style="thin">
        <color rgb="FFD8D8D8"/>
      </left>
      <right style="thick">
        <color rgb="FFBFBFBF"/>
      </right>
      <bottom style="thick">
        <color rgb="FFBFBFBF"/>
      </bottom>
    </border>
    <border>
      <left style="thin">
        <color rgb="FFAEABAB"/>
      </left>
      <top style="thin">
        <color rgb="FFAEABAB"/>
      </top>
      <bottom style="thick">
        <color rgb="FFAEABAB"/>
      </bottom>
    </border>
    <border>
      <top style="thin">
        <color rgb="FFAEABAB"/>
      </top>
      <bottom style="thick">
        <color rgb="FFAEABAB"/>
      </bottom>
    </border>
    <border>
      <right style="thin">
        <color rgb="FFAEABAB"/>
      </right>
      <top style="thin">
        <color rgb="FFAEABAB"/>
      </top>
      <bottom style="thick">
        <color rgb="FFAEABAB"/>
      </bottom>
    </border>
    <border>
      <left style="thin">
        <color rgb="FFD0CECE"/>
      </left>
      <top style="thin">
        <color rgb="FFD0CECE"/>
      </top>
      <bottom style="thick">
        <color rgb="FFAEABAB"/>
      </bottom>
    </border>
    <border>
      <top style="thin">
        <color rgb="FFD0CECE"/>
      </top>
      <bottom style="thick">
        <color rgb="FFAEABAB"/>
      </bottom>
    </border>
    <border>
      <right style="thin">
        <color rgb="FFD0CECE"/>
      </right>
      <top style="thin">
        <color rgb="FFD0CECE"/>
      </top>
      <bottom style="thick">
        <color rgb="FFAEABAB"/>
      </bottom>
    </border>
    <border>
      <left style="thick">
        <color rgb="FFAEABAB"/>
      </left>
      <top style="thick">
        <color rgb="FFAEABAB"/>
      </top>
      <bottom style="thin">
        <color rgb="FFD0CECE"/>
      </bottom>
    </border>
    <border>
      <top style="thick">
        <color rgb="FFAEABAB"/>
      </top>
      <bottom style="thin">
        <color rgb="FFD0CECE"/>
      </bottom>
    </border>
    <border>
      <right style="thin">
        <color rgb="FFD0CECE"/>
      </right>
      <top style="thick">
        <color rgb="FFAEABAB"/>
      </top>
      <bottom style="thin">
        <color rgb="FFD0CECE"/>
      </bottom>
    </border>
    <border>
      <left style="thin">
        <color rgb="FFD0CECE"/>
      </left>
      <top style="thick">
        <color rgb="FFAEABAB"/>
      </top>
      <bottom style="thin">
        <color rgb="FFD0CECE"/>
      </bottom>
    </border>
    <border>
      <right style="thick">
        <color rgb="FFAEABAB"/>
      </right>
      <top style="thick">
        <color rgb="FFAEABAB"/>
      </top>
      <bottom style="thin">
        <color rgb="FFD0CECE"/>
      </bottom>
    </border>
    <border>
      <left style="thin">
        <color rgb="FFD0CECE"/>
      </left>
      <right style="thin">
        <color rgb="FFD0CECE"/>
      </right>
      <top style="thick">
        <color rgb="FFAEABAB"/>
      </top>
      <bottom style="thin">
        <color rgb="FFD0CECE"/>
      </bottom>
    </border>
    <border>
      <left style="thin">
        <color rgb="FFD0CECE"/>
      </left>
      <right style="thick">
        <color rgb="FFAEABAB"/>
      </right>
      <top style="thick">
        <color rgb="FFAEABAB"/>
      </top>
      <bottom style="thin">
        <color rgb="FFD0CECE"/>
      </bottom>
    </border>
    <border>
      <left style="thick">
        <color rgb="FFAEABAB"/>
      </left>
      <right/>
      <top style="thin">
        <color rgb="FFD0CECE"/>
      </top>
      <bottom style="thin">
        <color rgb="FFD0CECE"/>
      </bottom>
    </border>
    <border>
      <left/>
      <right/>
      <top style="thin">
        <color rgb="FFD0CECE"/>
      </top>
      <bottom style="thin">
        <color rgb="FFD0CECE"/>
      </bottom>
    </border>
    <border>
      <left/>
      <right style="thick">
        <color rgb="FFAEABAB"/>
      </right>
      <top style="thin">
        <color rgb="FFD0CECE"/>
      </top>
      <bottom style="thin">
        <color rgb="FFD0CECE"/>
      </bottom>
    </border>
    <border>
      <left style="thick">
        <color rgb="FFAEABAB"/>
      </left>
      <right style="thin">
        <color rgb="FFD0CECE"/>
      </right>
      <top style="thin">
        <color rgb="FFD0CECE"/>
      </top>
      <bottom style="thin">
        <color rgb="FFD0CECE"/>
      </bottom>
    </border>
    <border>
      <left style="thin">
        <color rgb="FFD0CECE"/>
      </left>
      <right style="thin">
        <color rgb="FFD0CECE"/>
      </right>
      <top style="thin">
        <color rgb="FFD0CECE"/>
      </top>
      <bottom style="thin">
        <color rgb="FFD0CECE"/>
      </bottom>
    </border>
    <border>
      <left style="thin">
        <color rgb="FFD0CECE"/>
      </left>
      <right style="thick">
        <color rgb="FFAEABAB"/>
      </right>
      <top style="thin">
        <color rgb="FFD0CECE"/>
      </top>
      <bottom style="thin">
        <color rgb="FFD0CECE"/>
      </bottom>
    </border>
    <border>
      <left style="thin">
        <color rgb="FFD0CECE"/>
      </left>
      <right style="thin">
        <color rgb="FFD0CECE"/>
      </right>
      <top style="thin">
        <color rgb="FFD0CECE"/>
      </top>
      <bottom/>
    </border>
    <border>
      <left style="thin">
        <color rgb="FFD0CECE"/>
      </left>
      <right style="thick">
        <color rgb="FFAEABAB"/>
      </right>
      <top style="thin">
        <color rgb="FFD0CECE"/>
      </top>
      <bottom/>
    </border>
    <border>
      <left style="thin">
        <color rgb="FFD0CECE"/>
      </left>
      <right style="thin">
        <color rgb="FFD0CECE"/>
      </right>
      <top/>
      <bottom/>
    </border>
    <border>
      <left style="thin">
        <color rgb="FFD0CECE"/>
      </left>
      <right style="thick">
        <color rgb="FFAEABAB"/>
      </right>
      <top/>
      <bottom/>
    </border>
    <border>
      <left style="thin">
        <color rgb="FFD0CECE"/>
      </left>
      <right style="thin">
        <color rgb="FFD0CECE"/>
      </right>
      <top/>
      <bottom style="thin">
        <color rgb="FFD0CECE"/>
      </bottom>
    </border>
    <border>
      <left style="thin">
        <color rgb="FFD0CECE"/>
      </left>
      <right style="thick">
        <color rgb="FFAEABAB"/>
      </right>
      <top/>
      <bottom style="thin">
        <color rgb="FFD0CECE"/>
      </bottom>
    </border>
    <border>
      <left style="thin">
        <color rgb="FFD0CECE"/>
      </left>
      <right/>
      <top style="thin">
        <color rgb="FFD0CECE"/>
      </top>
      <bottom/>
    </border>
    <border>
      <left/>
      <right/>
      <top style="thin">
        <color rgb="FFD0CECE"/>
      </top>
      <bottom/>
    </border>
    <border>
      <left style="thin">
        <color rgb="FFD0CECE"/>
      </left>
      <right/>
      <top/>
      <bottom/>
    </border>
    <border>
      <left style="thin">
        <color rgb="FFD0CECE"/>
      </left>
      <right/>
      <top/>
      <bottom style="thin">
        <color rgb="FFD0CECE"/>
      </bottom>
    </border>
    <border>
      <left/>
      <right/>
      <top/>
      <bottom style="thin">
        <color rgb="FFD0CECE"/>
      </bottom>
    </border>
    <border>
      <left style="thick">
        <color rgb="FFAEABAB"/>
      </left>
      <right style="thin">
        <color rgb="FFD0CECE"/>
      </right>
      <top style="thin">
        <color rgb="FFD0CECE"/>
      </top>
      <bottom style="thick">
        <color rgb="FFAEABAB"/>
      </bottom>
    </border>
    <border>
      <left style="thin">
        <color rgb="FFD0CECE"/>
      </left>
      <right style="thin">
        <color rgb="FFD0CECE"/>
      </right>
      <top style="thin">
        <color rgb="FFD0CECE"/>
      </top>
      <bottom style="thick">
        <color rgb="FFAEABAB"/>
      </bottom>
    </border>
    <border>
      <left style="thin">
        <color rgb="FFD0CECE"/>
      </left>
      <right style="thick">
        <color rgb="FFAEABAB"/>
      </right>
      <top style="thin">
        <color rgb="FFD0CECE"/>
      </top>
      <bottom style="thick">
        <color rgb="FFAEABAB"/>
      </bottom>
    </border>
    <border>
      <left style="thick">
        <color rgb="FFAEABAB"/>
      </left>
      <right style="thin">
        <color rgb="FFD0CECE"/>
      </right>
      <top style="thin">
        <color rgb="FFD0CECE"/>
      </top>
      <bottom/>
    </border>
    <border>
      <left style="thin">
        <color rgb="FFD0CECE"/>
      </left>
      <right style="thin">
        <color rgb="FFD0CECE"/>
      </right>
      <top style="thin">
        <color rgb="FFD0CECE"/>
      </top>
    </border>
    <border>
      <left style="thin">
        <color rgb="FFD0CECE"/>
      </left>
      <right style="thick">
        <color rgb="FFAEABAB"/>
      </right>
      <top style="thin">
        <color rgb="FFD0CECE"/>
      </top>
    </border>
    <border>
      <left style="thin">
        <color rgb="FFD0CECE"/>
      </left>
      <right/>
      <top style="thin">
        <color rgb="FFD0CECE"/>
      </top>
      <bottom style="thick">
        <color rgb="FFAEABAB"/>
      </bottom>
    </border>
    <border>
      <left/>
      <right/>
      <top style="thin">
        <color rgb="FFD0CECE"/>
      </top>
      <bottom style="thick">
        <color rgb="FFAEABAB"/>
      </bottom>
    </border>
    <border>
      <left/>
      <right style="thin">
        <color rgb="FFD0CECE"/>
      </right>
      <top style="thin">
        <color rgb="FFD0CECE"/>
      </top>
      <bottom style="thick">
        <color rgb="FFAEABAB"/>
      </bottom>
    </border>
    <border>
      <left style="thin">
        <color rgb="FFD0CECE"/>
      </left>
      <right style="thin">
        <color rgb="FFD0CECE"/>
      </right>
      <bottom style="thin">
        <color rgb="FFD0CECE"/>
      </bottom>
    </border>
    <border>
      <left/>
      <right style="thick">
        <color rgb="FFAEABAB"/>
      </right>
      <top/>
      <bottom style="thick">
        <color rgb="FFAEABAB"/>
      </bottom>
    </border>
    <border>
      <left style="thick">
        <color rgb="FFAEABAB"/>
      </left>
      <top style="thick">
        <color rgb="FFAEABAB"/>
      </top>
    </border>
    <border>
      <top style="thick">
        <color rgb="FFAEABAB"/>
      </top>
    </border>
    <border>
      <left style="thick">
        <color rgb="FFAEABAB"/>
      </left>
      <top style="thin">
        <color rgb="FFD0CECE"/>
      </top>
      <bottom style="thin">
        <color rgb="FFD0CECE"/>
      </bottom>
    </border>
    <border>
      <top style="thin">
        <color rgb="FFD0CECE"/>
      </top>
      <bottom style="thin">
        <color rgb="FFD0CECE"/>
      </bottom>
    </border>
    <border>
      <right style="thin">
        <color rgb="FFD0CECE"/>
      </right>
      <top style="thin">
        <color rgb="FFD0CECE"/>
      </top>
      <bottom style="thin">
        <color rgb="FFD0CECE"/>
      </bottom>
    </border>
    <border>
      <left style="thick">
        <color rgb="FFAEABAB"/>
      </left>
      <top style="thin">
        <color rgb="FFD0CECE"/>
      </top>
      <bottom style="double">
        <color rgb="FFAEABAB"/>
      </bottom>
    </border>
    <border>
      <top style="thin">
        <color rgb="FFD0CECE"/>
      </top>
      <bottom style="double">
        <color rgb="FFAEABAB"/>
      </bottom>
    </border>
    <border>
      <right style="thin">
        <color rgb="FFD0CECE"/>
      </right>
      <top style="thin">
        <color rgb="FFD0CECE"/>
      </top>
      <bottom style="double">
        <color rgb="FFAEABAB"/>
      </bottom>
    </border>
    <border>
      <left style="thin">
        <color rgb="FFD0CECE"/>
      </left>
      <right style="thin">
        <color rgb="FFD0CECE"/>
      </right>
      <top style="thin">
        <color rgb="FFD0CECE"/>
      </top>
      <bottom style="double">
        <color rgb="FFAEABAB"/>
      </bottom>
    </border>
    <border>
      <left style="thin">
        <color rgb="FFD0CECE"/>
      </left>
      <right style="thick">
        <color rgb="FFAEABAB"/>
      </right>
      <top style="thin">
        <color rgb="FFD0CECE"/>
      </top>
      <bottom style="double">
        <color rgb="FFAEABAB"/>
      </bottom>
    </border>
    <border>
      <left style="thick">
        <color rgb="FFAEABAB"/>
      </left>
      <top style="double">
        <color rgb="FFAEABAB"/>
      </top>
      <bottom style="thick">
        <color rgb="FFAEABAB"/>
      </bottom>
    </border>
    <border>
      <top style="double">
        <color rgb="FFAEABAB"/>
      </top>
      <bottom style="thick">
        <color rgb="FFAEABAB"/>
      </bottom>
    </border>
    <border>
      <right style="thin">
        <color rgb="FFD0CECE"/>
      </right>
      <top style="double">
        <color rgb="FFAEABAB"/>
      </top>
      <bottom style="thick">
        <color rgb="FFAEABAB"/>
      </bottom>
    </border>
    <border>
      <left style="thin">
        <color rgb="FFD0CECE"/>
      </left>
      <top style="double">
        <color rgb="FFAEABAB"/>
      </top>
      <bottom style="thick">
        <color rgb="FFAEABAB"/>
      </bottom>
    </border>
    <border>
      <right style="thick">
        <color rgb="FFAEABAB"/>
      </right>
      <top style="double">
        <color rgb="FFAEABAB"/>
      </top>
      <bottom style="thick">
        <color rgb="FFAEABAB"/>
      </bottom>
    </border>
    <border>
      <bottom style="thick">
        <color rgb="FFAEABAB"/>
      </bottom>
    </border>
    <border>
      <right style="thick">
        <color rgb="FFAEABAB"/>
      </right>
      <top style="thick">
        <color rgb="FFAEABAB"/>
      </top>
    </border>
    <border>
      <left style="thick">
        <color rgb="FFAEABAB"/>
      </left>
    </border>
    <border>
      <right style="thick">
        <color rgb="FFAEABAB"/>
      </right>
    </border>
    <border>
      <left style="thick">
        <color rgb="FFAEABAB"/>
      </left>
      <bottom style="thin">
        <color rgb="FFAEABAB"/>
      </bottom>
    </border>
    <border>
      <right style="thick">
        <color rgb="FFAEABAB"/>
      </right>
      <bottom style="thin">
        <color rgb="FFAEABAB"/>
      </bottom>
    </border>
    <border>
      <left style="thick">
        <color rgb="FFAEABAB"/>
      </left>
      <top style="thin">
        <color rgb="FFAEABAB"/>
      </top>
    </border>
    <border>
      <right style="thick">
        <color rgb="FFAEABAB"/>
      </right>
      <top style="thin">
        <color rgb="FFAEABAB"/>
      </top>
    </border>
    <border>
      <left style="thick">
        <color rgb="FFAEABAB"/>
      </left>
      <bottom style="thick">
        <color rgb="FFAEABAB"/>
      </bottom>
    </border>
    <border>
      <right style="thick">
        <color rgb="FFAEABAB"/>
      </right>
      <bottom style="thick">
        <color rgb="FFAEABAB"/>
      </bottom>
    </border>
    <border>
      <left style="thick">
        <color rgb="FFAEABAB"/>
      </left>
      <right style="thin">
        <color rgb="FFD0CECE"/>
      </right>
      <top style="thick">
        <color rgb="FFAEABAB"/>
      </top>
      <bottom style="medium">
        <color rgb="FFAEABAB"/>
      </bottom>
    </border>
    <border>
      <left style="thin">
        <color rgb="FFD0CECE"/>
      </left>
      <right style="thin">
        <color rgb="FFD0CECE"/>
      </right>
      <top style="thick">
        <color rgb="FFAEABAB"/>
      </top>
      <bottom style="medium">
        <color rgb="FFAEABAB"/>
      </bottom>
    </border>
    <border>
      <left style="thin">
        <color rgb="FFD0CECE"/>
      </left>
      <right style="thick">
        <color rgb="FFAEABAB"/>
      </right>
      <top style="thick">
        <color rgb="FFAEABAB"/>
      </top>
      <bottom style="medium">
        <color rgb="FFAEABAB"/>
      </bottom>
    </border>
    <border>
      <left style="thick">
        <color rgb="FFAEABAB"/>
      </left>
      <right style="thick">
        <color rgb="FFAEABAB"/>
      </right>
      <top style="thick">
        <color rgb="FFAEABAB"/>
      </top>
      <bottom style="medium">
        <color rgb="FFAEABAB"/>
      </bottom>
    </border>
    <border>
      <left style="thick">
        <color rgb="FFAEABAB"/>
      </left>
      <right style="thin">
        <color rgb="FFD0CECE"/>
      </right>
      <bottom style="thin">
        <color rgb="FFD0CECE"/>
      </bottom>
    </border>
    <border>
      <left style="thin">
        <color rgb="FFD0CECE"/>
      </left>
      <right style="thick">
        <color rgb="FFAEABAB"/>
      </right>
      <bottom style="thin">
        <color rgb="FFD0CECE"/>
      </bottom>
    </border>
    <border>
      <left style="thick">
        <color rgb="FFAEABAB"/>
      </left>
      <right style="thick">
        <color rgb="FFAEABAB"/>
      </right>
      <top style="medium">
        <color rgb="FFAEABAB"/>
      </top>
      <bottom style="thin">
        <color rgb="FFD0CECE"/>
      </bottom>
    </border>
    <border>
      <left style="thick">
        <color rgb="FFAEABAB"/>
      </left>
      <right style="thin">
        <color rgb="FFD0CECE"/>
      </right>
      <top style="medium">
        <color rgb="FFAEABAB"/>
      </top>
      <bottom style="thin">
        <color rgb="FFD0CECE"/>
      </bottom>
    </border>
    <border>
      <left style="thin">
        <color rgb="FFD0CECE"/>
      </left>
      <right style="thick">
        <color rgb="FFAEABAB"/>
      </right>
      <top style="medium">
        <color rgb="FFAEABAB"/>
      </top>
      <bottom style="thin">
        <color rgb="FFD0CECE"/>
      </bottom>
    </border>
    <border>
      <left style="thick">
        <color rgb="FFAEABAB"/>
      </left>
      <right style="thick">
        <color rgb="FFAEABAB"/>
      </right>
      <top style="thin">
        <color rgb="FFD0CECE"/>
      </top>
      <bottom style="thin">
        <color rgb="FFD0CECE"/>
      </bottom>
    </border>
    <border>
      <left style="thick">
        <color rgb="FFAEABAB"/>
      </left>
      <right style="thick">
        <color rgb="FFAEABAB"/>
      </right>
      <top style="thin">
        <color rgb="FFD0CECE"/>
      </top>
      <bottom style="thick">
        <color rgb="FFAEABAB"/>
      </bottom>
    </border>
    <border>
      <left style="thick">
        <color rgb="FFAEABAB"/>
      </left>
      <top style="thick">
        <color rgb="FFAEABAB"/>
      </top>
      <bottom style="thin">
        <color rgb="FFAEABAB"/>
      </bottom>
    </border>
    <border>
      <top style="thick">
        <color rgb="FFAEABAB"/>
      </top>
      <bottom style="thin">
        <color rgb="FFAEABAB"/>
      </bottom>
    </border>
    <border>
      <right style="thin">
        <color rgb="FFD8D8D8"/>
      </right>
      <top style="thick">
        <color rgb="FFAEABAB"/>
      </top>
      <bottom style="thin">
        <color rgb="FFAEABAB"/>
      </bottom>
    </border>
    <border>
      <left style="thin">
        <color rgb="FFD8D8D8"/>
      </left>
      <right style="thin">
        <color rgb="FFD8D8D8"/>
      </right>
      <top style="thick">
        <color rgb="FFAEABAB"/>
      </top>
      <bottom style="thin">
        <color rgb="FFAEABAB"/>
      </bottom>
    </border>
    <border>
      <right style="thick">
        <color rgb="FFAEABAB"/>
      </right>
      <top style="thick">
        <color rgb="FFAEABAB"/>
      </top>
      <bottom style="thin">
        <color rgb="FFAEABAB"/>
      </bottom>
    </border>
    <border>
      <left style="thick">
        <color rgb="FFAEABAB"/>
      </left>
      <top style="thin">
        <color rgb="FFAEABAB"/>
      </top>
      <bottom style="thin">
        <color rgb="FFAEABAB"/>
      </bottom>
    </border>
    <border>
      <top style="thin">
        <color rgb="FFAEABAB"/>
      </top>
      <bottom style="thin">
        <color rgb="FFAEABAB"/>
      </bottom>
    </border>
    <border>
      <right style="thin">
        <color rgb="FFAEABAB"/>
      </right>
      <top style="thin">
        <color rgb="FFAEABAB"/>
      </top>
      <bottom style="thin">
        <color rgb="FFAEABAB"/>
      </bottom>
    </border>
    <border>
      <left style="thin">
        <color rgb="FFAEABAB"/>
      </left>
      <right style="thin">
        <color rgb="FFAEABAB"/>
      </right>
      <top style="thin">
        <color rgb="FFAEABAB"/>
      </top>
      <bottom style="thin">
        <color rgb="FFAEABAB"/>
      </bottom>
    </border>
    <border>
      <left style="thick">
        <color rgb="FFAEABAB"/>
      </left>
      <top style="thin">
        <color rgb="FFD0CECE"/>
      </top>
    </border>
    <border>
      <top style="thin">
        <color rgb="FFD0CECE"/>
      </top>
    </border>
    <border>
      <right style="thin">
        <color rgb="FFD0CECE"/>
      </right>
      <top style="thin">
        <color rgb="FFD0CECE"/>
      </top>
    </border>
    <border>
      <left style="thick">
        <color rgb="FFAEABAB"/>
      </left>
      <top style="thin">
        <color rgb="FFD0CECE"/>
      </top>
      <bottom style="thick">
        <color rgb="FFAEABAB"/>
      </bottom>
    </border>
    <border>
      <left style="thin">
        <color rgb="FF757070"/>
      </left>
      <right style="thin">
        <color rgb="FF757070"/>
      </right>
      <top style="thin">
        <color rgb="FF757070"/>
      </top>
      <bottom style="medium">
        <color rgb="FF757070"/>
      </bottom>
    </border>
    <border>
      <left style="thin">
        <color rgb="FF757070"/>
      </left>
      <right style="thin">
        <color rgb="FF757070"/>
      </right>
      <bottom style="thin">
        <color rgb="FF757070"/>
      </bottom>
    </border>
    <border>
      <left style="thin">
        <color rgb="FF757070"/>
      </left>
      <right style="thin">
        <color rgb="FF757070"/>
      </right>
      <top/>
      <bottom style="thin">
        <color rgb="FF757070"/>
      </bottom>
    </border>
    <border>
      <left style="thin">
        <color rgb="FF757070"/>
      </left>
      <right style="thin">
        <color rgb="FF757070"/>
      </right>
      <top style="thin">
        <color rgb="FF757070"/>
      </top>
      <bottom style="thin">
        <color rgb="FF757070"/>
      </bottom>
    </border>
    <border>
      <left style="medium">
        <color rgb="FF8C1737"/>
      </left>
      <right/>
      <top style="medium">
        <color rgb="FF8C1737"/>
      </top>
      <bottom style="medium">
        <color rgb="FF8C1737"/>
      </bottom>
    </border>
    <border>
      <left/>
      <top style="medium">
        <color rgb="FFDE500A"/>
      </top>
      <bottom style="medium">
        <color rgb="FFDE500A"/>
      </bottom>
    </border>
    <border>
      <top style="medium">
        <color rgb="FFDE500A"/>
      </top>
      <bottom style="medium">
        <color rgb="FFDE500A"/>
      </bottom>
    </border>
    <border>
      <right/>
      <top style="medium">
        <color rgb="FFDE500A"/>
      </top>
      <bottom style="medium">
        <color rgb="FFDE500A"/>
      </bottom>
    </border>
    <border>
      <left style="thin">
        <color rgb="FFDE500A"/>
      </left>
      <top style="medium">
        <color rgb="FFDE500A"/>
      </top>
      <bottom style="medium">
        <color rgb="FFDE500A"/>
      </bottom>
    </border>
    <border>
      <right style="thin">
        <color rgb="FFDE500A"/>
      </right>
      <top style="medium">
        <color rgb="FFDE500A"/>
      </top>
      <bottom style="medium">
        <color rgb="FFDE500A"/>
      </bottom>
    </border>
    <border>
      <left/>
      <right/>
      <top style="medium">
        <color rgb="FFDE500A"/>
      </top>
      <bottom style="medium">
        <color rgb="FFDE500A"/>
      </bottom>
    </border>
    <border>
      <left/>
      <right style="medium">
        <color rgb="FFDE500A"/>
      </right>
      <top style="medium">
        <color rgb="FFDE500A"/>
      </top>
      <bottom style="medium">
        <color rgb="FFDE500A"/>
      </bottom>
    </border>
    <border>
      <left style="thin">
        <color rgb="FFA5A5A5"/>
      </left>
      <top style="thin">
        <color rgb="FFA5A5A5"/>
      </top>
      <bottom style="thin">
        <color rgb="FFA5A5A5"/>
      </bottom>
    </border>
    <border>
      <top style="thin">
        <color rgb="FFA5A5A5"/>
      </top>
      <bottom style="thin">
        <color rgb="FFA5A5A5"/>
      </bottom>
    </border>
    <border>
      <left style="medium">
        <color rgb="FF789A0A"/>
      </left>
      <right style="thin">
        <color rgb="FF789A0A"/>
      </right>
      <top style="medium">
        <color rgb="FF789A0A"/>
      </top>
      <bottom style="thin">
        <color rgb="FFA5A5A5"/>
      </bottom>
    </border>
    <border>
      <left style="thin">
        <color rgb="FF789A0A"/>
      </left>
      <right style="thin">
        <color rgb="FF789A0A"/>
      </right>
      <top style="medium">
        <color rgb="FF789A0A"/>
      </top>
      <bottom style="thin">
        <color rgb="FFA5A5A5"/>
      </bottom>
    </border>
    <border>
      <left style="thin">
        <color rgb="FF789A0A"/>
      </left>
      <top style="medium">
        <color rgb="FF789A0A"/>
      </top>
      <bottom style="thin">
        <color rgb="FFA5A5A5"/>
      </bottom>
    </border>
    <border>
      <top style="medium">
        <color rgb="FF789A0A"/>
      </top>
      <bottom style="thin">
        <color rgb="FFA5A5A5"/>
      </bottom>
    </border>
    <border>
      <left style="thin">
        <color rgb="FF789A0A"/>
      </left>
      <right style="medium">
        <color rgb="FF789A0A"/>
      </right>
      <top style="medium">
        <color rgb="FF789A0A"/>
      </top>
      <bottom style="thin">
        <color rgb="FFA5A5A5"/>
      </bottom>
    </border>
    <border>
      <left style="medium">
        <color rgb="FF789A0A"/>
      </left>
      <right style="thin">
        <color rgb="FF789A0A"/>
      </right>
      <top style="medium">
        <color rgb="FF789A0A"/>
      </top>
      <bottom style="thin">
        <color rgb="FFAEABAB"/>
      </bottom>
    </border>
    <border>
      <left style="thin">
        <color rgb="FF789A0A"/>
      </left>
      <right style="medium">
        <color rgb="FF789A0A"/>
      </right>
      <top style="medium">
        <color rgb="FF789A0A"/>
      </top>
      <bottom style="thin">
        <color rgb="FFAEABAB"/>
      </bottom>
    </border>
    <border>
      <right style="medium">
        <color rgb="FF789A0A"/>
      </right>
      <top style="medium">
        <color rgb="FF789A0A"/>
      </top>
      <bottom style="thin">
        <color rgb="FFA5A5A5"/>
      </bottom>
    </border>
    <border>
      <left style="medium">
        <color rgb="FF789A0A"/>
      </left>
      <right style="thin">
        <color rgb="FF789A0A"/>
      </right>
      <top style="thin">
        <color rgb="FFA5A5A5"/>
      </top>
      <bottom style="thin">
        <color rgb="FFA5A5A5"/>
      </bottom>
    </border>
    <border>
      <left style="thin">
        <color rgb="FF789A0A"/>
      </left>
      <right style="thin">
        <color rgb="FF789A0A"/>
      </right>
      <top style="thin">
        <color rgb="FFA5A5A5"/>
      </top>
      <bottom style="thin">
        <color rgb="FFA5A5A5"/>
      </bottom>
    </border>
    <border>
      <left style="thin">
        <color rgb="FF789A0A"/>
      </left>
      <top style="thin">
        <color rgb="FFA5A5A5"/>
      </top>
      <bottom style="thin">
        <color rgb="FFA5A5A5"/>
      </bottom>
    </border>
    <border>
      <left style="thin">
        <color rgb="FF789A0A"/>
      </left>
      <right style="medium">
        <color rgb="FF789A0A"/>
      </right>
      <top style="thin">
        <color rgb="FFA5A5A5"/>
      </top>
      <bottom style="thin">
        <color rgb="FFA5A5A5"/>
      </bottom>
    </border>
    <border>
      <left style="medium">
        <color rgb="FF789A0A"/>
      </left>
      <right style="thin">
        <color rgb="FF789A0A"/>
      </right>
      <top style="thin">
        <color rgb="FFAEABAB"/>
      </top>
      <bottom style="thin">
        <color rgb="FFAEABAB"/>
      </bottom>
    </border>
    <border>
      <left style="thin">
        <color rgb="FF789A0A"/>
      </left>
      <right style="medium">
        <color rgb="FF789A0A"/>
      </right>
      <top style="thin">
        <color rgb="FFAEABAB"/>
      </top>
      <bottom style="thin">
        <color rgb="FFAEABAB"/>
      </bottom>
    </border>
    <border>
      <right style="medium">
        <color rgb="FF789A0A"/>
      </right>
      <top style="thin">
        <color rgb="FFA5A5A5"/>
      </top>
      <bottom style="thin">
        <color rgb="FFA5A5A5"/>
      </bottom>
    </border>
    <border>
      <left style="medium">
        <color rgb="FF789A0A"/>
      </left>
      <right style="thin">
        <color rgb="FF789A0A"/>
      </right>
      <top style="thin">
        <color rgb="FFA5A5A5"/>
      </top>
      <bottom style="medium">
        <color rgb="FF789A0A"/>
      </bottom>
    </border>
    <border>
      <left style="thin">
        <color rgb="FF789A0A"/>
      </left>
      <right style="thin">
        <color rgb="FF789A0A"/>
      </right>
      <top style="thin">
        <color rgb="FFA5A5A5"/>
      </top>
      <bottom style="medium">
        <color rgb="FF789A0A"/>
      </bottom>
    </border>
    <border>
      <left style="thin">
        <color rgb="FF789A0A"/>
      </left>
      <top style="thin">
        <color rgb="FFA5A5A5"/>
      </top>
      <bottom style="medium">
        <color rgb="FF789A0A"/>
      </bottom>
    </border>
    <border>
      <top style="thin">
        <color rgb="FFA5A5A5"/>
      </top>
      <bottom style="medium">
        <color rgb="FF789A0A"/>
      </bottom>
    </border>
    <border>
      <left style="thin">
        <color rgb="FF789A0A"/>
      </left>
      <right style="medium">
        <color rgb="FF789A0A"/>
      </right>
      <top style="thin">
        <color rgb="FFA5A5A5"/>
      </top>
      <bottom style="medium">
        <color rgb="FF789A0A"/>
      </bottom>
    </border>
    <border>
      <left style="medium">
        <color rgb="FF789A0A"/>
      </left>
      <right style="thin">
        <color rgb="FF789A0A"/>
      </right>
      <top style="thin">
        <color rgb="FFAEABAB"/>
      </top>
      <bottom style="medium">
        <color rgb="FF789A0A"/>
      </bottom>
    </border>
    <border>
      <left style="thin">
        <color rgb="FF789A0A"/>
      </left>
      <right style="medium">
        <color rgb="FF789A0A"/>
      </right>
      <top style="thin">
        <color rgb="FFAEABAB"/>
      </top>
      <bottom style="medium">
        <color rgb="FF789A0A"/>
      </bottom>
    </border>
    <border>
      <right style="medium">
        <color rgb="FF789A0A"/>
      </right>
      <top style="thin">
        <color rgb="FFA5A5A5"/>
      </top>
      <bottom style="medium">
        <color rgb="FF789A0A"/>
      </bottom>
    </border>
    <border>
      <top style="medium">
        <color rgb="FF000000"/>
      </top>
    </border>
    <border>
      <right style="medium">
        <color rgb="FF329A8B"/>
      </right>
      <top style="thin">
        <color rgb="FFA5A5A5"/>
      </top>
      <bottom style="thin">
        <color rgb="FFA5A5A5"/>
      </bottom>
    </border>
    <border>
      <left style="thin">
        <color rgb="FFAEABAB"/>
      </left>
      <right style="thin">
        <color rgb="FFAEABAB"/>
      </right>
      <top style="thin">
        <color rgb="FFAEABAB"/>
      </top>
      <bottom style="thick">
        <color rgb="FF2E75B5"/>
      </bottom>
    </border>
    <border>
      <left style="thick">
        <color rgb="FF2E75B5"/>
      </left>
      <right style="medium">
        <color rgb="FFAEABAB"/>
      </right>
      <top style="thick">
        <color rgb="FF2E75B5"/>
      </top>
    </border>
    <border>
      <left style="medium">
        <color rgb="FFAEABAB"/>
      </left>
      <right style="thin">
        <color rgb="FFAEABAB"/>
      </right>
      <top style="thick">
        <color rgb="FF2E75B5"/>
      </top>
    </border>
    <border>
      <left style="thin">
        <color rgb="FFAEABAB"/>
      </left>
      <right style="thin">
        <color rgb="FFAEABAB"/>
      </right>
      <top style="thick">
        <color rgb="FF2E75B5"/>
      </top>
    </border>
    <border>
      <left style="thin">
        <color rgb="FFAEABAB"/>
      </left>
      <right style="thick">
        <color rgb="FF2E75B5"/>
      </right>
      <top style="thick">
        <color rgb="FF2E75B5"/>
      </top>
    </border>
    <border>
      <left style="thick">
        <color rgb="FF2E75B5"/>
      </left>
      <right style="medium">
        <color rgb="FFAEABAB"/>
      </right>
    </border>
    <border>
      <left style="medium">
        <color rgb="FFAEABAB"/>
      </left>
      <right style="thin">
        <color rgb="FFAEABAB"/>
      </right>
    </border>
    <border>
      <left style="thin">
        <color rgb="FFAEABAB"/>
      </left>
      <right style="thin">
        <color rgb="FFAEABAB"/>
      </right>
    </border>
    <border>
      <left style="thin">
        <color rgb="FFAEABAB"/>
      </left>
      <right style="thick">
        <color rgb="FF2E75B5"/>
      </right>
    </border>
    <border>
      <left style="thick">
        <color rgb="FF2E75B5"/>
      </left>
      <right style="medium">
        <color rgb="FFAEABAB"/>
      </right>
      <bottom style="medium">
        <color rgb="FF2E75B5"/>
      </bottom>
    </border>
    <border>
      <left style="medium">
        <color rgb="FFAEABAB"/>
      </left>
      <right style="thin">
        <color rgb="FFAEABAB"/>
      </right>
      <bottom style="medium">
        <color rgb="FF2E75B5"/>
      </bottom>
    </border>
    <border>
      <left style="thin">
        <color rgb="FFAEABAB"/>
      </left>
      <right style="thin">
        <color rgb="FFAEABAB"/>
      </right>
      <bottom style="medium">
        <color rgb="FF2E75B5"/>
      </bottom>
    </border>
    <border>
      <left style="thin">
        <color rgb="FFAEABAB"/>
      </left>
      <right style="thick">
        <color rgb="FF2E75B5"/>
      </right>
      <bottom style="medium">
        <color rgb="FF2E75B5"/>
      </bottom>
    </border>
    <border>
      <left style="thick">
        <color rgb="FF2E75B5"/>
      </left>
      <right style="medium">
        <color rgb="FFAEABAB"/>
      </right>
      <bottom style="thin">
        <color rgb="FFD0CECE"/>
      </bottom>
    </border>
    <border>
      <left style="medium">
        <color rgb="FFAEABAB"/>
      </left>
      <right style="thin">
        <color rgb="FFAEABAB"/>
      </right>
      <bottom style="thin">
        <color rgb="FFD0CECE"/>
      </bottom>
    </border>
    <border>
      <left style="thin">
        <color rgb="FFAEABAB"/>
      </left>
      <right style="thin">
        <color rgb="FFAEABAB"/>
      </right>
      <bottom style="thin">
        <color rgb="FFD0CECE"/>
      </bottom>
    </border>
    <border>
      <left style="thin">
        <color rgb="FFAEABAB"/>
      </left>
      <right style="thick">
        <color rgb="FF2E75B5"/>
      </right>
      <bottom style="thin">
        <color rgb="FFD0CECE"/>
      </bottom>
    </border>
    <border>
      <left style="thick">
        <color rgb="FF2E75B5"/>
      </left>
      <right style="medium">
        <color rgb="FFAEABAB"/>
      </right>
      <top style="thin">
        <color rgb="FFD0CECE"/>
      </top>
      <bottom style="thick">
        <color rgb="FF2E75B5"/>
      </bottom>
    </border>
    <border>
      <left style="medium">
        <color rgb="FFAEABAB"/>
      </left>
      <right style="thin">
        <color rgb="FFAEABAB"/>
      </right>
      <top style="thin">
        <color rgb="FFD0CECE"/>
      </top>
      <bottom style="thick">
        <color rgb="FF2E75B5"/>
      </bottom>
    </border>
    <border>
      <left style="thin">
        <color rgb="FFAEABAB"/>
      </left>
      <right style="thin">
        <color rgb="FFAEABAB"/>
      </right>
      <top style="thin">
        <color rgb="FFD0CECE"/>
      </top>
      <bottom style="thick">
        <color rgb="FF2E75B5"/>
      </bottom>
    </border>
    <border>
      <left style="thin">
        <color rgb="FFAEABAB"/>
      </left>
      <right style="thick">
        <color rgb="FF2E75B5"/>
      </right>
      <top style="thin">
        <color rgb="FFD0CECE"/>
      </top>
      <bottom style="thick">
        <color rgb="FF2E75B5"/>
      </bottom>
    </border>
    <border>
      <left style="medium">
        <color theme="4"/>
      </left>
      <right style="medium">
        <color theme="4"/>
      </right>
      <top style="medium">
        <color theme="4"/>
      </top>
      <bottom style="medium">
        <color theme="4"/>
      </bottom>
    </border>
    <border>
      <left style="thick">
        <color theme="4"/>
      </left>
      <right style="thick">
        <color theme="4"/>
      </right>
      <top style="thick">
        <color theme="4"/>
      </top>
    </border>
    <border>
      <left style="thick">
        <color theme="4"/>
      </left>
      <right style="thick">
        <color theme="4"/>
      </right>
    </border>
    <border>
      <left style="thick">
        <color theme="4"/>
      </left>
      <right style="thin">
        <color rgb="FFAEABAB"/>
      </right>
      <top style="thick">
        <color theme="4"/>
      </top>
    </border>
    <border>
      <left style="thin">
        <color rgb="FFAEABAB"/>
      </left>
      <right style="thin">
        <color rgb="FFAEABAB"/>
      </right>
      <top style="thick">
        <color theme="4"/>
      </top>
    </border>
    <border>
      <left style="thin">
        <color rgb="FFAEABAB"/>
      </left>
      <right style="thick">
        <color theme="4"/>
      </right>
      <top style="thick">
        <color theme="4"/>
      </top>
    </border>
    <border>
      <left style="thick">
        <color theme="4"/>
      </left>
      <right style="thick">
        <color theme="4"/>
      </right>
      <bottom style="thin">
        <color rgb="FF757070"/>
      </bottom>
    </border>
    <border>
      <left style="thick">
        <color theme="4"/>
      </left>
      <right style="thin">
        <color rgb="FFAEABAB"/>
      </right>
      <bottom style="thin">
        <color rgb="FF757070"/>
      </bottom>
    </border>
    <border>
      <left style="thin">
        <color rgb="FFAEABAB"/>
      </left>
      <right style="thin">
        <color rgb="FFAEABAB"/>
      </right>
      <bottom style="thin">
        <color rgb="FF757070"/>
      </bottom>
    </border>
    <border>
      <left style="thin">
        <color rgb="FFAEABAB"/>
      </left>
      <right style="thick">
        <color theme="4"/>
      </right>
      <bottom style="thin">
        <color rgb="FF757070"/>
      </bottom>
    </border>
    <border>
      <left style="thick">
        <color theme="4"/>
      </left>
      <right style="thick">
        <color theme="4"/>
      </right>
      <top/>
      <bottom style="thin">
        <color rgb="FFD8D8D8"/>
      </bottom>
    </border>
    <border>
      <left style="thick">
        <color theme="4"/>
      </left>
      <right/>
      <top style="thin">
        <color rgb="FFD8D8D8"/>
      </top>
      <bottom style="thin">
        <color rgb="FFD8D8D8"/>
      </bottom>
    </border>
    <border>
      <left style="medium">
        <color rgb="FFD8D8D8"/>
      </left>
      <right style="medium">
        <color rgb="FFD8D8D8"/>
      </right>
      <top style="thin">
        <color rgb="FFD8D8D8"/>
      </top>
      <bottom style="thin">
        <color rgb="FFD8D8D8"/>
      </bottom>
    </border>
    <border>
      <left style="medium">
        <color rgb="FFD8D8D8"/>
      </left>
      <right style="thick">
        <color theme="4"/>
      </right>
      <top style="thin">
        <color rgb="FFD8D8D8"/>
      </top>
      <bottom style="thin">
        <color rgb="FFD8D8D8"/>
      </bottom>
    </border>
    <border>
      <left style="thick">
        <color theme="4"/>
      </left>
      <right style="thick">
        <color theme="4"/>
      </right>
      <top/>
      <bottom style="thick">
        <color theme="4"/>
      </bottom>
    </border>
    <border>
      <left style="thick">
        <color theme="4"/>
      </left>
      <right/>
      <top style="thin">
        <color rgb="FFD8D8D8"/>
      </top>
      <bottom style="thick">
        <color theme="4"/>
      </bottom>
    </border>
    <border>
      <left style="medium">
        <color rgb="FFD8D8D8"/>
      </left>
      <right style="medium">
        <color rgb="FFD8D8D8"/>
      </right>
      <top style="thin">
        <color rgb="FFD8D8D8"/>
      </top>
      <bottom style="thick">
        <color theme="4"/>
      </bottom>
    </border>
    <border>
      <left/>
      <right/>
      <top style="thin">
        <color rgb="FFD8D8D8"/>
      </top>
      <bottom style="thick">
        <color theme="4"/>
      </bottom>
    </border>
    <border>
      <left style="medium">
        <color rgb="FFD8D8D8"/>
      </left>
      <right style="thick">
        <color theme="4"/>
      </right>
      <top style="thin">
        <color rgb="FFD8D8D8"/>
      </top>
      <bottom style="thick">
        <color theme="4"/>
      </bottom>
    </border>
    <border>
      <left style="thick">
        <color theme="4"/>
      </left>
      <right style="thick">
        <color theme="4"/>
      </right>
      <top style="thick">
        <color theme="4"/>
      </top>
      <bottom style="thin">
        <color theme="4"/>
      </bottom>
    </border>
    <border>
      <left style="thick">
        <color theme="4"/>
      </left>
      <top style="thick">
        <color theme="4"/>
      </top>
      <bottom style="thin">
        <color rgb="FFD8D8D8"/>
      </bottom>
    </border>
    <border>
      <top style="thick">
        <color theme="4"/>
      </top>
      <bottom style="thin">
        <color rgb="FFD8D8D8"/>
      </bottom>
    </border>
    <border>
      <right style="thick">
        <color theme="4"/>
      </right>
      <top style="thick">
        <color theme="4"/>
      </top>
      <bottom style="thin">
        <color rgb="FFD8D8D8"/>
      </bottom>
    </border>
    <border>
      <left style="thick">
        <color theme="4"/>
      </left>
      <right style="thick">
        <color theme="4"/>
      </right>
      <top style="thin">
        <color rgb="FFD8D8D8"/>
      </top>
      <bottom style="thin">
        <color rgb="FFD8D8D8"/>
      </bottom>
    </border>
    <border>
      <left style="thick">
        <color theme="4"/>
      </left>
      <right style="thick">
        <color theme="4"/>
      </right>
      <top style="thin">
        <color rgb="FFD8D8D8"/>
      </top>
      <bottom style="thick">
        <color theme="4"/>
      </bottom>
    </border>
    <border>
      <bottom style="thick">
        <color theme="4"/>
      </bottom>
    </border>
    <border>
      <left style="thick">
        <color theme="4"/>
      </left>
      <top style="thick">
        <color theme="4"/>
      </top>
    </border>
    <border>
      <top style="thick">
        <color theme="4"/>
      </top>
    </border>
    <border>
      <right style="thick">
        <color theme="4"/>
      </right>
      <top style="thick">
        <color theme="4"/>
      </top>
    </border>
    <border>
      <left style="thick">
        <color theme="4"/>
      </left>
    </border>
    <border>
      <right style="thick">
        <color theme="4"/>
      </right>
    </border>
    <border>
      <left/>
      <right style="medium">
        <color rgb="FFD8D8D8"/>
      </right>
      <top style="thin">
        <color rgb="FFD8D8D8"/>
      </top>
      <bottom style="thin">
        <color rgb="FFD8D8D8"/>
      </bottom>
    </border>
    <border>
      <left style="medium">
        <color rgb="FFD8D8D8"/>
      </left>
      <right/>
      <top style="thin">
        <color rgb="FFD8D8D8"/>
      </top>
      <bottom style="thin">
        <color rgb="FFD8D8D8"/>
      </bottom>
    </border>
    <border>
      <left style="thick">
        <color theme="4"/>
      </left>
      <right style="thick">
        <color theme="4"/>
      </right>
      <top style="thick">
        <color theme="4"/>
      </top>
      <bottom style="thin">
        <color rgb="FFD8D8D8"/>
      </bottom>
    </border>
    <border>
      <left style="thick">
        <color rgb="FFD8D8D8"/>
      </left>
      <right style="thick">
        <color rgb="FF5B9BD5"/>
      </right>
      <top style="medium">
        <color rgb="FFD8D8D8"/>
      </top>
      <bottom style="medium">
        <color rgb="FFD8D8D8"/>
      </bottom>
    </border>
    <border>
      <left style="thick">
        <color rgb="FFD8D8D8"/>
      </left>
      <right style="thick">
        <color rgb="FF5B9BD5"/>
      </right>
      <top/>
      <bottom style="medium">
        <color rgb="FFD8D8D8"/>
      </bottom>
    </border>
    <border>
      <left/>
      <right style="medium">
        <color rgb="FFD8D8D8"/>
      </right>
      <top style="thin">
        <color rgb="FFD8D8D8"/>
      </top>
      <bottom/>
    </border>
    <border>
      <left style="medium">
        <color rgb="FFD8D8D8"/>
      </left>
      <right/>
      <top style="thin">
        <color rgb="FFD8D8D8"/>
      </top>
      <bottom/>
    </border>
    <border>
      <left/>
      <right/>
      <top style="thin">
        <color rgb="FFD8D8D8"/>
      </top>
      <bottom/>
    </border>
    <border>
      <left style="thick">
        <color theme="4"/>
      </left>
      <right/>
      <top/>
      <bottom/>
    </border>
    <border>
      <left style="medium">
        <color rgb="FFD8D8D8"/>
      </left>
      <right style="medium">
        <color rgb="FFD8D8D8"/>
      </right>
      <top/>
      <bottom/>
    </border>
    <border>
      <left style="medium">
        <color rgb="FFD8D8D8"/>
      </left>
      <right/>
      <top/>
      <bottom/>
    </border>
    <border>
      <left style="thick">
        <color theme="4"/>
      </left>
      <right/>
      <top style="thin">
        <color rgb="FFD8D8D8"/>
      </top>
      <bottom/>
    </border>
    <border>
      <left style="medium">
        <color rgb="FFD8D8D8"/>
      </left>
      <right style="medium">
        <color rgb="FFD8D8D8"/>
      </right>
      <top style="thin">
        <color rgb="FFD8D8D8"/>
      </top>
      <bottom/>
    </border>
    <border>
      <left/>
      <right style="medium">
        <color rgb="FFD8D8D8"/>
      </right>
      <top style="thin">
        <color rgb="FFD8D8D8"/>
      </top>
      <bottom style="thick">
        <color theme="4"/>
      </bottom>
    </border>
    <border>
      <left style="medium">
        <color rgb="FFD8D8D8"/>
      </left>
      <right/>
      <top style="thin">
        <color rgb="FFD8D8D8"/>
      </top>
      <bottom style="thick">
        <color theme="4"/>
      </bottom>
    </border>
    <border>
      <left style="medium">
        <color rgb="FFD8D8D8"/>
      </left>
      <right style="thick">
        <color theme="4"/>
      </right>
      <top style="thin">
        <color rgb="FFD8D8D8"/>
      </top>
      <bottom/>
    </border>
    <border>
      <left style="thick">
        <color theme="4"/>
      </left>
      <right/>
      <top style="thin">
        <color rgb="FFD0CECE"/>
      </top>
      <bottom style="thin">
        <color rgb="FFD8D8D8"/>
      </bottom>
    </border>
    <border>
      <left style="medium">
        <color rgb="FFD8D8D8"/>
      </left>
      <right style="medium">
        <color rgb="FFD8D8D8"/>
      </right>
      <top style="thin">
        <color rgb="FFD0CECE"/>
      </top>
      <bottom style="thin">
        <color rgb="FFD8D8D8"/>
      </bottom>
    </border>
    <border>
      <left/>
      <right/>
      <top style="thin">
        <color rgb="FFD0CECE"/>
      </top>
      <bottom style="thin">
        <color rgb="FFD8D8D8"/>
      </bottom>
    </border>
    <border>
      <left style="medium">
        <color rgb="FFD8D8D8"/>
      </left>
      <right style="thick">
        <color theme="4"/>
      </right>
      <top style="thin">
        <color rgb="FFD0CECE"/>
      </top>
      <bottom style="thin">
        <color rgb="FFD8D8D8"/>
      </bottom>
    </border>
    <border>
      <left style="thin">
        <color rgb="FF757070"/>
      </left>
      <right style="thin">
        <color rgb="FFD0CECE"/>
      </right>
      <top style="thin">
        <color rgb="FFD0CECE"/>
      </top>
      <bottom style="thin">
        <color rgb="FFD0CECE"/>
      </bottom>
    </border>
    <border>
      <left style="thin">
        <color rgb="FFD0CECE"/>
      </left>
      <right style="thin">
        <color rgb="FF757070"/>
      </right>
      <top style="thin">
        <color rgb="FFD0CECE"/>
      </top>
      <bottom style="thin">
        <color rgb="FFD0CECE"/>
      </bottom>
    </border>
    <border>
      <left style="medium">
        <color theme="4"/>
      </left>
      <right style="medium">
        <color theme="4"/>
      </right>
      <top style="medium">
        <color theme="4"/>
      </top>
    </border>
    <border>
      <left style="medium">
        <color theme="4"/>
      </left>
      <right style="medium">
        <color theme="4"/>
      </right>
      <bottom style="medium">
        <color theme="4"/>
      </bottom>
    </border>
    <border>
      <left style="medium">
        <color rgb="FFBDD6EE"/>
      </left>
      <right/>
      <top style="medium">
        <color rgb="FFBDD6EE"/>
      </top>
      <bottom/>
    </border>
    <border>
      <left/>
      <top style="medium">
        <color rgb="FFBDD6EE"/>
      </top>
      <bottom/>
    </border>
    <border>
      <top style="medium">
        <color rgb="FFBDD6EE"/>
      </top>
      <bottom/>
    </border>
    <border>
      <right/>
      <top style="medium">
        <color rgb="FFBDD6EE"/>
      </top>
      <bottom/>
    </border>
    <border>
      <left/>
      <right style="medium">
        <color rgb="FFBDD6EE"/>
      </right>
      <top style="medium">
        <color rgb="FFBDD6EE"/>
      </top>
      <bottom/>
    </border>
    <border>
      <left/>
      <right/>
      <top style="medium">
        <color rgb="FFBDD6EE"/>
      </top>
      <bottom/>
    </border>
    <border>
      <left style="medium">
        <color rgb="FFBDD6EE"/>
      </left>
      <right/>
      <top/>
      <bottom/>
    </border>
    <border>
      <left/>
      <right style="medium">
        <color rgb="FFBDD6EE"/>
      </right>
      <top/>
      <bottom/>
    </border>
    <border>
      <left style="medium">
        <color rgb="FFBDD6EE"/>
      </left>
      <right/>
      <top/>
      <bottom style="medium">
        <color rgb="FFBDD6EE"/>
      </bottom>
    </border>
    <border>
      <left/>
      <right/>
      <top/>
      <bottom style="medium">
        <color rgb="FFBDD6EE"/>
      </bottom>
    </border>
    <border>
      <left/>
      <right style="medium">
        <color rgb="FFBDD6EE"/>
      </right>
      <top/>
      <bottom style="medium">
        <color rgb="FFBDD6EE"/>
      </bottom>
    </border>
    <border>
      <bottom style="thin">
        <color rgb="FF000000"/>
      </bottom>
    </border>
    <border>
      <left style="thick">
        <color theme="7"/>
      </left>
      <right style="thin">
        <color rgb="FFAEABAB"/>
      </right>
      <top style="thick">
        <color theme="7"/>
      </top>
      <bottom style="thin">
        <color rgb="FFAEABAB"/>
      </bottom>
    </border>
    <border>
      <left style="thin">
        <color rgb="FFAEABAB"/>
      </left>
      <right style="thin">
        <color rgb="FFAEABAB"/>
      </right>
      <top style="thick">
        <color theme="7"/>
      </top>
      <bottom style="thin">
        <color rgb="FFAEABAB"/>
      </bottom>
    </border>
    <border>
      <left style="thin">
        <color rgb="FFAEABAB"/>
      </left>
      <top style="thick">
        <color theme="7"/>
      </top>
      <bottom style="thin">
        <color rgb="FFAEABAB"/>
      </bottom>
    </border>
    <border>
      <right style="thin">
        <color rgb="FFAEABAB"/>
      </right>
      <top style="thick">
        <color theme="7"/>
      </top>
      <bottom style="thin">
        <color rgb="FFAEABAB"/>
      </bottom>
    </border>
    <border>
      <left style="thin">
        <color rgb="FFAEABAB"/>
      </left>
      <right style="thick">
        <color theme="7"/>
      </right>
      <top style="thick">
        <color theme="7"/>
      </top>
      <bottom style="thin">
        <color rgb="FFAEABAB"/>
      </bottom>
    </border>
    <border>
      <left style="thin">
        <color rgb="FFAEABAB"/>
      </left>
      <right/>
      <top style="thick">
        <color theme="7"/>
      </top>
      <bottom style="thin">
        <color rgb="FFAEABAB"/>
      </bottom>
    </border>
    <border>
      <left/>
      <right/>
      <top style="thick">
        <color theme="7"/>
      </top>
      <bottom style="thin">
        <color rgb="FFAEABAB"/>
      </bottom>
    </border>
    <border>
      <left/>
      <right style="thick">
        <color theme="7"/>
      </right>
      <top style="thick">
        <color theme="7"/>
      </top>
      <bottom style="thin">
        <color rgb="FFAEABAB"/>
      </bottom>
    </border>
    <border>
      <left style="thick">
        <color theme="7"/>
      </left>
      <right style="thin">
        <color rgb="FFAEABAB"/>
      </right>
      <top style="thin">
        <color rgb="FFAEABAB"/>
      </top>
      <bottom style="thin">
        <color rgb="FFAEABAB"/>
      </bottom>
    </border>
    <border>
      <left style="thin">
        <color rgb="FFAEABAB"/>
      </left>
      <top style="thin">
        <color rgb="FFAEABAB"/>
      </top>
      <bottom style="thin">
        <color rgb="FFAEABAB"/>
      </bottom>
    </border>
    <border>
      <left style="thin">
        <color rgb="FFAEABAB"/>
      </left>
      <right style="thick">
        <color theme="7"/>
      </right>
      <top style="thin">
        <color rgb="FFAEABAB"/>
      </top>
      <bottom style="thin">
        <color rgb="FFAEABAB"/>
      </bottom>
    </border>
    <border>
      <left style="thin">
        <color rgb="FFAEABAB"/>
      </left>
      <right/>
      <top style="thin">
        <color rgb="FFAEABAB"/>
      </top>
      <bottom style="thin">
        <color rgb="FFAEABAB"/>
      </bottom>
    </border>
    <border>
      <left/>
      <right/>
      <top style="thin">
        <color rgb="FFAEABAB"/>
      </top>
      <bottom style="thin">
        <color rgb="FFAEABAB"/>
      </bottom>
    </border>
    <border>
      <left/>
      <right style="thick">
        <color theme="7"/>
      </right>
      <top style="thin">
        <color rgb="FFAEABAB"/>
      </top>
      <bottom style="thin">
        <color rgb="FFAEABAB"/>
      </bottom>
    </border>
    <border>
      <left style="thick">
        <color theme="7"/>
      </left>
      <right style="thin">
        <color rgb="FFAEABAB"/>
      </right>
      <top style="thin">
        <color rgb="FFAEABAB"/>
      </top>
      <bottom style="thick">
        <color theme="7"/>
      </bottom>
    </border>
    <border>
      <left style="thin">
        <color rgb="FFAEABAB"/>
      </left>
      <right style="thin">
        <color rgb="FFAEABAB"/>
      </right>
      <top style="thin">
        <color rgb="FFAEABAB"/>
      </top>
      <bottom style="thick">
        <color theme="7"/>
      </bottom>
    </border>
    <border>
      <left style="thin">
        <color rgb="FFAEABAB"/>
      </left>
      <top style="thin">
        <color rgb="FFAEABAB"/>
      </top>
      <bottom style="thick">
        <color theme="7"/>
      </bottom>
    </border>
    <border>
      <right style="thin">
        <color rgb="FFAEABAB"/>
      </right>
      <top style="thin">
        <color rgb="FFAEABAB"/>
      </top>
      <bottom style="thick">
        <color theme="7"/>
      </bottom>
    </border>
    <border>
      <left style="thin">
        <color rgb="FFAEABAB"/>
      </left>
      <right style="thick">
        <color theme="7"/>
      </right>
      <top style="thin">
        <color rgb="FFAEABAB"/>
      </top>
      <bottom style="thick">
        <color theme="7"/>
      </bottom>
    </border>
    <border>
      <left style="thin">
        <color rgb="FFAEABAB"/>
      </left>
      <right/>
      <top style="thin">
        <color rgb="FFAEABAB"/>
      </top>
      <bottom style="thick">
        <color theme="7"/>
      </bottom>
    </border>
    <border>
      <left/>
      <right/>
      <top style="thin">
        <color rgb="FFAEABAB"/>
      </top>
      <bottom style="thick">
        <color theme="7"/>
      </bottom>
    </border>
    <border>
      <left/>
      <right style="thick">
        <color theme="7"/>
      </right>
      <top style="thin">
        <color rgb="FFAEABAB"/>
      </top>
      <bottom style="thick">
        <color theme="7"/>
      </bottom>
    </border>
    <border>
      <left style="thin">
        <color theme="7"/>
      </left>
      <right style="thin">
        <color theme="7"/>
      </right>
      <top style="thin">
        <color theme="7"/>
      </top>
      <bottom style="thin">
        <color theme="7"/>
      </bottom>
    </border>
    <border>
      <left/>
      <right style="thick">
        <color theme="4"/>
      </right>
      <top style="thick">
        <color theme="4"/>
      </top>
    </border>
    <border>
      <left style="thick">
        <color theme="4"/>
      </left>
      <right style="thick">
        <color theme="4"/>
      </right>
      <bottom/>
    </border>
    <border>
      <left style="thick">
        <color theme="4"/>
      </left>
      <right style="thin">
        <color rgb="FFAEABAB"/>
      </right>
      <bottom/>
    </border>
    <border>
      <left/>
      <right style="thick">
        <color theme="4"/>
      </right>
      <bottom/>
    </border>
    <border>
      <left style="thick">
        <color theme="4"/>
      </left>
      <right/>
      <top/>
      <bottom style="thin">
        <color rgb="FFD8D8D8"/>
      </bottom>
    </border>
    <border>
      <left/>
      <right style="thick">
        <color theme="4"/>
      </right>
      <top/>
      <bottom style="thin">
        <color rgb="FFD8D8D8"/>
      </bottom>
    </border>
    <border>
      <left style="thick">
        <color theme="4"/>
      </left>
      <right style="thick">
        <color theme="4"/>
      </right>
      <top style="thin">
        <color rgb="FFD8D8D8"/>
      </top>
      <bottom/>
    </border>
    <border>
      <left style="thick">
        <color rgb="FFD8D8D8"/>
      </left>
      <top style="thick">
        <color rgb="FFD8D8D8"/>
      </top>
      <bottom style="medium">
        <color rgb="FFD8D8D8"/>
      </bottom>
    </border>
    <border>
      <top style="thick">
        <color rgb="FFD8D8D8"/>
      </top>
      <bottom style="medium">
        <color rgb="FFD8D8D8"/>
      </bottom>
    </border>
    <border>
      <right style="thick">
        <color rgb="FFD8D8D8"/>
      </right>
      <top style="thick">
        <color rgb="FFD8D8D8"/>
      </top>
      <bottom style="medium">
        <color rgb="FFD8D8D8"/>
      </bottom>
    </border>
    <border>
      <left style="thick">
        <color rgb="FFD8D8D8"/>
      </left>
      <right style="medium">
        <color rgb="FFD8D8D8"/>
      </right>
      <top style="thin">
        <color rgb="FFD8D8D8"/>
      </top>
      <bottom style="thin">
        <color rgb="FFD8D8D8"/>
      </bottom>
    </border>
    <border>
      <left style="medium">
        <color rgb="FFD8D8D8"/>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BFBFBF"/>
      </right>
      <top/>
      <bottom style="thin">
        <color rgb="FFBFBFBF"/>
      </bottom>
    </border>
    <border>
      <right style="thick">
        <color rgb="FFD8D8D8"/>
      </right>
    </border>
    <border>
      <left style="thick">
        <color rgb="FFD8D8D8"/>
      </left>
      <right/>
      <top/>
      <bottom/>
    </border>
    <border>
      <left/>
      <right/>
      <top style="thin">
        <color rgb="FFBFBFBF"/>
      </top>
      <bottom style="thin">
        <color rgb="FFBFBFBF"/>
      </bottom>
    </border>
    <border>
      <left/>
      <right style="thick">
        <color rgb="FFD8D8D8"/>
      </right>
      <top style="thin">
        <color rgb="FFBFBFBF"/>
      </top>
      <bottom style="thin">
        <color rgb="FFBFBFBF"/>
      </bottom>
    </border>
    <border>
      <left style="thin">
        <color rgb="FFBFBFBF"/>
      </left>
      <right style="thick">
        <color rgb="FFD8D8D8"/>
      </right>
      <top style="thin">
        <color rgb="FFBFBFBF"/>
      </top>
      <bottom style="thin">
        <color rgb="FFBFBFBF"/>
      </bottom>
    </border>
    <border>
      <left style="medium">
        <color rgb="FFBFBFBF"/>
      </left>
      <right style="thin">
        <color rgb="FFBFBFBF"/>
      </right>
      <top style="medium">
        <color rgb="FFBFBFBF"/>
      </top>
      <bottom style="thin">
        <color rgb="FFBFBFBF"/>
      </bottom>
    </border>
    <border>
      <left style="thin">
        <color rgb="FFBFBFBF"/>
      </left>
      <right style="medium">
        <color rgb="FFBFBFBF"/>
      </right>
      <top style="medium">
        <color rgb="FFBFBFBF"/>
      </top>
      <bottom style="thin">
        <color rgb="FFBFBFBF"/>
      </bottom>
    </border>
    <border>
      <left style="medium">
        <color rgb="FFBFBFBF"/>
      </left>
      <right style="thin">
        <color rgb="FFBFBFBF"/>
      </right>
      <top style="thin">
        <color rgb="FFBFBFBF"/>
      </top>
      <bottom style="thin">
        <color rgb="FFBFBFBF"/>
      </bottom>
    </border>
    <border>
      <left style="thin">
        <color rgb="FFBFBFBF"/>
      </left>
      <right style="medium">
        <color rgb="FFBFBFBF"/>
      </right>
      <top style="thin">
        <color rgb="FFBFBFBF"/>
      </top>
      <bottom style="thin">
        <color rgb="FFBFBFBF"/>
      </bottom>
    </border>
    <border>
      <left style="thin">
        <color rgb="FFBFBFBF"/>
      </left>
      <right style="thin">
        <color rgb="FFBFBFBF"/>
      </right>
      <top style="thin">
        <color rgb="FFBFBFBF"/>
      </top>
      <bottom/>
    </border>
    <border>
      <left style="thin">
        <color rgb="FFBFBFBF"/>
      </left>
    </border>
    <border>
      <left style="medium">
        <color rgb="FFBFBFBF"/>
      </left>
      <right style="thin">
        <color rgb="FFBFBFBF"/>
      </right>
      <top style="thin">
        <color rgb="FFBFBFBF"/>
      </top>
      <bottom style="medium">
        <color rgb="FFBFBFBF"/>
      </bottom>
    </border>
    <border>
      <left style="thin">
        <color rgb="FFBFBFBF"/>
      </left>
      <right style="medium">
        <color rgb="FFBFBFBF"/>
      </right>
      <top style="thin">
        <color rgb="FFBFBFBF"/>
      </top>
      <bottom style="medium">
        <color rgb="FFBFBFBF"/>
      </bottom>
    </border>
    <border>
      <left style="thick">
        <color rgb="FFD8D8D8"/>
      </left>
      <right style="medium">
        <color rgb="FFD8D8D8"/>
      </right>
      <top style="thin">
        <color rgb="FFD8D8D8"/>
      </top>
      <bottom style="thick">
        <color rgb="FFD8D8D8"/>
      </bottom>
    </border>
    <border>
      <left style="medium">
        <color rgb="FFD8D8D8"/>
      </left>
      <right style="thin">
        <color rgb="FFBFBFBF"/>
      </right>
      <top style="thin">
        <color rgb="FFBFBFBF"/>
      </top>
      <bottom style="thick">
        <color rgb="FFD8D8D8"/>
      </bottom>
    </border>
    <border>
      <left style="thin">
        <color rgb="FFBFBFBF"/>
      </left>
      <right style="thin">
        <color rgb="FFBFBFBF"/>
      </right>
      <top style="thin">
        <color rgb="FFBFBFBF"/>
      </top>
      <bottom style="thick">
        <color rgb="FFD8D8D8"/>
      </bottom>
    </border>
    <border>
      <left style="thin">
        <color rgb="FFBFBFBF"/>
      </left>
      <top style="thin">
        <color rgb="FFBFBFBF"/>
      </top>
      <bottom style="thick">
        <color rgb="FFD8D8D8"/>
      </bottom>
    </border>
    <border>
      <left style="thin">
        <color rgb="FFBFBFBF"/>
      </left>
      <bottom style="thick">
        <color rgb="FFD8D8D8"/>
      </bottom>
    </border>
    <border>
      <left style="medium">
        <color rgb="FFBFBFBF"/>
      </left>
      <right style="thick">
        <color rgb="FFD8D8D8"/>
      </right>
      <top style="thin">
        <color rgb="FFBFBFBF"/>
      </top>
      <bottom style="thick">
        <color rgb="FFD8D8D8"/>
      </bottom>
    </border>
    <border>
      <left style="thin">
        <color rgb="FFBFBFBF"/>
      </left>
      <right style="thick">
        <color rgb="FFD8D8D8"/>
      </right>
      <top style="thin">
        <color rgb="FFBFBFBF"/>
      </top>
      <bottom style="thick">
        <color rgb="FFD8D8D8"/>
      </bottom>
    </border>
    <border>
      <left style="thin">
        <color rgb="FF757070"/>
      </left>
      <right style="thin">
        <color rgb="FF757070"/>
      </right>
      <top style="thin">
        <color rgb="FF757070"/>
      </top>
      <bottom style="thick">
        <color rgb="FF75707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548135"/>
      </left>
      <right style="medium">
        <color rgb="FF548135"/>
      </right>
      <top style="medium">
        <color rgb="FF548135"/>
      </top>
      <bottom style="medium">
        <color rgb="FF548135"/>
      </bottom>
    </border>
    <border>
      <left style="medium">
        <color rgb="FF757070"/>
      </left>
      <right style="thin">
        <color rgb="FF757070"/>
      </right>
      <top style="medium">
        <color rgb="FF757070"/>
      </top>
      <bottom style="thin">
        <color rgb="FF757070"/>
      </bottom>
    </border>
    <border>
      <left style="thin">
        <color rgb="FF757070"/>
      </left>
      <top style="medium">
        <color rgb="FF757070"/>
      </top>
      <bottom style="thin">
        <color rgb="FF757070"/>
      </bottom>
    </border>
    <border>
      <right style="medium">
        <color rgb="FF757070"/>
      </right>
      <top style="medium">
        <color rgb="FF757070"/>
      </top>
      <bottom style="thin">
        <color rgb="FF757070"/>
      </bottom>
    </border>
    <border>
      <left style="thin">
        <color rgb="FF757070"/>
      </left>
      <right style="medium">
        <color rgb="FF757070"/>
      </right>
      <top style="medium">
        <color rgb="FF757070"/>
      </top>
      <bottom style="thin">
        <color rgb="FF757070"/>
      </bottom>
    </border>
    <border>
      <left style="medium">
        <color rgb="FF757070"/>
      </left>
      <right style="thin">
        <color rgb="FF757070"/>
      </right>
      <bottom style="thin">
        <color rgb="FFD0CECE"/>
      </bottom>
    </border>
    <border>
      <left style="thin">
        <color rgb="FF757070"/>
      </left>
      <right style="thin">
        <color rgb="FF757070"/>
      </right>
      <bottom style="thin">
        <color rgb="FFD0CECE"/>
      </bottom>
    </border>
    <border>
      <left style="thin">
        <color rgb="FF757070"/>
      </left>
      <right style="medium">
        <color rgb="FF757070"/>
      </right>
      <bottom style="thin">
        <color rgb="FFD0CECE"/>
      </bottom>
    </border>
    <border>
      <left style="medium">
        <color rgb="FF757070"/>
      </left>
      <right style="thin">
        <color rgb="FF757070"/>
      </right>
      <top style="thin">
        <color rgb="FFD0CECE"/>
      </top>
      <bottom style="thin">
        <color rgb="FFD0CECE"/>
      </bottom>
    </border>
    <border>
      <left style="thin">
        <color rgb="FF757070"/>
      </left>
      <right style="thin">
        <color rgb="FF757070"/>
      </right>
      <top style="thin">
        <color rgb="FFD0CECE"/>
      </top>
      <bottom style="thin">
        <color rgb="FFD0CECE"/>
      </bottom>
    </border>
    <border>
      <left style="thin">
        <color rgb="FF757070"/>
      </left>
      <right style="medium">
        <color rgb="FF757070"/>
      </right>
      <top style="thin">
        <color rgb="FFD0CECE"/>
      </top>
      <bottom style="thin">
        <color rgb="FFD0CECE"/>
      </bottom>
    </border>
    <border>
      <left style="medium">
        <color rgb="FF757070"/>
      </left>
      <right style="thin">
        <color rgb="FF757070"/>
      </right>
      <top style="thin">
        <color rgb="FFD0CECE"/>
      </top>
      <bottom style="medium">
        <color rgb="FF757070"/>
      </bottom>
    </border>
    <border>
      <left style="thin">
        <color rgb="FF757070"/>
      </left>
      <right style="thin">
        <color rgb="FF757070"/>
      </right>
      <top style="thin">
        <color rgb="FFD0CECE"/>
      </top>
      <bottom style="medium">
        <color rgb="FF757070"/>
      </bottom>
    </border>
    <border>
      <left style="thin">
        <color rgb="FF757070"/>
      </left>
      <right style="medium">
        <color rgb="FF757070"/>
      </right>
      <top style="thin">
        <color rgb="FFD0CECE"/>
      </top>
      <bottom style="medium">
        <color rgb="FF757070"/>
      </bottom>
    </border>
    <border>
      <left style="thin">
        <color theme="7"/>
      </left>
      <right/>
      <top style="thin">
        <color rgb="FF000000"/>
      </top>
      <bottom style="thin">
        <color theme="7"/>
      </bottom>
    </border>
    <border>
      <left/>
      <right/>
      <top style="thin">
        <color rgb="FF000000"/>
      </top>
      <bottom style="thin">
        <color theme="7"/>
      </bottom>
    </border>
    <border>
      <left/>
      <right style="thin">
        <color theme="7"/>
      </right>
      <top style="thin">
        <color rgb="FF000000"/>
      </top>
      <bottom style="thin">
        <color theme="7"/>
      </bottom>
    </border>
    <border>
      <left style="thin">
        <color theme="7"/>
      </left>
      <right/>
      <top style="thin">
        <color theme="7"/>
      </top>
      <bottom style="thin">
        <color theme="7"/>
      </bottom>
    </border>
    <border>
      <left/>
      <right/>
      <top style="thin">
        <color theme="7"/>
      </top>
      <bottom style="thin">
        <color theme="7"/>
      </bottom>
    </border>
    <border>
      <left/>
      <right style="thin">
        <color theme="7"/>
      </right>
      <top style="thin">
        <color theme="7"/>
      </top>
      <bottom style="thin">
        <color theme="7"/>
      </bottom>
    </border>
    <border>
      <left style="thick">
        <color theme="7"/>
      </left>
      <top style="thick">
        <color theme="7"/>
      </top>
    </border>
    <border>
      <top style="thick">
        <color theme="7"/>
      </top>
    </border>
    <border>
      <right style="thick">
        <color theme="7"/>
      </right>
      <top style="thick">
        <color theme="7"/>
      </top>
    </border>
    <border>
      <left style="thick">
        <color rgb="FFF4B083"/>
      </left>
      <right style="thick">
        <color rgb="FFF4B083"/>
      </right>
      <top style="thick">
        <color rgb="FFF4B083"/>
      </top>
      <bottom style="thick">
        <color rgb="FFF4B083"/>
      </bottom>
    </border>
    <border>
      <left style="medium">
        <color theme="4"/>
      </left>
      <top style="medium">
        <color theme="4"/>
      </top>
    </border>
    <border>
      <top style="medium">
        <color theme="4"/>
      </top>
    </border>
    <border>
      <right style="medium">
        <color theme="4"/>
      </right>
      <top style="medium">
        <color theme="4"/>
      </top>
    </border>
    <border>
      <left style="thick">
        <color theme="7"/>
      </left>
    </border>
    <border>
      <right style="thick">
        <color theme="7"/>
      </right>
    </border>
    <border>
      <left style="medium">
        <color theme="4"/>
      </left>
    </border>
    <border>
      <right style="medium">
        <color theme="4"/>
      </right>
    </border>
    <border>
      <left style="thick">
        <color theme="7"/>
      </left>
      <bottom style="thick">
        <color theme="7"/>
      </bottom>
    </border>
    <border>
      <bottom style="thick">
        <color theme="7"/>
      </bottom>
    </border>
    <border>
      <right style="thick">
        <color theme="7"/>
      </right>
      <bottom style="thick">
        <color theme="7"/>
      </bottom>
    </border>
    <border>
      <left style="medium">
        <color theme="4"/>
      </left>
      <bottom style="medium">
        <color theme="4"/>
      </bottom>
    </border>
    <border>
      <bottom style="medium">
        <color theme="4"/>
      </bottom>
    </border>
    <border>
      <right style="medium">
        <color theme="4"/>
      </right>
      <bottom style="medium">
        <color theme="4"/>
      </bottom>
    </border>
    <border>
      <left style="medium">
        <color rgb="FFF4B083"/>
      </left>
      <right style="medium">
        <color rgb="FFF4B083"/>
      </right>
      <top style="medium">
        <color rgb="FFF4B083"/>
      </top>
      <bottom style="medium">
        <color rgb="FFF4B083"/>
      </bottom>
    </border>
    <border>
      <right style="medium">
        <color theme="7"/>
      </right>
    </border>
    <border>
      <left style="thick">
        <color theme="7"/>
      </left>
      <right/>
      <top style="thick">
        <color theme="7"/>
      </top>
      <bottom/>
    </border>
    <border>
      <left style="thick">
        <color theme="7"/>
      </left>
      <right style="thick">
        <color theme="7"/>
      </right>
      <top style="thick">
        <color theme="7"/>
      </top>
    </border>
    <border>
      <left style="medium">
        <color theme="7"/>
      </left>
      <top style="medium">
        <color theme="7"/>
      </top>
    </border>
    <border>
      <top style="medium">
        <color theme="7"/>
      </top>
    </border>
    <border>
      <right style="medium">
        <color theme="7"/>
      </right>
      <top style="medium">
        <color theme="7"/>
      </top>
    </border>
    <border>
      <left style="thick">
        <color theme="7"/>
      </left>
      <right style="thick">
        <color theme="7"/>
      </right>
    </border>
    <border>
      <left style="medium">
        <color theme="7"/>
      </left>
    </border>
    <border>
      <left/>
      <right style="thick">
        <color theme="7"/>
      </right>
      <top/>
      <bottom style="thick">
        <color theme="7"/>
      </bottom>
    </border>
    <border>
      <left style="thick">
        <color theme="7"/>
      </left>
      <right style="thick">
        <color theme="7"/>
      </right>
      <bottom style="thick">
        <color theme="7"/>
      </bottom>
    </border>
    <border>
      <left style="medium">
        <color theme="7"/>
      </left>
      <right/>
      <top/>
      <bottom/>
    </border>
    <border>
      <left/>
      <right style="medium">
        <color theme="7"/>
      </right>
      <top/>
      <bottom/>
    </border>
    <border>
      <left style="medium">
        <color theme="7"/>
      </left>
      <bottom style="medium">
        <color theme="7"/>
      </bottom>
    </border>
    <border>
      <bottom style="medium">
        <color theme="7"/>
      </bottom>
    </border>
    <border>
      <right style="medium">
        <color theme="7"/>
      </right>
      <bottom style="medium">
        <color theme="7"/>
      </bottom>
    </border>
  </borders>
  <cellStyleXfs count="1">
    <xf borderId="0" fillId="0" fontId="0" numFmtId="0" applyAlignment="1" applyFont="1"/>
  </cellStyleXfs>
  <cellXfs count="855">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Font="1"/>
    <xf borderId="0" fillId="0" fontId="3" numFmtId="0" xfId="0" applyAlignment="1" applyFont="1">
      <alignment horizontal="center"/>
    </xf>
    <xf borderId="0" fillId="0" fontId="4" numFmtId="0" xfId="0" applyAlignment="1" applyFont="1">
      <alignment horizontal="right" shrinkToFit="0" vertical="top" wrapText="1"/>
    </xf>
    <xf borderId="0" fillId="0" fontId="5" numFmtId="49" xfId="0" applyAlignment="1" applyFont="1" applyNumberFormat="1">
      <alignment horizontal="center" vertical="center"/>
    </xf>
    <xf borderId="0" fillId="0" fontId="6" numFmtId="0" xfId="0" applyAlignment="1" applyFont="1">
      <alignment horizontal="center" vertical="center"/>
    </xf>
    <xf borderId="0" fillId="0" fontId="7" numFmtId="0" xfId="0" applyAlignment="1" applyFont="1">
      <alignment horizontal="left" vertical="center"/>
    </xf>
    <xf borderId="0" fillId="0" fontId="2" numFmtId="0" xfId="0" applyAlignment="1" applyFont="1">
      <alignment horizontal="center"/>
    </xf>
    <xf borderId="0" fillId="0" fontId="8" numFmtId="0" xfId="0" applyAlignment="1" applyFont="1">
      <alignment horizontal="center" vertical="center"/>
    </xf>
    <xf borderId="0" fillId="0" fontId="5" numFmtId="0" xfId="0" applyAlignment="1" applyFont="1">
      <alignment shrinkToFit="0" vertical="center" wrapText="1"/>
    </xf>
    <xf borderId="0" fillId="0" fontId="9" numFmtId="0" xfId="0" applyAlignment="1" applyFont="1">
      <alignment shrinkToFit="0" vertical="center" wrapText="1"/>
    </xf>
    <xf borderId="0" fillId="0" fontId="10" numFmtId="0" xfId="0" applyAlignment="1" applyFont="1">
      <alignment horizontal="center" vertical="center"/>
    </xf>
    <xf borderId="1" fillId="2" fontId="10" numFmtId="0" xfId="0" applyAlignment="1" applyBorder="1" applyFill="1" applyFont="1">
      <alignment horizontal="center" vertical="center"/>
    </xf>
    <xf borderId="2" fillId="2" fontId="10" numFmtId="0" xfId="0" applyAlignment="1" applyBorder="1" applyFont="1">
      <alignment horizontal="left" vertical="center"/>
    </xf>
    <xf borderId="0" fillId="0" fontId="11" numFmtId="0" xfId="0" applyAlignment="1" applyFont="1">
      <alignment horizontal="center" vertical="center"/>
    </xf>
    <xf borderId="3" fillId="2" fontId="10" numFmtId="0" xfId="0" applyAlignment="1" applyBorder="1" applyFont="1">
      <alignment horizontal="center" vertical="center"/>
    </xf>
    <xf borderId="4" fillId="2" fontId="10" numFmtId="0" xfId="0" applyAlignment="1" applyBorder="1" applyFont="1">
      <alignment horizontal="left" vertical="center"/>
    </xf>
    <xf borderId="3" fillId="3" fontId="10" numFmtId="0" xfId="0" applyAlignment="1" applyBorder="1" applyFill="1" applyFont="1">
      <alignment horizontal="center" vertical="center"/>
    </xf>
    <xf borderId="4" fillId="3" fontId="10" numFmtId="0" xfId="0" applyAlignment="1" applyBorder="1" applyFont="1">
      <alignment horizontal="left" vertical="center"/>
    </xf>
    <xf borderId="0" fillId="0" fontId="10" numFmtId="0" xfId="0" applyAlignment="1" applyFont="1">
      <alignment horizontal="center" vertical="top"/>
    </xf>
    <xf borderId="5" fillId="3" fontId="10" numFmtId="0" xfId="0" applyAlignment="1" applyBorder="1" applyFont="1">
      <alignment horizontal="center" vertical="center"/>
    </xf>
    <xf borderId="6" fillId="3" fontId="10" numFmtId="0" xfId="0" applyAlignment="1" applyBorder="1" applyFont="1">
      <alignment horizontal="left" vertical="top"/>
    </xf>
    <xf borderId="0" fillId="0" fontId="11" numFmtId="0" xfId="0" applyAlignment="1" applyFont="1">
      <alignment horizontal="center" vertical="top"/>
    </xf>
    <xf borderId="0" fillId="0" fontId="12" numFmtId="0" xfId="0" applyAlignment="1" applyFont="1">
      <alignment vertical="top"/>
    </xf>
    <xf borderId="0" fillId="0" fontId="13" numFmtId="0" xfId="0" applyAlignment="1" applyFont="1">
      <alignment horizontal="center" vertical="center"/>
    </xf>
    <xf borderId="0" fillId="0" fontId="14" numFmtId="0" xfId="0" applyAlignment="1" applyFont="1">
      <alignment vertical="center"/>
    </xf>
    <xf borderId="7" fillId="0" fontId="15" numFmtId="0" xfId="0" applyAlignment="1" applyBorder="1" applyFont="1">
      <alignment horizontal="center" vertical="center"/>
    </xf>
    <xf borderId="7" fillId="0" fontId="16" numFmtId="0" xfId="0" applyBorder="1" applyFont="1"/>
    <xf borderId="0" fillId="0" fontId="17" numFmtId="0" xfId="0" applyAlignment="1" applyFont="1">
      <alignment vertical="center"/>
    </xf>
    <xf borderId="0" fillId="0" fontId="17" numFmtId="0" xfId="0" applyAlignment="1" applyFont="1">
      <alignment horizontal="center" vertical="center"/>
    </xf>
    <xf borderId="0" fillId="0" fontId="12" numFmtId="0" xfId="0" applyAlignment="1" applyFont="1">
      <alignment vertical="center"/>
    </xf>
    <xf borderId="0" fillId="0" fontId="18" numFmtId="0" xfId="0" applyAlignment="1" applyFont="1">
      <alignment horizontal="center" vertical="center"/>
    </xf>
    <xf borderId="8" fillId="4" fontId="19" numFmtId="0" xfId="0" applyAlignment="1" applyBorder="1" applyFill="1" applyFont="1">
      <alignment horizontal="center"/>
    </xf>
    <xf borderId="9" fillId="0" fontId="16" numFmtId="0" xfId="0" applyBorder="1" applyFont="1"/>
    <xf borderId="0" fillId="0" fontId="12" numFmtId="0" xfId="0" applyAlignment="1" applyFont="1">
      <alignment horizontal="left"/>
    </xf>
    <xf borderId="0" fillId="0" fontId="20" numFmtId="0" xfId="0" applyFont="1"/>
    <xf borderId="0" fillId="0" fontId="21" numFmtId="0" xfId="0" applyAlignment="1" applyFont="1">
      <alignment horizontal="center"/>
    </xf>
    <xf borderId="0" fillId="0" fontId="22" numFmtId="0" xfId="0" applyFont="1"/>
    <xf borderId="10" fillId="5" fontId="12" numFmtId="0" xfId="0" applyAlignment="1" applyBorder="1" applyFill="1" applyFont="1">
      <alignment horizontal="center"/>
    </xf>
    <xf borderId="11" fillId="0" fontId="16" numFmtId="0" xfId="0" applyBorder="1" applyFont="1"/>
    <xf borderId="12" fillId="6" fontId="23" numFmtId="0" xfId="0" applyAlignment="1" applyBorder="1" applyFill="1" applyFont="1">
      <alignment horizontal="center"/>
    </xf>
    <xf borderId="13" fillId="0" fontId="16" numFmtId="0" xfId="0" applyBorder="1" applyFont="1"/>
    <xf borderId="14" fillId="0" fontId="16" numFmtId="0" xfId="0" applyBorder="1" applyFont="1"/>
    <xf borderId="15" fillId="7" fontId="10" numFmtId="164" xfId="0" applyAlignment="1" applyBorder="1" applyFill="1" applyFont="1" applyNumberFormat="1">
      <alignment horizontal="center"/>
    </xf>
    <xf borderId="16" fillId="0" fontId="16" numFmtId="0" xfId="0" applyBorder="1" applyFont="1"/>
    <xf borderId="17" fillId="0" fontId="16" numFmtId="0" xfId="0" applyBorder="1" applyFont="1"/>
    <xf borderId="18" fillId="0" fontId="16" numFmtId="0" xfId="0" applyBorder="1" applyFont="1"/>
    <xf borderId="19" fillId="0" fontId="16" numFmtId="0" xfId="0" applyBorder="1" applyFont="1"/>
    <xf borderId="20" fillId="7" fontId="11" numFmtId="0" xfId="0" applyAlignment="1" applyBorder="1" applyFont="1">
      <alignment horizontal="center" vertical="center"/>
    </xf>
    <xf borderId="21" fillId="7" fontId="11" numFmtId="0" xfId="0" applyAlignment="1" applyBorder="1" applyFont="1">
      <alignment horizontal="center" vertical="center"/>
    </xf>
    <xf borderId="22" fillId="6" fontId="12" numFmtId="0" xfId="0" applyBorder="1" applyFont="1"/>
    <xf borderId="23" fillId="6" fontId="12" numFmtId="0" xfId="0" applyBorder="1" applyFont="1"/>
    <xf borderId="24" fillId="6" fontId="12" numFmtId="0" xfId="0" applyBorder="1" applyFont="1"/>
    <xf borderId="25" fillId="8" fontId="12" numFmtId="0" xfId="0" applyAlignment="1" applyBorder="1" applyFill="1" applyFont="1">
      <alignment horizontal="center" readingOrder="0" vertical="center"/>
    </xf>
    <xf borderId="26" fillId="8" fontId="12" numFmtId="0" xfId="0" applyAlignment="1" applyBorder="1" applyFont="1">
      <alignment horizontal="center" readingOrder="0" vertical="center"/>
    </xf>
    <xf borderId="27" fillId="6" fontId="24" numFmtId="0" xfId="0" applyAlignment="1" applyBorder="1" applyFont="1">
      <alignment horizontal="left" vertical="top"/>
    </xf>
    <xf borderId="28" fillId="0" fontId="16" numFmtId="0" xfId="0" applyBorder="1" applyFont="1"/>
    <xf borderId="29" fillId="0" fontId="16" numFmtId="0" xfId="0" applyBorder="1" applyFont="1"/>
    <xf borderId="0" fillId="0" fontId="12" numFmtId="0" xfId="0" applyAlignment="1" applyFont="1">
      <alignment horizontal="center" vertical="center"/>
    </xf>
    <xf borderId="27" fillId="6" fontId="25" numFmtId="0" xfId="0" applyAlignment="1" applyBorder="1" applyFont="1">
      <alignment horizontal="left" shrinkToFit="0" vertical="center" wrapText="1"/>
    </xf>
    <xf borderId="30" fillId="0" fontId="16" numFmtId="0" xfId="0" applyBorder="1" applyFont="1"/>
    <xf borderId="31" fillId="0" fontId="16" numFmtId="0" xfId="0" applyBorder="1" applyFont="1"/>
    <xf borderId="22" fillId="6" fontId="10" numFmtId="0" xfId="0" applyAlignment="1" applyBorder="1" applyFont="1">
      <alignment shrinkToFit="0" vertical="center" wrapText="1"/>
    </xf>
    <xf borderId="23" fillId="6" fontId="10" numFmtId="0" xfId="0" applyAlignment="1" applyBorder="1" applyFont="1">
      <alignment shrinkToFit="0" vertical="center" wrapText="1"/>
    </xf>
    <xf borderId="24" fillId="6" fontId="10" numFmtId="0" xfId="0" applyAlignment="1" applyBorder="1" applyFont="1">
      <alignment shrinkToFit="0" vertical="center" wrapText="1"/>
    </xf>
    <xf borderId="32" fillId="6" fontId="10" numFmtId="0" xfId="0" applyAlignment="1" applyBorder="1" applyFont="1">
      <alignment shrinkToFit="0" vertical="center" wrapText="1"/>
    </xf>
    <xf borderId="33" fillId="6" fontId="10" numFmtId="0" xfId="0" applyAlignment="1" applyBorder="1" applyFont="1">
      <alignment shrinkToFit="0" vertical="center" wrapText="1"/>
    </xf>
    <xf borderId="34" fillId="6" fontId="10" numFmtId="0" xfId="0" applyAlignment="1" applyBorder="1" applyFont="1">
      <alignment shrinkToFit="0" vertical="center" wrapText="1"/>
    </xf>
    <xf borderId="0" fillId="0" fontId="10" numFmtId="0" xfId="0" applyAlignment="1" applyFont="1">
      <alignment shrinkToFit="0" vertical="center" wrapText="1"/>
    </xf>
    <xf borderId="12" fillId="6" fontId="26" numFmtId="0" xfId="0" applyAlignment="1" applyBorder="1" applyFont="1">
      <alignment horizontal="center" shrinkToFit="0" vertical="center" wrapText="1"/>
    </xf>
    <xf borderId="27" fillId="6" fontId="25" numFmtId="0" xfId="0" applyAlignment="1" applyBorder="1" applyFont="1">
      <alignment horizontal="left" shrinkToFit="0" vertical="top" wrapText="1"/>
    </xf>
    <xf borderId="15" fillId="7" fontId="27" numFmtId="0" xfId="0" applyAlignment="1" applyBorder="1" applyFont="1">
      <alignment horizontal="center" vertical="center"/>
    </xf>
    <xf borderId="10" fillId="7" fontId="27" numFmtId="0" xfId="0" applyAlignment="1" applyBorder="1" applyFont="1">
      <alignment horizontal="center" vertical="center"/>
    </xf>
    <xf borderId="35" fillId="9" fontId="28" numFmtId="0" xfId="0" applyAlignment="1" applyBorder="1" applyFill="1" applyFont="1">
      <alignment horizontal="center" vertical="center"/>
    </xf>
    <xf borderId="26" fillId="9" fontId="28" numFmtId="0" xfId="0" applyAlignment="1" applyBorder="1" applyFont="1">
      <alignment horizontal="center" vertical="center"/>
    </xf>
    <xf borderId="36" fillId="0" fontId="16" numFmtId="0" xfId="0" applyBorder="1" applyFont="1"/>
    <xf borderId="37" fillId="0" fontId="16" numFmtId="0" xfId="0" applyBorder="1" applyFont="1"/>
    <xf borderId="38" fillId="0" fontId="16" numFmtId="0" xfId="0" applyBorder="1" applyFont="1"/>
    <xf borderId="0" fillId="0" fontId="29" numFmtId="0" xfId="0" applyAlignment="1" applyFont="1">
      <alignment horizontal="center" vertical="center"/>
    </xf>
    <xf borderId="0" fillId="0" fontId="25" numFmtId="0" xfId="0" applyAlignment="1" applyFont="1">
      <alignment shrinkToFit="0" vertical="center" wrapText="1"/>
    </xf>
    <xf borderId="0" fillId="0" fontId="30" numFmtId="0" xfId="0" applyAlignment="1" applyFont="1">
      <alignment shrinkToFit="0" vertical="center" wrapText="1"/>
    </xf>
    <xf borderId="7" fillId="0" fontId="15" numFmtId="0" xfId="0" applyAlignment="1" applyBorder="1" applyFont="1">
      <alignment horizontal="center"/>
    </xf>
    <xf borderId="39" fillId="4" fontId="31" numFmtId="0" xfId="0" applyAlignment="1" applyBorder="1" applyFont="1">
      <alignment horizontal="center"/>
    </xf>
    <xf borderId="40" fillId="0" fontId="16" numFmtId="0" xfId="0" applyBorder="1" applyFont="1"/>
    <xf borderId="41" fillId="5" fontId="1" numFmtId="0" xfId="0" applyAlignment="1" applyBorder="1" applyFont="1">
      <alignment horizontal="center"/>
    </xf>
    <xf borderId="42" fillId="0" fontId="10" numFmtId="0" xfId="0" applyAlignment="1" applyBorder="1" applyFont="1">
      <alignment horizontal="center"/>
    </xf>
    <xf borderId="43" fillId="0" fontId="16" numFmtId="0" xfId="0" applyBorder="1" applyFont="1"/>
    <xf borderId="44" fillId="0" fontId="1" numFmtId="0" xfId="0" applyAlignment="1" applyBorder="1" applyFont="1">
      <alignment horizontal="center"/>
    </xf>
    <xf borderId="0" fillId="0" fontId="32" numFmtId="0" xfId="0" applyAlignment="1" applyFont="1">
      <alignment horizontal="right"/>
    </xf>
    <xf borderId="39" fillId="2" fontId="33" numFmtId="0" xfId="0" applyAlignment="1" applyBorder="1" applyFont="1">
      <alignment horizontal="left"/>
    </xf>
    <xf borderId="41" fillId="2" fontId="33" numFmtId="0" xfId="0" applyAlignment="1" applyBorder="1" applyFont="1">
      <alignment horizontal="left"/>
    </xf>
    <xf borderId="45" fillId="2" fontId="33" numFmtId="0" xfId="0" applyBorder="1" applyFont="1"/>
    <xf borderId="41" fillId="5" fontId="10" numFmtId="0" xfId="0" applyAlignment="1" applyBorder="1" applyFont="1">
      <alignment horizontal="center"/>
    </xf>
    <xf borderId="46" fillId="0" fontId="33" numFmtId="0" xfId="0" applyAlignment="1" applyBorder="1" applyFont="1">
      <alignment horizontal="center" vertical="top"/>
    </xf>
    <xf borderId="47" fillId="0" fontId="16" numFmtId="0" xfId="0" applyBorder="1" applyFont="1"/>
    <xf borderId="48" fillId="0" fontId="34" numFmtId="0" xfId="0" applyAlignment="1" applyBorder="1" applyFont="1">
      <alignment horizontal="left"/>
    </xf>
    <xf borderId="49" fillId="0" fontId="16" numFmtId="0" xfId="0" applyBorder="1" applyFont="1"/>
    <xf borderId="45" fillId="5" fontId="1" numFmtId="0" xfId="0" applyAlignment="1" applyBorder="1" applyFont="1">
      <alignment horizontal="center"/>
    </xf>
    <xf borderId="0" fillId="0" fontId="30" numFmtId="0" xfId="0" applyAlignment="1" applyFont="1">
      <alignment horizontal="right"/>
    </xf>
    <xf borderId="39" fillId="3" fontId="33" numFmtId="0" xfId="0" applyAlignment="1" applyBorder="1" applyFont="1">
      <alignment horizontal="left"/>
    </xf>
    <xf borderId="50" fillId="3" fontId="33" numFmtId="0" xfId="0" applyAlignment="1" applyBorder="1" applyFont="1">
      <alignment horizontal="left"/>
    </xf>
    <xf borderId="51" fillId="3" fontId="33" numFmtId="0" xfId="0" applyAlignment="1" applyBorder="1" applyFont="1">
      <alignment horizontal="left"/>
    </xf>
    <xf borderId="52" fillId="5" fontId="10" numFmtId="0" xfId="0" applyAlignment="1" applyBorder="1" applyFont="1">
      <alignment horizontal="center"/>
    </xf>
    <xf borderId="53" fillId="10" fontId="35" numFmtId="0" xfId="0" applyAlignment="1" applyBorder="1" applyFill="1" applyFont="1">
      <alignment horizontal="center" vertical="center"/>
    </xf>
    <xf borderId="54" fillId="0" fontId="16" numFmtId="0" xfId="0" applyBorder="1" applyFont="1"/>
    <xf borderId="48" fillId="0" fontId="10" numFmtId="165" xfId="0" applyAlignment="1" applyBorder="1" applyFont="1" applyNumberFormat="1">
      <alignment horizontal="center"/>
    </xf>
    <xf borderId="55" fillId="7" fontId="36" numFmtId="49" xfId="0" applyAlignment="1" applyBorder="1" applyFont="1" applyNumberFormat="1">
      <alignment horizontal="left"/>
    </xf>
    <xf borderId="20" fillId="7" fontId="36" numFmtId="49" xfId="0" applyAlignment="1" applyBorder="1" applyFont="1" applyNumberFormat="1">
      <alignment horizontal="left"/>
    </xf>
    <xf borderId="35" fillId="9" fontId="28" numFmtId="0" xfId="0" applyAlignment="1" applyBorder="1" applyFont="1">
      <alignment horizontal="center" readingOrder="0" vertical="center"/>
    </xf>
    <xf borderId="26" fillId="9" fontId="28" numFmtId="0" xfId="0" applyAlignment="1" applyBorder="1" applyFont="1">
      <alignment horizontal="center" readingOrder="0" vertical="center"/>
    </xf>
    <xf borderId="0" fillId="0" fontId="36" numFmtId="0" xfId="0" applyFont="1"/>
    <xf borderId="0" fillId="0" fontId="37" numFmtId="0" xfId="0" applyAlignment="1" applyFont="1">
      <alignment horizontal="center" vertical="center"/>
    </xf>
    <xf borderId="0" fillId="0" fontId="37" numFmtId="49" xfId="0" applyAlignment="1" applyFont="1" applyNumberFormat="1">
      <alignment horizontal="left" vertical="center"/>
    </xf>
    <xf borderId="7" fillId="0" fontId="12" numFmtId="0" xfId="0" applyBorder="1" applyFont="1"/>
    <xf borderId="56" fillId="11" fontId="35" numFmtId="0" xfId="0" applyAlignment="1" applyBorder="1" applyFill="1" applyFont="1">
      <alignment horizontal="center" vertical="center"/>
    </xf>
    <xf borderId="57" fillId="0" fontId="16" numFmtId="0" xfId="0" applyBorder="1" applyFont="1"/>
    <xf borderId="58" fillId="0" fontId="16" numFmtId="0" xfId="0" applyBorder="1" applyFont="1"/>
    <xf borderId="15" fillId="5" fontId="12" numFmtId="0" xfId="0" applyAlignment="1" applyBorder="1" applyFont="1">
      <alignment horizontal="center"/>
    </xf>
    <xf borderId="59" fillId="0" fontId="16" numFmtId="0" xfId="0" applyBorder="1" applyFont="1"/>
    <xf borderId="48" fillId="0" fontId="11" numFmtId="0" xfId="0" applyAlignment="1" applyBorder="1" applyFont="1">
      <alignment horizontal="center" vertical="center"/>
    </xf>
    <xf borderId="49" fillId="0" fontId="11" numFmtId="0" xfId="0" applyAlignment="1" applyBorder="1" applyFont="1">
      <alignment horizontal="center" vertical="center"/>
    </xf>
    <xf borderId="60" fillId="0" fontId="12" numFmtId="0" xfId="0" applyBorder="1" applyFont="1"/>
    <xf borderId="61" fillId="8" fontId="12" numFmtId="0" xfId="0" applyAlignment="1" applyBorder="1" applyFont="1">
      <alignment horizontal="center" readingOrder="0" vertical="center"/>
    </xf>
    <xf borderId="62" fillId="0" fontId="16" numFmtId="0" xfId="0" applyBorder="1" applyFont="1"/>
    <xf borderId="25" fillId="9" fontId="28" numFmtId="0" xfId="0" applyAlignment="1" applyBorder="1" applyFont="1">
      <alignment horizontal="center" vertical="center"/>
    </xf>
    <xf borderId="61" fillId="9" fontId="28" numFmtId="0" xfId="0" applyAlignment="1" applyBorder="1" applyFont="1">
      <alignment horizontal="center" vertical="center"/>
    </xf>
    <xf borderId="0" fillId="0" fontId="37" numFmtId="0" xfId="0" applyFont="1"/>
    <xf borderId="0" fillId="0" fontId="17" numFmtId="49" xfId="0" applyFont="1" applyNumberFormat="1"/>
    <xf borderId="0" fillId="0" fontId="17" numFmtId="0" xfId="0" applyFont="1"/>
    <xf borderId="0" fillId="0" fontId="29" numFmtId="0" xfId="0" applyAlignment="1" applyFont="1">
      <alignment horizontal="center"/>
    </xf>
    <xf borderId="0" fillId="0" fontId="12" numFmtId="49" xfId="0" applyFont="1" applyNumberFormat="1"/>
    <xf borderId="0" fillId="0" fontId="35" numFmtId="0" xfId="0" applyAlignment="1" applyFont="1">
      <alignment horizontal="center" vertical="center"/>
    </xf>
    <xf borderId="0" fillId="0" fontId="12" numFmtId="0" xfId="0" applyAlignment="1" applyFont="1">
      <alignment horizontal="center"/>
    </xf>
    <xf borderId="0" fillId="0" fontId="10" numFmtId="165" xfId="0" applyAlignment="1" applyFont="1" applyNumberFormat="1">
      <alignment horizontal="center"/>
    </xf>
    <xf borderId="0" fillId="0" fontId="35" numFmtId="0" xfId="0" applyAlignment="1" applyFont="1">
      <alignment vertical="center"/>
    </xf>
    <xf borderId="8" fillId="11" fontId="38" numFmtId="0" xfId="0" applyAlignment="1" applyBorder="1" applyFont="1">
      <alignment horizontal="center" vertical="center"/>
    </xf>
    <xf borderId="63" fillId="5" fontId="39" numFmtId="0" xfId="0" applyAlignment="1" applyBorder="1" applyFont="1">
      <alignment horizontal="center" vertical="center"/>
    </xf>
    <xf borderId="64" fillId="0" fontId="16" numFmtId="0" xfId="0" applyBorder="1" applyFont="1"/>
    <xf borderId="65" fillId="0" fontId="16" numFmtId="0" xfId="0" applyBorder="1" applyFont="1"/>
    <xf borderId="66" fillId="0" fontId="16" numFmtId="0" xfId="0" applyBorder="1" applyFont="1"/>
    <xf borderId="63" fillId="5" fontId="40" numFmtId="0" xfId="0" applyAlignment="1" applyBorder="1" applyFont="1">
      <alignment horizontal="center" vertical="center"/>
    </xf>
    <xf borderId="0" fillId="0" fontId="10" numFmtId="0" xfId="0" applyFont="1"/>
    <xf borderId="0" fillId="0" fontId="41" numFmtId="0" xfId="0" applyAlignment="1" applyFont="1">
      <alignment horizontal="center" vertical="center"/>
    </xf>
    <xf borderId="0" fillId="0" fontId="10" numFmtId="0" xfId="0" applyAlignment="1" applyFont="1">
      <alignment horizontal="right"/>
    </xf>
    <xf borderId="0" fillId="0" fontId="42" numFmtId="0" xfId="0" applyFont="1"/>
    <xf borderId="0" fillId="0" fontId="43" numFmtId="0" xfId="0" applyAlignment="1" applyFont="1">
      <alignment horizontal="right"/>
    </xf>
    <xf borderId="23" fillId="12" fontId="1" numFmtId="0" xfId="0" applyAlignment="1" applyBorder="1" applyFill="1" applyFont="1">
      <alignment horizontal="center"/>
    </xf>
    <xf borderId="23" fillId="13" fontId="31" numFmtId="0" xfId="0" applyAlignment="1" applyBorder="1" applyFill="1" applyFont="1">
      <alignment horizontal="center"/>
    </xf>
    <xf borderId="23" fillId="14" fontId="12" numFmtId="0" xfId="0" applyBorder="1" applyFill="1" applyFont="1"/>
    <xf borderId="23" fillId="15" fontId="12" numFmtId="0" xfId="0" applyAlignment="1" applyBorder="1" applyFill="1" applyFont="1">
      <alignment readingOrder="0"/>
    </xf>
    <xf borderId="23" fillId="15" fontId="12" numFmtId="0" xfId="0" applyBorder="1" applyFont="1"/>
    <xf borderId="23" fillId="14" fontId="12" numFmtId="0" xfId="0" applyAlignment="1" applyBorder="1" applyFont="1">
      <alignment readingOrder="0"/>
    </xf>
    <xf borderId="0" fillId="0" fontId="44" numFmtId="0" xfId="0" applyFont="1"/>
    <xf borderId="25" fillId="8" fontId="12" numFmtId="0" xfId="0" applyAlignment="1" applyBorder="1" applyFont="1">
      <alignment horizontal="center" vertical="center"/>
    </xf>
    <xf borderId="26" fillId="8" fontId="12" numFmtId="0" xfId="0" applyAlignment="1" applyBorder="1" applyFont="1">
      <alignment horizontal="center" vertical="center"/>
    </xf>
    <xf borderId="23" fillId="6" fontId="24" numFmtId="0" xfId="0" applyAlignment="1" applyBorder="1" applyFont="1">
      <alignment vertical="top"/>
    </xf>
    <xf borderId="24" fillId="6" fontId="24" numFmtId="0" xfId="0" applyAlignment="1" applyBorder="1" applyFont="1">
      <alignment vertical="top"/>
    </xf>
    <xf borderId="22" fillId="6" fontId="24" numFmtId="0" xfId="0" applyAlignment="1" applyBorder="1" applyFont="1">
      <alignment horizontal="left" vertical="top"/>
    </xf>
    <xf borderId="0" fillId="0" fontId="15" numFmtId="0" xfId="0" applyAlignment="1" applyFont="1">
      <alignment horizontal="center"/>
    </xf>
    <xf borderId="67" fillId="4" fontId="31" numFmtId="0" xfId="0" applyAlignment="1" applyBorder="1" applyFont="1">
      <alignment horizontal="center"/>
    </xf>
    <xf borderId="68" fillId="0" fontId="16" numFmtId="0" xfId="0" applyBorder="1" applyFont="1"/>
    <xf borderId="44" fillId="0" fontId="10" numFmtId="0" xfId="0" applyBorder="1" applyFont="1"/>
    <xf borderId="0" fillId="0" fontId="1" numFmtId="0" xfId="0" applyAlignment="1" applyFont="1">
      <alignment horizontal="center"/>
    </xf>
    <xf borderId="44" fillId="0" fontId="33" numFmtId="0" xfId="0" applyAlignment="1" applyBorder="1" applyFont="1">
      <alignment vertical="top"/>
    </xf>
    <xf borderId="0" fillId="0" fontId="33" numFmtId="0" xfId="0" applyAlignment="1" applyFont="1">
      <alignment vertical="top"/>
    </xf>
    <xf borderId="48" fillId="0" fontId="34" numFmtId="0" xfId="0" applyBorder="1" applyFont="1"/>
    <xf borderId="0" fillId="0" fontId="34" numFmtId="0" xfId="0" applyFont="1"/>
    <xf borderId="69" fillId="0" fontId="33" numFmtId="0" xfId="0" applyAlignment="1" applyBorder="1" applyFont="1">
      <alignment horizontal="left"/>
    </xf>
    <xf borderId="0" fillId="0" fontId="33" numFmtId="0" xfId="0" applyAlignment="1" applyFont="1">
      <alignment horizontal="left"/>
    </xf>
    <xf borderId="0" fillId="0" fontId="10" numFmtId="0" xfId="0" applyAlignment="1" applyFont="1">
      <alignment horizontal="center"/>
    </xf>
    <xf borderId="61" fillId="8" fontId="12" numFmtId="0" xfId="0" applyAlignment="1" applyBorder="1" applyFont="1">
      <alignment horizontal="center" vertical="center"/>
    </xf>
    <xf borderId="0" fillId="0" fontId="45" numFmtId="0" xfId="0" applyAlignment="1" applyFont="1">
      <alignment horizontal="center" vertical="center"/>
    </xf>
    <xf borderId="0" fillId="0" fontId="46" numFmtId="0" xfId="0" applyAlignment="1" applyFont="1">
      <alignment horizontal="center"/>
    </xf>
    <xf borderId="0" fillId="0" fontId="47" numFmtId="0" xfId="0" applyAlignment="1" applyFont="1">
      <alignment shrinkToFit="0" vertical="top" wrapText="1"/>
    </xf>
    <xf borderId="0" fillId="0" fontId="48" numFmtId="0" xfId="0" applyAlignment="1" applyFont="1">
      <alignment horizontal="center"/>
    </xf>
    <xf borderId="0" fillId="0" fontId="21" numFmtId="0" xfId="0" applyAlignment="1" applyFont="1">
      <alignment horizontal="left"/>
    </xf>
    <xf borderId="70" fillId="0" fontId="7" numFmtId="0" xfId="0" applyAlignment="1" applyBorder="1" applyFont="1">
      <alignment horizontal="center" shrinkToFit="0" vertical="center" wrapText="1"/>
    </xf>
    <xf borderId="71" fillId="0" fontId="1" numFmtId="0" xfId="0" applyAlignment="1" applyBorder="1" applyFont="1">
      <alignment horizontal="center" vertical="center"/>
    </xf>
    <xf borderId="71" fillId="0" fontId="7" numFmtId="0" xfId="0" applyAlignment="1" applyBorder="1" applyFont="1">
      <alignment horizontal="center" shrinkToFit="0" vertical="center" wrapText="1"/>
    </xf>
    <xf borderId="72" fillId="0" fontId="7" numFmtId="0" xfId="0" applyAlignment="1" applyBorder="1" applyFont="1">
      <alignment horizontal="center" shrinkToFit="0" vertical="center" wrapText="1"/>
    </xf>
    <xf borderId="73" fillId="0" fontId="16" numFmtId="0" xfId="0" applyBorder="1" applyFont="1"/>
    <xf borderId="74" fillId="0" fontId="7" numFmtId="0" xfId="0" applyAlignment="1" applyBorder="1" applyFont="1">
      <alignment horizontal="left" shrinkToFit="0" vertical="center" wrapText="1"/>
    </xf>
    <xf borderId="0" fillId="0" fontId="12" numFmtId="0" xfId="0" applyAlignment="1" applyFont="1">
      <alignment horizontal="left" shrinkToFit="0" wrapText="1"/>
    </xf>
    <xf borderId="75" fillId="0" fontId="1" numFmtId="166" xfId="0" applyAlignment="1" applyBorder="1" applyFont="1" applyNumberFormat="1">
      <alignment horizontal="right"/>
    </xf>
    <xf borderId="76" fillId="0" fontId="12" numFmtId="20" xfId="0" applyAlignment="1" applyBorder="1" applyFont="1" applyNumberFormat="1">
      <alignment horizontal="right"/>
    </xf>
    <xf borderId="77" fillId="16" fontId="12" numFmtId="0" xfId="0" applyAlignment="1" applyBorder="1" applyFill="1" applyFont="1">
      <alignment horizontal="left"/>
    </xf>
    <xf borderId="76" fillId="0" fontId="12" numFmtId="0" xfId="0" applyAlignment="1" applyBorder="1" applyFont="1">
      <alignment horizontal="right"/>
    </xf>
    <xf borderId="76" fillId="0" fontId="12" numFmtId="0" xfId="0" applyAlignment="1" applyBorder="1" applyFont="1">
      <alignment horizontal="center"/>
    </xf>
    <xf borderId="78" fillId="0" fontId="12" numFmtId="0" xfId="0" applyAlignment="1" applyBorder="1" applyFont="1">
      <alignment horizontal="left"/>
    </xf>
    <xf borderId="79" fillId="0" fontId="1" numFmtId="166" xfId="0" applyAlignment="1" applyBorder="1" applyFont="1" applyNumberFormat="1">
      <alignment horizontal="right"/>
    </xf>
    <xf borderId="80" fillId="0" fontId="12" numFmtId="20" xfId="0" applyAlignment="1" applyBorder="1" applyFont="1" applyNumberFormat="1">
      <alignment horizontal="right"/>
    </xf>
    <xf borderId="80" fillId="0" fontId="12" numFmtId="0" xfId="0" applyAlignment="1" applyBorder="1" applyFont="1">
      <alignment horizontal="left"/>
    </xf>
    <xf borderId="80" fillId="0" fontId="12" numFmtId="0" xfId="0" applyAlignment="1" applyBorder="1" applyFont="1">
      <alignment horizontal="right"/>
    </xf>
    <xf borderId="80" fillId="0" fontId="12" numFmtId="0" xfId="0" applyAlignment="1" applyBorder="1" applyFont="1">
      <alignment horizontal="center"/>
    </xf>
    <xf borderId="81" fillId="0" fontId="12" numFmtId="0" xfId="0" applyAlignment="1" applyBorder="1" applyFont="1">
      <alignment horizontal="left"/>
    </xf>
    <xf borderId="82" fillId="0" fontId="12" numFmtId="0" xfId="0" applyAlignment="1" applyBorder="1" applyFont="1">
      <alignment horizontal="right"/>
    </xf>
    <xf borderId="0" fillId="0" fontId="49" numFmtId="0" xfId="0" applyAlignment="1" applyFont="1">
      <alignment horizontal="center" vertical="center"/>
    </xf>
    <xf borderId="83" fillId="6" fontId="12" numFmtId="0" xfId="0" applyAlignment="1" applyBorder="1" applyFont="1">
      <alignment horizontal="center"/>
    </xf>
    <xf borderId="23" fillId="17" fontId="12" numFmtId="0" xfId="0" applyAlignment="1" applyBorder="1" applyFill="1" applyFont="1">
      <alignment horizontal="left"/>
    </xf>
    <xf borderId="84" fillId="6" fontId="12" numFmtId="0" xfId="0" applyAlignment="1" applyBorder="1" applyFont="1">
      <alignment horizontal="center"/>
    </xf>
    <xf borderId="23" fillId="18" fontId="12" numFmtId="0" xfId="0" applyAlignment="1" applyBorder="1" applyFill="1" applyFont="1">
      <alignment horizontal="left"/>
    </xf>
    <xf borderId="23" fillId="19" fontId="12" numFmtId="0" xfId="0" applyAlignment="1" applyBorder="1" applyFill="1" applyFont="1">
      <alignment horizontal="left"/>
    </xf>
    <xf borderId="85" fillId="6" fontId="12" numFmtId="0" xfId="0" applyAlignment="1" applyBorder="1" applyFont="1">
      <alignment horizontal="center"/>
    </xf>
    <xf borderId="23" fillId="20" fontId="12" numFmtId="0" xfId="0" applyAlignment="1" applyBorder="1" applyFill="1" applyFont="1">
      <alignment horizontal="left"/>
    </xf>
    <xf borderId="86" fillId="21" fontId="50" numFmtId="0" xfId="0" applyAlignment="1" applyBorder="1" applyFill="1" applyFont="1">
      <alignment horizontal="left"/>
    </xf>
    <xf borderId="87" fillId="21" fontId="12" numFmtId="20" xfId="0" applyAlignment="1" applyBorder="1" applyFont="1" applyNumberFormat="1">
      <alignment horizontal="left"/>
    </xf>
    <xf borderId="87" fillId="21" fontId="12" numFmtId="0" xfId="0" applyAlignment="1" applyBorder="1" applyFont="1">
      <alignment horizontal="left"/>
    </xf>
    <xf borderId="87" fillId="21" fontId="1" numFmtId="0" xfId="0" applyBorder="1" applyFont="1"/>
    <xf borderId="87" fillId="21" fontId="1" numFmtId="0" xfId="0" applyAlignment="1" applyBorder="1" applyFont="1">
      <alignment horizontal="center"/>
    </xf>
    <xf borderId="88" fillId="21" fontId="1" numFmtId="0" xfId="0" applyAlignment="1" applyBorder="1" applyFont="1">
      <alignment horizontal="left"/>
    </xf>
    <xf borderId="89" fillId="0" fontId="1" numFmtId="166" xfId="0" applyAlignment="1" applyBorder="1" applyFont="1" applyNumberFormat="1">
      <alignment horizontal="right"/>
    </xf>
    <xf borderId="82" fillId="0" fontId="12" numFmtId="20" xfId="0" applyAlignment="1" applyBorder="1" applyFont="1" applyNumberFormat="1">
      <alignment horizontal="right"/>
    </xf>
    <xf borderId="82" fillId="0" fontId="12" numFmtId="0" xfId="0" applyAlignment="1" applyBorder="1" applyFont="1">
      <alignment horizontal="center"/>
    </xf>
    <xf borderId="90" fillId="0" fontId="12" numFmtId="0" xfId="0" applyAlignment="1" applyBorder="1" applyFont="1">
      <alignment horizontal="left"/>
    </xf>
    <xf borderId="82" fillId="16" fontId="12" numFmtId="0" xfId="0" applyAlignment="1" applyBorder="1" applyFont="1">
      <alignment horizontal="left"/>
    </xf>
    <xf borderId="91" fillId="0" fontId="1" numFmtId="166" xfId="0" applyAlignment="1" applyBorder="1" applyFont="1" applyNumberFormat="1">
      <alignment horizontal="right"/>
    </xf>
    <xf borderId="92" fillId="0" fontId="12" numFmtId="20" xfId="0" applyAlignment="1" applyBorder="1" applyFont="1" applyNumberFormat="1">
      <alignment horizontal="right"/>
    </xf>
    <xf borderId="93" fillId="16" fontId="12" numFmtId="0" xfId="0" applyAlignment="1" applyBorder="1" applyFont="1">
      <alignment horizontal="left"/>
    </xf>
    <xf borderId="94" fillId="0" fontId="12" numFmtId="0" xfId="0" applyAlignment="1" applyBorder="1" applyFont="1">
      <alignment horizontal="right"/>
    </xf>
    <xf borderId="92" fillId="0" fontId="12" numFmtId="0" xfId="0" applyAlignment="1" applyBorder="1" applyFont="1">
      <alignment horizontal="center"/>
    </xf>
    <xf borderId="95" fillId="0" fontId="12" numFmtId="0" xfId="0" applyAlignment="1" applyBorder="1" applyFont="1">
      <alignment horizontal="left"/>
    </xf>
    <xf borderId="0" fillId="0" fontId="1" numFmtId="0" xfId="0" applyFont="1"/>
    <xf borderId="0" fillId="0" fontId="51" numFmtId="0" xfId="0" applyAlignment="1" applyFont="1">
      <alignment horizontal="center"/>
    </xf>
    <xf borderId="0" fillId="0" fontId="45" numFmtId="0" xfId="0" applyAlignment="1" applyFont="1">
      <alignment horizontal="center" shrinkToFit="0" vertical="center" wrapText="1"/>
    </xf>
    <xf borderId="0" fillId="0" fontId="52" numFmtId="0" xfId="0" applyAlignment="1" applyFont="1">
      <alignment horizontal="center" vertical="center"/>
    </xf>
    <xf borderId="96" fillId="0" fontId="21" numFmtId="0" xfId="0" applyAlignment="1" applyBorder="1" applyFont="1">
      <alignment horizontal="center" vertical="center"/>
    </xf>
    <xf borderId="97" fillId="0" fontId="16" numFmtId="0" xfId="0" applyBorder="1" applyFont="1"/>
    <xf borderId="98" fillId="0" fontId="16" numFmtId="0" xfId="0" applyBorder="1" applyFont="1"/>
    <xf borderId="99" fillId="22" fontId="53" numFmtId="0" xfId="0" applyAlignment="1" applyBorder="1" applyFill="1" applyFont="1">
      <alignment horizontal="center" vertical="center"/>
    </xf>
    <xf borderId="100" fillId="0" fontId="16" numFmtId="0" xfId="0" applyBorder="1" applyFont="1"/>
    <xf borderId="101" fillId="0" fontId="16" numFmtId="0" xfId="0" applyBorder="1" applyFont="1"/>
    <xf borderId="102" fillId="0" fontId="45" numFmtId="0" xfId="0" applyAlignment="1" applyBorder="1" applyFont="1">
      <alignment horizontal="center" shrinkToFit="0" vertical="center" wrapText="1"/>
    </xf>
    <xf borderId="103" fillId="0" fontId="1" numFmtId="0" xfId="0" applyAlignment="1" applyBorder="1" applyFont="1">
      <alignment horizontal="left" vertical="center"/>
    </xf>
    <xf borderId="104" fillId="0" fontId="1" numFmtId="0" xfId="0" applyAlignment="1" applyBorder="1" applyFont="1">
      <alignment horizontal="left" vertical="center"/>
    </xf>
    <xf borderId="105" fillId="0" fontId="1" numFmtId="0" xfId="0" applyAlignment="1" applyBorder="1" applyFont="1">
      <alignment horizontal="center" shrinkToFit="0" vertical="center" wrapText="1"/>
    </xf>
    <xf borderId="106" fillId="0" fontId="16" numFmtId="0" xfId="0" applyBorder="1" applyFont="1"/>
    <xf borderId="102" fillId="0" fontId="12" numFmtId="0" xfId="0" applyAlignment="1" applyBorder="1" applyFont="1">
      <alignment horizontal="center"/>
    </xf>
    <xf borderId="105" fillId="0" fontId="54" numFmtId="0" xfId="0" applyAlignment="1" applyBorder="1" applyFont="1">
      <alignment horizontal="center" shrinkToFit="0" vertical="center" wrapText="1"/>
    </xf>
    <xf borderId="104" fillId="0" fontId="16" numFmtId="0" xfId="0" applyBorder="1" applyFont="1"/>
    <xf borderId="107" fillId="0" fontId="12" numFmtId="0" xfId="0" applyAlignment="1" applyBorder="1" applyFont="1">
      <alignment horizontal="center" textRotation="90" vertical="center"/>
    </xf>
    <xf borderId="108" fillId="0" fontId="12" numFmtId="0" xfId="0" applyAlignment="1" applyBorder="1" applyFont="1">
      <alignment horizontal="center" textRotation="90" vertical="center"/>
    </xf>
    <xf borderId="0" fillId="0" fontId="12" numFmtId="0" xfId="0" applyAlignment="1" applyFont="1">
      <alignment horizontal="center" shrinkToFit="0" vertical="center" wrapText="1"/>
    </xf>
    <xf borderId="109" fillId="21" fontId="21" numFmtId="0" xfId="0" applyAlignment="1" applyBorder="1" applyFont="1">
      <alignment horizontal="left" vertical="center"/>
    </xf>
    <xf borderId="110" fillId="21" fontId="12" numFmtId="0" xfId="0" applyBorder="1" applyFont="1"/>
    <xf borderId="110" fillId="21" fontId="21" numFmtId="0" xfId="0" applyAlignment="1" applyBorder="1" applyFont="1">
      <alignment horizontal="left" vertical="center"/>
    </xf>
    <xf borderId="110" fillId="21" fontId="12" numFmtId="0" xfId="0" applyAlignment="1" applyBorder="1" applyFont="1">
      <alignment horizontal="left"/>
    </xf>
    <xf borderId="110" fillId="21" fontId="12" numFmtId="0" xfId="0" applyAlignment="1" applyBorder="1" applyFont="1">
      <alignment horizontal="center" vertical="center"/>
    </xf>
    <xf borderId="111" fillId="21" fontId="12" numFmtId="0" xfId="0" applyAlignment="1" applyBorder="1" applyFont="1">
      <alignment horizontal="left" vertical="center"/>
    </xf>
    <xf borderId="110" fillId="21" fontId="55" numFmtId="0" xfId="0" applyAlignment="1" applyBorder="1" applyFont="1">
      <alignment horizontal="left" vertical="center"/>
    </xf>
    <xf borderId="110" fillId="21" fontId="56" numFmtId="0" xfId="0" applyAlignment="1" applyBorder="1" applyFont="1">
      <alignment horizontal="left"/>
    </xf>
    <xf borderId="110" fillId="21" fontId="12" numFmtId="0" xfId="0" applyAlignment="1" applyBorder="1" applyFont="1">
      <alignment horizontal="left" vertical="center"/>
    </xf>
    <xf borderId="111" fillId="21" fontId="12" numFmtId="0" xfId="0" applyAlignment="1" applyBorder="1" applyFont="1">
      <alignment horizontal="left"/>
    </xf>
    <xf borderId="112" fillId="0" fontId="12" numFmtId="0" xfId="0" applyAlignment="1" applyBorder="1" applyFont="1">
      <alignment horizontal="center"/>
    </xf>
    <xf borderId="113" fillId="0" fontId="12" numFmtId="0" xfId="0" applyAlignment="1" applyBorder="1" applyFont="1">
      <alignment horizontal="left"/>
    </xf>
    <xf borderId="113" fillId="0" fontId="12" numFmtId="0" xfId="0" applyAlignment="1" applyBorder="1" applyFont="1">
      <alignment horizontal="center"/>
    </xf>
    <xf borderId="113" fillId="0" fontId="1" numFmtId="0" xfId="0" applyAlignment="1" applyBorder="1" applyFont="1">
      <alignment horizontal="center" vertical="center"/>
    </xf>
    <xf borderId="114" fillId="0" fontId="1" numFmtId="0" xfId="0" applyAlignment="1" applyBorder="1" applyFont="1">
      <alignment horizontal="center" vertical="center"/>
    </xf>
    <xf borderId="113" fillId="22" fontId="54" numFmtId="0" xfId="0" applyAlignment="1" applyBorder="1" applyFont="1">
      <alignment horizontal="center"/>
    </xf>
    <xf borderId="115" fillId="7" fontId="12" numFmtId="0" xfId="0" applyAlignment="1" applyBorder="1" applyFont="1">
      <alignment horizontal="center"/>
    </xf>
    <xf borderId="116" fillId="7" fontId="12" numFmtId="0" xfId="0" applyAlignment="1" applyBorder="1" applyFont="1">
      <alignment horizontal="center"/>
    </xf>
    <xf borderId="117" fillId="7" fontId="12" numFmtId="0" xfId="0" applyAlignment="1" applyBorder="1" applyFont="1">
      <alignment horizontal="center"/>
    </xf>
    <xf borderId="118" fillId="7" fontId="12" numFmtId="0" xfId="0" applyAlignment="1" applyBorder="1" applyFont="1">
      <alignment horizontal="center"/>
    </xf>
    <xf borderId="119" fillId="7" fontId="12" numFmtId="0" xfId="0" applyAlignment="1" applyBorder="1" applyFont="1">
      <alignment horizontal="center"/>
    </xf>
    <xf borderId="120" fillId="7" fontId="12" numFmtId="0" xfId="0" applyAlignment="1" applyBorder="1" applyFont="1">
      <alignment horizontal="center"/>
    </xf>
    <xf borderId="110" fillId="21" fontId="12" numFmtId="0" xfId="0" applyAlignment="1" applyBorder="1" applyFont="1">
      <alignment horizontal="center"/>
    </xf>
    <xf borderId="110" fillId="21" fontId="1" numFmtId="0" xfId="0" applyAlignment="1" applyBorder="1" applyFont="1">
      <alignment horizontal="center" vertical="center"/>
    </xf>
    <xf borderId="111" fillId="21" fontId="1" numFmtId="0" xfId="0" applyAlignment="1" applyBorder="1" applyFont="1">
      <alignment horizontal="left" vertical="center"/>
    </xf>
    <xf borderId="112" fillId="22" fontId="54" numFmtId="0" xfId="0" applyAlignment="1" applyBorder="1" applyFont="1">
      <alignment horizontal="center"/>
    </xf>
    <xf borderId="121" fillId="7" fontId="54" numFmtId="0" xfId="0" applyAlignment="1" applyBorder="1" applyFont="1">
      <alignment horizontal="center"/>
    </xf>
    <xf borderId="122" fillId="7" fontId="54" numFmtId="0" xfId="0" applyAlignment="1" applyBorder="1" applyFont="1">
      <alignment horizontal="center"/>
    </xf>
    <xf borderId="122" fillId="7" fontId="12" numFmtId="0" xfId="0" applyAlignment="1" applyBorder="1" applyFont="1">
      <alignment horizontal="center"/>
    </xf>
    <xf borderId="122" fillId="7" fontId="12" numFmtId="167" xfId="0" applyAlignment="1" applyBorder="1" applyFont="1" applyNumberFormat="1">
      <alignment horizontal="center"/>
    </xf>
    <xf borderId="114" fillId="0" fontId="12" numFmtId="0" xfId="0" applyAlignment="1" applyBorder="1" applyFont="1">
      <alignment horizontal="center"/>
    </xf>
    <xf borderId="123" fillId="7" fontId="54" numFmtId="0" xfId="0" applyAlignment="1" applyBorder="1" applyFont="1">
      <alignment horizontal="center"/>
    </xf>
    <xf borderId="23" fillId="7" fontId="54" numFmtId="0" xfId="0" applyAlignment="1" applyBorder="1" applyFont="1">
      <alignment horizontal="center"/>
    </xf>
    <xf borderId="23" fillId="7" fontId="12" numFmtId="0" xfId="0" applyAlignment="1" applyBorder="1" applyFont="1">
      <alignment horizontal="center"/>
    </xf>
    <xf borderId="23" fillId="7" fontId="12" numFmtId="167" xfId="0" applyAlignment="1" applyBorder="1" applyFont="1" applyNumberFormat="1">
      <alignment horizontal="center"/>
    </xf>
    <xf borderId="124" fillId="7" fontId="54" numFmtId="0" xfId="0" applyAlignment="1" applyBorder="1" applyFont="1">
      <alignment horizontal="center"/>
    </xf>
    <xf borderId="125" fillId="7" fontId="54" numFmtId="0" xfId="0" applyAlignment="1" applyBorder="1" applyFont="1">
      <alignment horizontal="center"/>
    </xf>
    <xf borderId="125" fillId="7" fontId="12" numFmtId="0" xfId="0" applyAlignment="1" applyBorder="1" applyFont="1">
      <alignment horizontal="center"/>
    </xf>
    <xf borderId="125" fillId="7" fontId="12" numFmtId="167" xfId="0" applyAlignment="1" applyBorder="1" applyFont="1" applyNumberFormat="1">
      <alignment horizontal="center"/>
    </xf>
    <xf borderId="126" fillId="0" fontId="12" numFmtId="0" xfId="0" applyAlignment="1" applyBorder="1" applyFont="1">
      <alignment horizontal="center"/>
    </xf>
    <xf borderId="127" fillId="0" fontId="12" numFmtId="0" xfId="0" applyAlignment="1" applyBorder="1" applyFont="1">
      <alignment horizontal="left"/>
    </xf>
    <xf borderId="127" fillId="0" fontId="12" numFmtId="0" xfId="0" applyAlignment="1" applyBorder="1" applyFont="1">
      <alignment horizontal="center"/>
    </xf>
    <xf borderId="127" fillId="0" fontId="12" numFmtId="0" xfId="0" applyAlignment="1" applyBorder="1" applyFont="1">
      <alignment horizontal="left" vertical="center"/>
    </xf>
    <xf borderId="127" fillId="0" fontId="1" numFmtId="0" xfId="0" applyAlignment="1" applyBorder="1" applyFont="1">
      <alignment horizontal="center" vertical="center"/>
    </xf>
    <xf borderId="128" fillId="0" fontId="1" numFmtId="0" xfId="0" applyAlignment="1" applyBorder="1" applyFont="1">
      <alignment horizontal="center" vertical="center"/>
    </xf>
    <xf borderId="129" fillId="22" fontId="54" numFmtId="0" xfId="0" applyAlignment="1" applyBorder="1" applyFont="1">
      <alignment horizontal="center"/>
    </xf>
    <xf borderId="130" fillId="0" fontId="12" numFmtId="0" xfId="0" applyAlignment="1" applyBorder="1" applyFont="1">
      <alignment horizontal="left"/>
    </xf>
    <xf borderId="115" fillId="22" fontId="54" numFmtId="0" xfId="0" applyAlignment="1" applyBorder="1" applyFont="1">
      <alignment horizontal="left"/>
    </xf>
    <xf borderId="121" fillId="7" fontId="12" numFmtId="0" xfId="0" applyAlignment="1" applyBorder="1" applyFont="1">
      <alignment horizontal="center"/>
    </xf>
    <xf borderId="131" fillId="0" fontId="12" numFmtId="0" xfId="0" applyAlignment="1" applyBorder="1" applyFont="1">
      <alignment horizontal="center"/>
    </xf>
    <xf borderId="0" fillId="0" fontId="12" numFmtId="167" xfId="0" applyAlignment="1" applyFont="1" applyNumberFormat="1">
      <alignment horizontal="left"/>
    </xf>
    <xf borderId="0" fillId="0" fontId="12" numFmtId="0" xfId="0" applyAlignment="1" applyFont="1">
      <alignment horizontal="left" vertical="center"/>
    </xf>
    <xf borderId="0" fillId="0" fontId="1" numFmtId="0" xfId="0" applyAlignment="1" applyFont="1">
      <alignment horizontal="center" vertical="center"/>
    </xf>
    <xf borderId="109" fillId="21" fontId="21" numFmtId="167" xfId="0" applyAlignment="1" applyBorder="1" applyFont="1" applyNumberFormat="1">
      <alignment horizontal="left" vertical="center"/>
    </xf>
    <xf borderId="126" fillId="22" fontId="54" numFmtId="0" xfId="0" applyAlignment="1" applyBorder="1" applyFont="1">
      <alignment horizontal="center"/>
    </xf>
    <xf borderId="132" fillId="7" fontId="12" numFmtId="0" xfId="0" applyAlignment="1" applyBorder="1" applyFont="1">
      <alignment horizontal="center"/>
    </xf>
    <xf borderId="133" fillId="7" fontId="12" numFmtId="167" xfId="0" applyAlignment="1" applyBorder="1" applyFont="1" applyNumberFormat="1">
      <alignment horizontal="center"/>
    </xf>
    <xf borderId="133" fillId="7" fontId="12" numFmtId="0" xfId="0" applyAlignment="1" applyBorder="1" applyFont="1">
      <alignment horizontal="center"/>
    </xf>
    <xf borderId="134" fillId="7" fontId="12" numFmtId="167" xfId="0" applyAlignment="1" applyBorder="1" applyFont="1" applyNumberFormat="1">
      <alignment horizontal="center"/>
    </xf>
    <xf borderId="135" fillId="0" fontId="12" numFmtId="0" xfId="0" applyAlignment="1" applyBorder="1" applyFont="1">
      <alignment horizontal="center"/>
    </xf>
    <xf borderId="124" fillId="7" fontId="12" numFmtId="0" xfId="0" applyAlignment="1" applyBorder="1" applyFont="1">
      <alignment horizontal="center"/>
    </xf>
    <xf borderId="136" fillId="7" fontId="12" numFmtId="167" xfId="0" applyAlignment="1" applyBorder="1" applyFont="1" applyNumberFormat="1">
      <alignment horizontal="center"/>
    </xf>
    <xf borderId="137" fillId="0" fontId="12" numFmtId="0" xfId="0" applyAlignment="1" applyBorder="1" applyFont="1">
      <alignment horizontal="center"/>
    </xf>
    <xf borderId="138" fillId="0" fontId="12" numFmtId="0" xfId="0" applyAlignment="1" applyBorder="1" applyFont="1">
      <alignment horizontal="center"/>
    </xf>
    <xf borderId="139" fillId="0" fontId="12" numFmtId="0" xfId="0" applyAlignment="1" applyBorder="1" applyFont="1">
      <alignment horizontal="right"/>
    </xf>
    <xf borderId="140" fillId="0" fontId="16" numFmtId="0" xfId="0" applyBorder="1" applyFont="1"/>
    <xf borderId="141" fillId="0" fontId="16" numFmtId="0" xfId="0" applyBorder="1" applyFont="1"/>
    <xf borderId="142" fillId="0" fontId="12" numFmtId="0" xfId="0" applyAlignment="1" applyBorder="1" applyFont="1">
      <alignment horizontal="right"/>
    </xf>
    <xf borderId="143" fillId="0" fontId="16" numFmtId="0" xfId="0" applyBorder="1" applyFont="1"/>
    <xf borderId="144" fillId="0" fontId="16" numFmtId="0" xfId="0" applyBorder="1" applyFont="1"/>
    <xf borderId="145" fillId="0" fontId="12" numFmtId="0" xfId="0" applyAlignment="1" applyBorder="1" applyFont="1">
      <alignment horizontal="center"/>
    </xf>
    <xf borderId="146" fillId="0" fontId="12" numFmtId="0" xfId="0" applyAlignment="1" applyBorder="1" applyFont="1">
      <alignment horizontal="center"/>
    </xf>
    <xf borderId="147" fillId="0" fontId="53" numFmtId="0" xfId="0" applyAlignment="1" applyBorder="1" applyFont="1">
      <alignment horizontal="right" vertical="center"/>
    </xf>
    <xf borderId="148" fillId="0" fontId="16" numFmtId="0" xfId="0" applyBorder="1" applyFont="1"/>
    <xf borderId="149" fillId="0" fontId="16" numFmtId="0" xfId="0" applyBorder="1" applyFont="1"/>
    <xf borderId="150" fillId="0" fontId="53" numFmtId="0" xfId="0" applyAlignment="1" applyBorder="1" applyFont="1">
      <alignment horizontal="center" vertical="center"/>
    </xf>
    <xf borderId="151" fillId="0" fontId="16" numFmtId="0" xfId="0" applyBorder="1" applyFont="1"/>
    <xf borderId="152" fillId="0" fontId="1" numFmtId="0" xfId="0" applyAlignment="1" applyBorder="1" applyFont="1">
      <alignment horizontal="left" vertical="center"/>
    </xf>
    <xf borderId="152" fillId="0" fontId="16" numFmtId="0" xfId="0" applyBorder="1" applyFont="1"/>
    <xf borderId="137" fillId="0" fontId="12" numFmtId="0" xfId="0" applyAlignment="1" applyBorder="1" applyFont="1">
      <alignment horizontal="left" shrinkToFit="0" vertical="center" wrapText="1"/>
    </xf>
    <xf borderId="138" fillId="0" fontId="16" numFmtId="0" xfId="0" applyBorder="1" applyFont="1"/>
    <xf borderId="153" fillId="0" fontId="16" numFmtId="0" xfId="0" applyBorder="1" applyFont="1"/>
    <xf borderId="154" fillId="0" fontId="12" numFmtId="0" xfId="0" applyAlignment="1" applyBorder="1" applyFont="1">
      <alignment shrinkToFit="0" vertical="center" wrapText="1"/>
    </xf>
    <xf borderId="0" fillId="0" fontId="12" numFmtId="0" xfId="0" applyAlignment="1" applyFont="1">
      <alignment shrinkToFit="0" vertical="center" wrapText="1"/>
    </xf>
    <xf borderId="154" fillId="0" fontId="16" numFmtId="0" xfId="0" applyBorder="1" applyFont="1"/>
    <xf borderId="155" fillId="0" fontId="16" numFmtId="0" xfId="0" applyBorder="1" applyFont="1"/>
    <xf borderId="156" fillId="0" fontId="16" numFmtId="0" xfId="0" applyBorder="1" applyFont="1"/>
    <xf borderId="157" fillId="0" fontId="16" numFmtId="0" xfId="0" applyBorder="1" applyFont="1"/>
    <xf borderId="158" fillId="0" fontId="12" numFmtId="0" xfId="0" applyAlignment="1" applyBorder="1" applyFont="1">
      <alignment horizontal="left" shrinkToFit="0" vertical="center" wrapText="1"/>
    </xf>
    <xf borderId="159" fillId="0" fontId="16" numFmtId="0" xfId="0" applyBorder="1" applyFont="1"/>
    <xf borderId="160" fillId="0" fontId="16" numFmtId="0" xfId="0" applyBorder="1" applyFont="1"/>
    <xf borderId="161" fillId="0" fontId="16" numFmtId="0" xfId="0" applyBorder="1" applyFont="1"/>
    <xf borderId="0" fillId="0" fontId="57" numFmtId="0" xfId="0" applyAlignment="1" applyFont="1">
      <alignment horizontal="center"/>
    </xf>
    <xf borderId="0" fillId="0" fontId="12" numFmtId="0" xfId="0" applyAlignment="1" applyFont="1">
      <alignment horizontal="right"/>
    </xf>
    <xf borderId="162" fillId="0" fontId="12" numFmtId="0" xfId="0" applyAlignment="1" applyBorder="1" applyFont="1">
      <alignment horizontal="right"/>
    </xf>
    <xf borderId="163" fillId="0" fontId="1" numFmtId="0" xfId="0" applyAlignment="1" applyBorder="1" applyFont="1">
      <alignment horizontal="left" vertical="center"/>
    </xf>
    <xf borderId="164" fillId="0" fontId="1" numFmtId="0" xfId="0" applyAlignment="1" applyBorder="1" applyFont="1">
      <alignment horizontal="center" vertical="center"/>
    </xf>
    <xf borderId="162" fillId="0" fontId="1" numFmtId="0" xfId="0" applyAlignment="1" applyBorder="1" applyFont="1">
      <alignment horizontal="center" vertical="center"/>
    </xf>
    <xf borderId="162" fillId="0" fontId="1" numFmtId="0" xfId="0" applyAlignment="1" applyBorder="1" applyFont="1">
      <alignment horizontal="left" vertical="center"/>
    </xf>
    <xf borderId="165" fillId="0" fontId="1" numFmtId="0" xfId="0" applyAlignment="1" applyBorder="1" applyFont="1">
      <alignment horizontal="center" vertical="center"/>
    </xf>
    <xf borderId="166" fillId="0" fontId="12" numFmtId="0" xfId="0" applyAlignment="1" applyBorder="1" applyFont="1">
      <alignment horizontal="right"/>
    </xf>
    <xf borderId="135" fillId="0" fontId="12" numFmtId="0" xfId="0" applyAlignment="1" applyBorder="1" applyFont="1">
      <alignment horizontal="left"/>
    </xf>
    <xf borderId="167" fillId="0" fontId="12" numFmtId="0" xfId="0" applyAlignment="1" applyBorder="1" applyFont="1">
      <alignment horizontal="right"/>
    </xf>
    <xf borderId="168" fillId="0" fontId="12" numFmtId="0" xfId="0" applyAlignment="1" applyBorder="1" applyFont="1">
      <alignment horizontal="center"/>
    </xf>
    <xf borderId="169" fillId="0" fontId="12" numFmtId="0" xfId="0" applyAlignment="1" applyBorder="1" applyFont="1">
      <alignment horizontal="left"/>
    </xf>
    <xf borderId="170" fillId="0" fontId="12" numFmtId="0" xfId="0" applyAlignment="1" applyBorder="1" applyFont="1">
      <alignment horizontal="right"/>
    </xf>
    <xf borderId="112" fillId="0" fontId="12" numFmtId="0" xfId="0" applyAlignment="1" applyBorder="1" applyFont="1">
      <alignment horizontal="right"/>
    </xf>
    <xf borderId="171" fillId="0" fontId="12" numFmtId="0" xfId="0" applyAlignment="1" applyBorder="1" applyFont="1">
      <alignment horizontal="center"/>
    </xf>
    <xf borderId="112" fillId="0" fontId="12" numFmtId="0" xfId="0" applyAlignment="1" applyBorder="1" applyFont="1">
      <alignment horizontal="left"/>
    </xf>
    <xf borderId="114" fillId="0" fontId="12" numFmtId="0" xfId="0" applyAlignment="1" applyBorder="1" applyFont="1">
      <alignment horizontal="right"/>
    </xf>
    <xf borderId="126" fillId="0" fontId="12" numFmtId="0" xfId="0" applyAlignment="1" applyBorder="1" applyFont="1">
      <alignment horizontal="right"/>
    </xf>
    <xf borderId="128" fillId="0" fontId="12" numFmtId="0" xfId="0" applyAlignment="1" applyBorder="1" applyFont="1">
      <alignment horizontal="right"/>
    </xf>
    <xf borderId="154" fillId="0" fontId="12" numFmtId="0" xfId="0" applyAlignment="1" applyBorder="1" applyFont="1">
      <alignment horizontal="right"/>
    </xf>
    <xf borderId="155" fillId="0" fontId="12" numFmtId="0" xfId="0" applyAlignment="1" applyBorder="1" applyFont="1">
      <alignment horizontal="right"/>
    </xf>
    <xf borderId="172" fillId="0" fontId="12" numFmtId="0" xfId="0" applyAlignment="1" applyBorder="1" applyFont="1">
      <alignment horizontal="center"/>
    </xf>
    <xf borderId="126" fillId="0" fontId="12" numFmtId="0" xfId="0" applyAlignment="1" applyBorder="1" applyFont="1">
      <alignment horizontal="left"/>
    </xf>
    <xf borderId="115" fillId="7" fontId="12" numFmtId="167" xfId="0" applyAlignment="1" applyBorder="1" applyFont="1" applyNumberFormat="1">
      <alignment horizontal="center"/>
    </xf>
    <xf borderId="116" fillId="7" fontId="12" numFmtId="167" xfId="0" applyAlignment="1" applyBorder="1" applyFont="1" applyNumberFormat="1">
      <alignment horizontal="center"/>
    </xf>
    <xf borderId="117" fillId="7" fontId="12" numFmtId="167" xfId="0" applyAlignment="1" applyBorder="1" applyFont="1" applyNumberFormat="1">
      <alignment horizontal="center"/>
    </xf>
    <xf borderId="118" fillId="7" fontId="12" numFmtId="167" xfId="0" applyAlignment="1" applyBorder="1" applyFont="1" applyNumberFormat="1">
      <alignment horizontal="center"/>
    </xf>
    <xf borderId="120" fillId="7" fontId="12" numFmtId="167" xfId="0" applyAlignment="1" applyBorder="1" applyFont="1" applyNumberFormat="1">
      <alignment horizontal="center"/>
    </xf>
    <xf borderId="127" fillId="22" fontId="54" numFmtId="0" xfId="0" applyAlignment="1" applyBorder="1" applyFont="1">
      <alignment horizontal="left"/>
    </xf>
    <xf borderId="127" fillId="22" fontId="54" numFmtId="0" xfId="0" applyAlignment="1" applyBorder="1" applyFont="1">
      <alignment horizontal="center"/>
    </xf>
    <xf borderId="127" fillId="7" fontId="12" numFmtId="167" xfId="0" applyAlignment="1" applyBorder="1" applyFont="1" applyNumberFormat="1">
      <alignment horizontal="center"/>
    </xf>
    <xf borderId="128" fillId="0" fontId="12" numFmtId="0" xfId="0" applyAlignment="1" applyBorder="1" applyFont="1">
      <alignment horizontal="center"/>
    </xf>
    <xf borderId="0" fillId="0" fontId="12" numFmtId="167" xfId="0" applyAlignment="1" applyFont="1" applyNumberFormat="1">
      <alignment horizontal="center"/>
    </xf>
    <xf borderId="0" fillId="0" fontId="12" numFmtId="167" xfId="0" applyAlignment="1" applyFont="1" applyNumberFormat="1">
      <alignment horizontal="center" shrinkToFit="0" vertical="center" wrapText="1"/>
    </xf>
    <xf borderId="0" fillId="0" fontId="51" numFmtId="0" xfId="0" applyAlignment="1" applyFont="1">
      <alignment horizontal="left"/>
    </xf>
    <xf borderId="152" fillId="0" fontId="58" numFmtId="0" xfId="0" applyAlignment="1" applyBorder="1" applyFont="1">
      <alignment horizontal="left" vertical="center"/>
    </xf>
    <xf borderId="102" fillId="0" fontId="12" numFmtId="0" xfId="0" applyAlignment="1" applyBorder="1" applyFont="1">
      <alignment horizontal="right" vertical="center"/>
    </xf>
    <xf borderId="103" fillId="0" fontId="16" numFmtId="0" xfId="0" applyBorder="1" applyFont="1"/>
    <xf borderId="108" fillId="22" fontId="12" numFmtId="0" xfId="0" applyAlignment="1" applyBorder="1" applyFont="1">
      <alignment horizontal="center" vertical="center"/>
    </xf>
    <xf borderId="173" fillId="0" fontId="45" numFmtId="0" xfId="0" applyAlignment="1" applyBorder="1" applyFont="1">
      <alignment horizontal="right" vertical="center"/>
    </xf>
    <xf borderId="174" fillId="0" fontId="16" numFmtId="0" xfId="0" applyBorder="1" applyFont="1"/>
    <xf borderId="175" fillId="0" fontId="16" numFmtId="0" xfId="0" applyBorder="1" applyFont="1"/>
    <xf borderId="176" fillId="22" fontId="59" numFmtId="0" xfId="0" applyAlignment="1" applyBorder="1" applyFont="1">
      <alignment horizontal="center" vertical="center"/>
    </xf>
    <xf borderId="174" fillId="0" fontId="12" numFmtId="0" xfId="0" applyAlignment="1" applyBorder="1" applyFont="1">
      <alignment horizontal="center"/>
    </xf>
    <xf borderId="177" fillId="0" fontId="12" numFmtId="0" xfId="0" applyAlignment="1" applyBorder="1" applyFont="1">
      <alignment horizontal="center" vertical="center"/>
    </xf>
    <xf borderId="139" fillId="0" fontId="12" numFmtId="0" xfId="0" applyAlignment="1" applyBorder="1" applyFont="1">
      <alignment horizontal="right" vertical="center"/>
    </xf>
    <xf borderId="114" fillId="22" fontId="12" numFmtId="0" xfId="0" applyAlignment="1" applyBorder="1" applyFont="1">
      <alignment horizontal="center" vertical="center"/>
    </xf>
    <xf borderId="154" fillId="0" fontId="12" numFmtId="0" xfId="0" applyAlignment="1" applyBorder="1" applyFont="1">
      <alignment horizontal="center" vertical="center"/>
    </xf>
    <xf borderId="178" fillId="0" fontId="12" numFmtId="0" xfId="0" applyAlignment="1" applyBorder="1" applyFont="1">
      <alignment horizontal="right" vertical="center"/>
    </xf>
    <xf borderId="179" fillId="0" fontId="16" numFmtId="0" xfId="0" applyBorder="1" applyFont="1"/>
    <xf borderId="180" fillId="0" fontId="16" numFmtId="0" xfId="0" applyBorder="1" applyFont="1"/>
    <xf borderId="181" fillId="22" fontId="12" numFmtId="0" xfId="0" applyAlignment="1" applyBorder="1" applyFont="1">
      <alignment horizontal="center" vertical="center"/>
    </xf>
    <xf borderId="30" fillId="0" fontId="12" numFmtId="0" xfId="0" applyAlignment="1" applyBorder="1" applyFont="1">
      <alignment vertical="center"/>
    </xf>
    <xf borderId="155" fillId="0" fontId="12" numFmtId="0" xfId="0" applyAlignment="1" applyBorder="1" applyFont="1">
      <alignment horizontal="center"/>
    </xf>
    <xf borderId="30" fillId="0" fontId="12" numFmtId="0" xfId="0" applyBorder="1" applyFont="1"/>
    <xf borderId="182" fillId="0" fontId="12" numFmtId="0" xfId="0" applyAlignment="1" applyBorder="1" applyFont="1">
      <alignment horizontal="right" vertical="center"/>
    </xf>
    <xf borderId="183" fillId="0" fontId="16" numFmtId="0" xfId="0" applyBorder="1" applyFont="1"/>
    <xf borderId="184" fillId="0" fontId="16" numFmtId="0" xfId="0" applyBorder="1" applyFont="1"/>
    <xf borderId="116" fillId="22" fontId="12" numFmtId="0" xfId="0" applyAlignment="1" applyBorder="1" applyFont="1">
      <alignment horizontal="center" vertical="center"/>
    </xf>
    <xf borderId="185" fillId="0" fontId="12" numFmtId="0" xfId="0" applyAlignment="1" applyBorder="1" applyFont="1">
      <alignment horizontal="right" vertical="center"/>
    </xf>
    <xf borderId="128" fillId="22" fontId="12" numFmtId="0" xfId="0" applyAlignment="1" applyBorder="1" applyFont="1">
      <alignment horizontal="center" vertical="center"/>
    </xf>
    <xf borderId="160" fillId="0" fontId="12" numFmtId="0" xfId="0" applyAlignment="1" applyBorder="1" applyFont="1">
      <alignment horizontal="center"/>
    </xf>
    <xf borderId="152" fillId="0" fontId="12" numFmtId="0" xfId="0" applyBorder="1" applyFont="1"/>
    <xf borderId="161" fillId="0" fontId="12" numFmtId="0" xfId="0" applyAlignment="1" applyBorder="1" applyFont="1">
      <alignment horizontal="center"/>
    </xf>
    <xf borderId="0" fillId="0" fontId="58" numFmtId="0" xfId="0" applyAlignment="1" applyFont="1">
      <alignment horizontal="left" vertical="center"/>
    </xf>
    <xf borderId="137" fillId="0" fontId="45" numFmtId="0" xfId="0" applyAlignment="1" applyBorder="1" applyFont="1">
      <alignment horizontal="left"/>
    </xf>
    <xf borderId="154" fillId="0" fontId="12" numFmtId="0" xfId="0" applyAlignment="1" applyBorder="1" applyFont="1">
      <alignment horizontal="left" shrinkToFit="0" vertical="top" wrapText="1"/>
    </xf>
    <xf borderId="154" fillId="0" fontId="12" numFmtId="0" xfId="0" applyAlignment="1" applyBorder="1" applyFont="1">
      <alignment horizontal="left" shrinkToFit="0" wrapText="1"/>
    </xf>
    <xf borderId="160" fillId="0" fontId="12" numFmtId="0" xfId="0" applyAlignment="1" applyBorder="1" applyFont="1">
      <alignment horizontal="left" shrinkToFit="0" vertical="top" wrapText="1"/>
    </xf>
    <xf borderId="0" fillId="0" fontId="60" numFmtId="0" xfId="0" applyAlignment="1" applyFont="1">
      <alignment horizontal="center" vertical="center"/>
    </xf>
    <xf borderId="0" fillId="0" fontId="61" numFmtId="0" xfId="0" applyAlignment="1" applyFont="1">
      <alignment horizontal="center" shrinkToFit="0" vertical="center" wrapText="1"/>
    </xf>
    <xf borderId="0" fillId="0" fontId="17" numFmtId="0" xfId="0" applyAlignment="1" applyFont="1">
      <alignment vertical="top"/>
    </xf>
    <xf borderId="0" fillId="0" fontId="12" numFmtId="167" xfId="0" applyAlignment="1" applyFont="1" applyNumberFormat="1">
      <alignment horizontal="right"/>
    </xf>
    <xf borderId="186" fillId="10" fontId="19" numFmtId="0" xfId="0" applyBorder="1" applyFont="1"/>
    <xf borderId="186" fillId="11" fontId="19" numFmtId="0" xfId="0" applyAlignment="1" applyBorder="1" applyFont="1">
      <alignment horizontal="center" vertical="center"/>
    </xf>
    <xf borderId="187" fillId="0" fontId="10" numFmtId="0" xfId="0" applyBorder="1" applyFont="1"/>
    <xf borderId="188" fillId="6" fontId="62" numFmtId="0" xfId="0" applyAlignment="1" applyBorder="1" applyFont="1">
      <alignment horizontal="center"/>
    </xf>
    <xf borderId="189" fillId="6" fontId="62" numFmtId="0" xfId="0" applyAlignment="1" applyBorder="1" applyFont="1">
      <alignment horizontal="center"/>
    </xf>
    <xf borderId="0" fillId="0" fontId="19" numFmtId="0" xfId="0" applyFont="1"/>
    <xf borderId="0" fillId="0" fontId="19" numFmtId="0" xfId="0" applyAlignment="1" applyFont="1">
      <alignment horizontal="center" vertical="center"/>
    </xf>
    <xf borderId="0" fillId="0" fontId="62" numFmtId="0" xfId="0" applyAlignment="1" applyFont="1">
      <alignment horizontal="center"/>
    </xf>
    <xf borderId="0" fillId="0" fontId="63" numFmtId="0" xfId="0" applyAlignment="1" applyFont="1">
      <alignment horizontal="center"/>
    </xf>
    <xf borderId="0" fillId="0" fontId="64" numFmtId="0" xfId="0" applyFont="1"/>
    <xf borderId="0" fillId="0" fontId="65" numFmtId="0" xfId="0" applyAlignment="1" applyFont="1">
      <alignment horizontal="right" vertical="center"/>
    </xf>
    <xf borderId="190" fillId="10" fontId="19" numFmtId="0" xfId="0" applyBorder="1" applyFont="1"/>
    <xf borderId="191" fillId="23" fontId="12" numFmtId="0" xfId="0" applyAlignment="1" applyBorder="1" applyFill="1" applyFont="1">
      <alignment horizontal="center"/>
    </xf>
    <xf borderId="192" fillId="0" fontId="16" numFmtId="0" xfId="0" applyBorder="1" applyFont="1"/>
    <xf borderId="193" fillId="0" fontId="16" numFmtId="0" xfId="0" applyBorder="1" applyFont="1"/>
    <xf borderId="194" fillId="23" fontId="12" numFmtId="0" xfId="0" applyAlignment="1" applyBorder="1" applyFont="1">
      <alignment horizontal="center"/>
    </xf>
    <xf borderId="195" fillId="0" fontId="16" numFmtId="0" xfId="0" applyBorder="1" applyFont="1"/>
    <xf borderId="196" fillId="23" fontId="12" numFmtId="0" xfId="0" applyBorder="1" applyFont="1"/>
    <xf borderId="196" fillId="23" fontId="12" numFmtId="0" xfId="0" applyAlignment="1" applyBorder="1" applyFont="1">
      <alignment horizontal="center"/>
    </xf>
    <xf borderId="197" fillId="23" fontId="12" numFmtId="0" xfId="0" applyAlignment="1" applyBorder="1" applyFont="1">
      <alignment horizontal="center"/>
    </xf>
    <xf borderId="0" fillId="0" fontId="66" numFmtId="0" xfId="0" applyAlignment="1" applyFont="1">
      <alignment horizontal="center"/>
    </xf>
    <xf borderId="198" fillId="0" fontId="12" numFmtId="0" xfId="0" applyAlignment="1" applyBorder="1" applyFont="1">
      <alignment horizontal="right"/>
    </xf>
    <xf borderId="199" fillId="0" fontId="12" numFmtId="0" xfId="0" applyBorder="1" applyFont="1"/>
    <xf borderId="200" fillId="0" fontId="1" numFmtId="0" xfId="0" applyAlignment="1" applyBorder="1" applyFont="1">
      <alignment horizontal="center"/>
    </xf>
    <xf borderId="201" fillId="0" fontId="12" numFmtId="0" xfId="0" applyAlignment="1" applyBorder="1" applyFont="1">
      <alignment horizontal="center"/>
    </xf>
    <xf borderId="202" fillId="0" fontId="12" numFmtId="0" xfId="0" applyBorder="1" applyFont="1"/>
    <xf borderId="203" fillId="0" fontId="12" numFmtId="0" xfId="0" applyAlignment="1" applyBorder="1" applyFont="1">
      <alignment horizontal="center"/>
    </xf>
    <xf borderId="203" fillId="0" fontId="12" numFmtId="0" xfId="0" applyAlignment="1" applyBorder="1" applyFont="1">
      <alignment horizontal="left"/>
    </xf>
    <xf borderId="204" fillId="0" fontId="12" numFmtId="0" xfId="0" applyAlignment="1" applyBorder="1" applyFont="1">
      <alignment horizontal="center"/>
    </xf>
    <xf borderId="205" fillId="0" fontId="67" numFmtId="0" xfId="0" applyAlignment="1" applyBorder="1" applyFont="1">
      <alignment horizontal="center"/>
    </xf>
    <xf borderId="206" fillId="0" fontId="67" numFmtId="0" xfId="0" applyAlignment="1" applyBorder="1" applyFont="1">
      <alignment horizontal="center"/>
    </xf>
    <xf borderId="0" fillId="0" fontId="68" numFmtId="0" xfId="0" applyAlignment="1" applyFont="1">
      <alignment horizontal="center"/>
    </xf>
    <xf borderId="200" fillId="0" fontId="67" numFmtId="0" xfId="0" applyAlignment="1" applyBorder="1" applyFont="1">
      <alignment horizontal="center"/>
    </xf>
    <xf borderId="201" fillId="0" fontId="67" numFmtId="0" xfId="0" applyAlignment="1" applyBorder="1" applyFont="1">
      <alignment horizontal="center"/>
    </xf>
    <xf borderId="202" fillId="0" fontId="67" numFmtId="0" xfId="0" applyBorder="1" applyFont="1"/>
    <xf borderId="203" fillId="0" fontId="67" numFmtId="0" xfId="0" applyAlignment="1" applyBorder="1" applyFont="1">
      <alignment horizontal="center"/>
    </xf>
    <xf borderId="207" fillId="0" fontId="67" numFmtId="0" xfId="0" applyAlignment="1" applyBorder="1" applyFont="1">
      <alignment horizontal="left"/>
    </xf>
    <xf borderId="200" fillId="0" fontId="62" numFmtId="0" xfId="0" applyAlignment="1" applyBorder="1" applyFont="1">
      <alignment horizontal="center"/>
    </xf>
    <xf borderId="204" fillId="0" fontId="4" numFmtId="0" xfId="0" applyAlignment="1" applyBorder="1" applyFont="1">
      <alignment horizontal="center"/>
    </xf>
    <xf borderId="208" fillId="0" fontId="1" numFmtId="0" xfId="0" applyAlignment="1" applyBorder="1" applyFont="1">
      <alignment horizontal="center"/>
    </xf>
    <xf borderId="209" fillId="0" fontId="12" numFmtId="0" xfId="0" applyAlignment="1" applyBorder="1" applyFont="1">
      <alignment horizontal="center"/>
    </xf>
    <xf borderId="210" fillId="0" fontId="12" numFmtId="0" xfId="0" applyBorder="1" applyFont="1"/>
    <xf borderId="199" fillId="0" fontId="12" numFmtId="0" xfId="0" applyAlignment="1" applyBorder="1" applyFont="1">
      <alignment horizontal="center"/>
    </xf>
    <xf borderId="199" fillId="0" fontId="12" numFmtId="0" xfId="0" applyAlignment="1" applyBorder="1" applyFont="1">
      <alignment horizontal="left"/>
    </xf>
    <xf borderId="211" fillId="0" fontId="12" numFmtId="0" xfId="0" applyAlignment="1" applyBorder="1" applyFont="1">
      <alignment horizontal="center"/>
    </xf>
    <xf borderId="212" fillId="0" fontId="67" numFmtId="0" xfId="0" applyAlignment="1" applyBorder="1" applyFont="1">
      <alignment horizontal="center"/>
    </xf>
    <xf borderId="213" fillId="0" fontId="67" numFmtId="0" xfId="0" applyAlignment="1" applyBorder="1" applyFont="1">
      <alignment horizontal="center"/>
    </xf>
    <xf borderId="208" fillId="0" fontId="67" numFmtId="0" xfId="0" applyAlignment="1" applyBorder="1" applyFont="1">
      <alignment horizontal="center"/>
    </xf>
    <xf borderId="209" fillId="0" fontId="67" numFmtId="0" xfId="0" applyAlignment="1" applyBorder="1" applyFont="1">
      <alignment horizontal="center"/>
    </xf>
    <xf borderId="210" fillId="0" fontId="67" numFmtId="0" xfId="0" applyBorder="1" applyFont="1"/>
    <xf borderId="199" fillId="0" fontId="67" numFmtId="0" xfId="0" applyAlignment="1" applyBorder="1" applyFont="1">
      <alignment horizontal="center"/>
    </xf>
    <xf borderId="214" fillId="0" fontId="67" numFmtId="0" xfId="0" applyAlignment="1" applyBorder="1" applyFont="1">
      <alignment horizontal="left"/>
    </xf>
    <xf borderId="208" fillId="0" fontId="62" numFmtId="0" xfId="0" applyAlignment="1" applyBorder="1" applyFont="1">
      <alignment horizontal="center"/>
    </xf>
    <xf borderId="211" fillId="0" fontId="4" numFmtId="0" xfId="0" applyAlignment="1" applyBorder="1" applyFont="1">
      <alignment horizontal="center"/>
    </xf>
    <xf borderId="215" fillId="0" fontId="1" numFmtId="0" xfId="0" applyAlignment="1" applyBorder="1" applyFont="1">
      <alignment horizontal="center"/>
    </xf>
    <xf borderId="216" fillId="0" fontId="12" numFmtId="0" xfId="0" applyAlignment="1" applyBorder="1" applyFont="1">
      <alignment horizontal="center"/>
    </xf>
    <xf borderId="217" fillId="0" fontId="12" numFmtId="0" xfId="0" applyBorder="1" applyFont="1"/>
    <xf borderId="218" fillId="0" fontId="12" numFmtId="0" xfId="0" applyAlignment="1" applyBorder="1" applyFont="1">
      <alignment horizontal="center"/>
    </xf>
    <xf borderId="218" fillId="0" fontId="12" numFmtId="0" xfId="0" applyAlignment="1" applyBorder="1" applyFont="1">
      <alignment horizontal="left"/>
    </xf>
    <xf borderId="219" fillId="0" fontId="12" numFmtId="0" xfId="0" applyAlignment="1" applyBorder="1" applyFont="1">
      <alignment horizontal="center"/>
    </xf>
    <xf borderId="220" fillId="0" fontId="67" numFmtId="0" xfId="0" applyAlignment="1" applyBorder="1" applyFont="1">
      <alignment horizontal="center"/>
    </xf>
    <xf borderId="221" fillId="0" fontId="67" numFmtId="0" xfId="0" applyAlignment="1" applyBorder="1" applyFont="1">
      <alignment horizontal="center"/>
    </xf>
    <xf borderId="215" fillId="0" fontId="67" numFmtId="0" xfId="0" applyAlignment="1" applyBorder="1" applyFont="1">
      <alignment horizontal="center"/>
    </xf>
    <xf borderId="216" fillId="0" fontId="67" numFmtId="0" xfId="0" applyAlignment="1" applyBorder="1" applyFont="1">
      <alignment horizontal="center"/>
    </xf>
    <xf borderId="217" fillId="0" fontId="67" numFmtId="0" xfId="0" applyBorder="1" applyFont="1"/>
    <xf borderId="218" fillId="0" fontId="67" numFmtId="0" xfId="0" applyAlignment="1" applyBorder="1" applyFont="1">
      <alignment horizontal="center"/>
    </xf>
    <xf borderId="222" fillId="0" fontId="67" numFmtId="0" xfId="0" applyAlignment="1" applyBorder="1" applyFont="1">
      <alignment horizontal="left"/>
    </xf>
    <xf borderId="215" fillId="0" fontId="62" numFmtId="0" xfId="0" applyAlignment="1" applyBorder="1" applyFont="1">
      <alignment horizontal="center"/>
    </xf>
    <xf borderId="219" fillId="0" fontId="4" numFmtId="0" xfId="0" applyAlignment="1" applyBorder="1" applyFont="1">
      <alignment horizontal="center"/>
    </xf>
    <xf borderId="223" fillId="0" fontId="12" numFmtId="0" xfId="0" applyAlignment="1" applyBorder="1" applyFont="1">
      <alignment horizontal="center"/>
    </xf>
    <xf borderId="224" fillId="0" fontId="12" numFmtId="0" xfId="0" applyBorder="1" applyFont="1"/>
    <xf borderId="0" fillId="0" fontId="69" numFmtId="0" xfId="0" applyAlignment="1" applyFont="1">
      <alignment horizontal="center"/>
    </xf>
    <xf borderId="0" fillId="0" fontId="70" numFmtId="0" xfId="0" applyAlignment="1" applyFont="1">
      <alignment horizontal="center" shrinkToFit="0" vertical="center" wrapText="1"/>
    </xf>
    <xf borderId="225" fillId="0" fontId="71" numFmtId="0" xfId="0" applyAlignment="1" applyBorder="1" applyFont="1">
      <alignment horizontal="center" shrinkToFit="0" vertical="center" wrapText="1"/>
    </xf>
    <xf borderId="226" fillId="0" fontId="72" numFmtId="0" xfId="0" applyAlignment="1" applyBorder="1" applyFont="1">
      <alignment horizontal="center" shrinkToFit="0" vertical="top" wrapText="1"/>
    </xf>
    <xf borderId="227" fillId="0" fontId="72" numFmtId="0" xfId="0" applyAlignment="1" applyBorder="1" applyFont="1">
      <alignment horizontal="center" shrinkToFit="0" vertical="center" wrapText="1"/>
    </xf>
    <xf borderId="228" fillId="0" fontId="72" numFmtId="0" xfId="0" applyAlignment="1" applyBorder="1" applyFont="1">
      <alignment horizontal="center" shrinkToFit="0" vertical="center" wrapText="1"/>
    </xf>
    <xf borderId="229" fillId="0" fontId="72" numFmtId="0" xfId="0" applyAlignment="1" applyBorder="1" applyFont="1">
      <alignment horizontal="center" shrinkToFit="0" vertical="center" wrapText="1"/>
    </xf>
    <xf borderId="230" fillId="0" fontId="16" numFmtId="0" xfId="0" applyBorder="1" applyFont="1"/>
    <xf borderId="231" fillId="0" fontId="72" numFmtId="0" xfId="0" applyAlignment="1" applyBorder="1" applyFont="1">
      <alignment horizontal="center" shrinkToFit="0" vertical="center" wrapText="1"/>
    </xf>
    <xf borderId="232" fillId="0" fontId="72" numFmtId="0" xfId="0" applyAlignment="1" applyBorder="1" applyFont="1">
      <alignment horizontal="center" shrinkToFit="0" vertical="center" wrapText="1"/>
    </xf>
    <xf borderId="233" fillId="0" fontId="72" numFmtId="0" xfId="0" applyAlignment="1" applyBorder="1" applyFont="1">
      <alignment horizontal="center" shrinkToFit="0" vertical="center" wrapText="1"/>
    </xf>
    <xf borderId="234" fillId="0" fontId="16" numFmtId="0" xfId="0" applyBorder="1" applyFont="1"/>
    <xf borderId="235" fillId="0" fontId="72" numFmtId="0" xfId="0" applyAlignment="1" applyBorder="1" applyFont="1">
      <alignment horizontal="center" shrinkToFit="0" vertical="center" wrapText="1"/>
    </xf>
    <xf borderId="236" fillId="0" fontId="72" numFmtId="0" xfId="0" applyAlignment="1" applyBorder="1" applyFont="1">
      <alignment horizontal="center" shrinkToFit="0" vertical="center" wrapText="1"/>
    </xf>
    <xf borderId="237" fillId="0" fontId="72" numFmtId="0" xfId="0" applyAlignment="1" applyBorder="1" applyFont="1">
      <alignment horizontal="center" shrinkToFit="0" vertical="center" wrapText="1"/>
    </xf>
    <xf borderId="238" fillId="0" fontId="45" numFmtId="0" xfId="0" applyAlignment="1" applyBorder="1" applyFont="1">
      <alignment horizontal="center" shrinkToFit="0" vertical="center" wrapText="1"/>
    </xf>
    <xf borderId="239" fillId="0" fontId="45" numFmtId="0" xfId="0" applyAlignment="1" applyBorder="1" applyFont="1">
      <alignment horizontal="center" shrinkToFit="0" vertical="center" wrapText="1"/>
    </xf>
    <xf borderId="240" fillId="0" fontId="45" numFmtId="0" xfId="0" applyAlignment="1" applyBorder="1" applyFont="1">
      <alignment horizontal="center" shrinkToFit="0" vertical="center" wrapText="1"/>
    </xf>
    <xf borderId="241" fillId="0" fontId="45" numFmtId="0" xfId="0" applyAlignment="1" applyBorder="1" applyFont="1">
      <alignment horizontal="center" shrinkToFit="0" vertical="center" wrapText="1"/>
    </xf>
    <xf borderId="242" fillId="0" fontId="45" numFmtId="0" xfId="0" applyAlignment="1" applyBorder="1" applyFont="1">
      <alignment horizontal="center" shrinkToFit="0" vertical="center" wrapText="1"/>
    </xf>
    <xf borderId="243" fillId="0" fontId="45" numFmtId="0" xfId="0" applyAlignment="1" applyBorder="1" applyFont="1">
      <alignment horizontal="center" shrinkToFit="0" vertical="center" wrapText="1"/>
    </xf>
    <xf borderId="244" fillId="0" fontId="45" numFmtId="0" xfId="0" applyAlignment="1" applyBorder="1" applyFont="1">
      <alignment horizontal="center" shrinkToFit="0" vertical="center" wrapText="1"/>
    </xf>
    <xf borderId="245" fillId="0" fontId="45" numFmtId="0" xfId="0" applyAlignment="1" applyBorder="1" applyFont="1">
      <alignment horizontal="center" shrinkToFit="0" vertical="center" wrapText="1"/>
    </xf>
    <xf borderId="0" fillId="0" fontId="17" numFmtId="0" xfId="0" applyAlignment="1" applyFont="1">
      <alignment horizontal="center" shrinkToFit="0" vertical="center" wrapText="1"/>
    </xf>
    <xf borderId="0" fillId="0" fontId="4" numFmtId="0" xfId="0" applyAlignment="1" applyFont="1">
      <alignment shrinkToFit="0" vertical="center" wrapText="1"/>
    </xf>
    <xf borderId="246" fillId="6" fontId="73" numFmtId="0" xfId="0" applyAlignment="1" applyBorder="1" applyFont="1">
      <alignment horizontal="center" vertical="center"/>
    </xf>
    <xf borderId="0" fillId="0" fontId="74" numFmtId="0" xfId="0" applyAlignment="1" applyFont="1">
      <alignment horizontal="left"/>
    </xf>
    <xf borderId="0" fillId="0" fontId="75" numFmtId="14" xfId="0" applyFont="1" applyNumberFormat="1"/>
    <xf borderId="0" fillId="0" fontId="76" numFmtId="0" xfId="0" applyAlignment="1" applyFont="1">
      <alignment horizontal="center" vertical="top"/>
    </xf>
    <xf borderId="0" fillId="0" fontId="76" numFmtId="0" xfId="0" applyAlignment="1" applyFont="1">
      <alignment horizontal="center" shrinkToFit="0" vertical="center" wrapText="1"/>
    </xf>
    <xf borderId="0" fillId="0" fontId="73" numFmtId="0" xfId="0" applyAlignment="1" applyFont="1">
      <alignment horizontal="center" vertical="center"/>
    </xf>
    <xf borderId="0" fillId="0" fontId="12" numFmtId="0" xfId="0" applyFont="1"/>
    <xf borderId="247" fillId="24" fontId="1" numFmtId="0" xfId="0" applyAlignment="1" applyBorder="1" applyFill="1" applyFont="1">
      <alignment horizontal="center" shrinkToFit="0" vertical="center" wrapText="1"/>
    </xf>
    <xf borderId="248" fillId="0" fontId="12" numFmtId="0" xfId="0" applyAlignment="1" applyBorder="1" applyFont="1">
      <alignment horizontal="center"/>
    </xf>
    <xf borderId="249" fillId="24" fontId="12" numFmtId="0" xfId="0" applyAlignment="1" applyBorder="1" applyFont="1">
      <alignment horizontal="center" shrinkToFit="0" vertical="center" wrapText="1"/>
    </xf>
    <xf borderId="250" fillId="24" fontId="12" numFmtId="0" xfId="0" applyAlignment="1" applyBorder="1" applyFont="1">
      <alignment horizontal="center" shrinkToFit="0" vertical="center" wrapText="1"/>
    </xf>
    <xf borderId="251" fillId="24" fontId="12" numFmtId="0" xfId="0" applyAlignment="1" applyBorder="1" applyFont="1">
      <alignment horizontal="center" shrinkToFit="0" vertical="center" wrapText="1"/>
    </xf>
    <xf borderId="252" fillId="0" fontId="16" numFmtId="0" xfId="0" applyBorder="1" applyFont="1"/>
    <xf borderId="248" fillId="0" fontId="16" numFmtId="0" xfId="0" applyBorder="1" applyFont="1"/>
    <xf borderId="253" fillId="0" fontId="16" numFmtId="0" xfId="0" applyBorder="1" applyFont="1"/>
    <xf borderId="254" fillId="0" fontId="16" numFmtId="0" xfId="0" applyBorder="1" applyFont="1"/>
    <xf borderId="255" fillId="0" fontId="16" numFmtId="0" xfId="0" applyBorder="1" applyFont="1"/>
    <xf borderId="0" fillId="0" fontId="12" numFmtId="0" xfId="0" applyAlignment="1" applyFont="1">
      <alignment horizontal="right" vertical="center"/>
    </xf>
    <xf borderId="256" fillId="24" fontId="12" numFmtId="0" xfId="0" applyAlignment="1" applyBorder="1" applyFont="1">
      <alignment horizontal="center"/>
    </xf>
    <xf borderId="257" fillId="16" fontId="12" numFmtId="0" xfId="0" applyAlignment="1" applyBorder="1" applyFont="1">
      <alignment horizontal="left"/>
    </xf>
    <xf borderId="258" fillId="25" fontId="12" numFmtId="0" xfId="0" applyAlignment="1" applyBorder="1" applyFill="1" applyFont="1">
      <alignment horizontal="left"/>
    </xf>
    <xf borderId="258" fillId="14" fontId="12" numFmtId="0" xfId="0" applyAlignment="1" applyBorder="1" applyFont="1">
      <alignment horizontal="left"/>
    </xf>
    <xf borderId="258" fillId="22" fontId="12" numFmtId="0" xfId="0" applyAlignment="1" applyBorder="1" applyFont="1">
      <alignment horizontal="left"/>
    </xf>
    <xf borderId="258" fillId="26" fontId="12" numFmtId="0" xfId="0" applyAlignment="1" applyBorder="1" applyFill="1" applyFont="1">
      <alignment horizontal="left"/>
    </xf>
    <xf borderId="87" fillId="2" fontId="12" numFmtId="0" xfId="0" applyAlignment="1" applyBorder="1" applyFont="1">
      <alignment horizontal="left"/>
    </xf>
    <xf borderId="259" fillId="6" fontId="12" numFmtId="0" xfId="0" applyAlignment="1" applyBorder="1" applyFont="1">
      <alignment horizontal="left"/>
    </xf>
    <xf borderId="260" fillId="24" fontId="12" numFmtId="0" xfId="0" applyAlignment="1" applyBorder="1" applyFont="1">
      <alignment horizontal="center"/>
    </xf>
    <xf borderId="261" fillId="16" fontId="12" numFmtId="0" xfId="0" applyAlignment="1" applyBorder="1" applyFont="1">
      <alignment horizontal="left"/>
    </xf>
    <xf borderId="262" fillId="25" fontId="12" numFmtId="0" xfId="0" applyAlignment="1" applyBorder="1" applyFont="1">
      <alignment horizontal="left"/>
    </xf>
    <xf borderId="262" fillId="14" fontId="12" numFmtId="0" xfId="0" applyAlignment="1" applyBorder="1" applyFont="1">
      <alignment horizontal="left"/>
    </xf>
    <xf borderId="262" fillId="22" fontId="12" numFmtId="0" xfId="0" applyAlignment="1" applyBorder="1" applyFont="1">
      <alignment horizontal="left"/>
    </xf>
    <xf borderId="262" fillId="26" fontId="12" numFmtId="0" xfId="0" applyAlignment="1" applyBorder="1" applyFont="1">
      <alignment horizontal="left"/>
    </xf>
    <xf borderId="263" fillId="2" fontId="12" numFmtId="0" xfId="0" applyAlignment="1" applyBorder="1" applyFont="1">
      <alignment horizontal="left"/>
    </xf>
    <xf borderId="264" fillId="6" fontId="12" numFmtId="0" xfId="0" applyAlignment="1" applyBorder="1" applyFont="1">
      <alignment horizontal="left"/>
    </xf>
    <xf borderId="265" fillId="27" fontId="1" numFmtId="0" xfId="0" applyAlignment="1" applyBorder="1" applyFill="1" applyFont="1">
      <alignment horizontal="center" shrinkToFit="0" vertical="center" wrapText="1"/>
    </xf>
    <xf borderId="266" fillId="0" fontId="48" numFmtId="0" xfId="0" applyAlignment="1" applyBorder="1" applyFont="1">
      <alignment horizontal="left"/>
    </xf>
    <xf borderId="267" fillId="0" fontId="12" numFmtId="0" xfId="0" applyAlignment="1" applyBorder="1" applyFont="1">
      <alignment horizontal="left"/>
    </xf>
    <xf borderId="268" fillId="0" fontId="12" numFmtId="0" xfId="0" applyAlignment="1" applyBorder="1" applyFont="1">
      <alignment horizontal="left"/>
    </xf>
    <xf borderId="269" fillId="24" fontId="12" numFmtId="0" xfId="0" applyAlignment="1" applyBorder="1" applyFont="1">
      <alignment horizontal="center"/>
    </xf>
    <xf borderId="270" fillId="24" fontId="12" numFmtId="0" xfId="0" applyAlignment="1" applyBorder="1" applyFont="1">
      <alignment horizontal="center"/>
    </xf>
    <xf borderId="271" fillId="0" fontId="12" numFmtId="0" xfId="0" applyAlignment="1" applyBorder="1" applyFont="1">
      <alignment horizontal="left"/>
    </xf>
    <xf borderId="272" fillId="0" fontId="48" numFmtId="0" xfId="0" applyAlignment="1" applyBorder="1" applyFont="1">
      <alignment horizontal="left"/>
    </xf>
    <xf borderId="273" fillId="0" fontId="12" numFmtId="0" xfId="0" applyAlignment="1" applyBorder="1" applyFont="1">
      <alignment horizontal="left"/>
    </xf>
    <xf borderId="274" fillId="0" fontId="12" numFmtId="0" xfId="0" applyAlignment="1" applyBorder="1" applyFont="1">
      <alignment horizontal="left"/>
    </xf>
    <xf borderId="257" fillId="16" fontId="12" numFmtId="0" xfId="0" applyAlignment="1" applyBorder="1" applyFont="1">
      <alignment horizontal="left" shrinkToFit="0" vertical="top" wrapText="1"/>
    </xf>
    <xf borderId="258" fillId="25" fontId="12" numFmtId="0" xfId="0" applyAlignment="1" applyBorder="1" applyFont="1">
      <alignment horizontal="left" shrinkToFit="0" vertical="top" wrapText="1"/>
    </xf>
    <xf borderId="258" fillId="14" fontId="12" numFmtId="0" xfId="0" applyAlignment="1" applyBorder="1" applyFont="1">
      <alignment horizontal="left" shrinkToFit="0" vertical="top" wrapText="1"/>
    </xf>
    <xf borderId="258" fillId="22" fontId="12" numFmtId="0" xfId="0" applyAlignment="1" applyBorder="1" applyFont="1">
      <alignment horizontal="left" shrinkToFit="0" vertical="top" wrapText="1"/>
    </xf>
    <xf borderId="87" fillId="2" fontId="12" numFmtId="0" xfId="0" applyAlignment="1" applyBorder="1" applyFont="1">
      <alignment horizontal="left" shrinkToFit="0" vertical="top" wrapText="1"/>
    </xf>
    <xf borderId="259" fillId="6" fontId="12" numFmtId="0" xfId="0" applyAlignment="1" applyBorder="1" applyFont="1">
      <alignment horizontal="left" shrinkToFit="0" vertical="top" wrapText="1"/>
    </xf>
    <xf borderId="258" fillId="26" fontId="12" numFmtId="0" xfId="0" applyAlignment="1" applyBorder="1" applyFont="1">
      <alignment horizontal="left" shrinkToFit="0" vertical="top" wrapText="1"/>
    </xf>
    <xf borderId="258" fillId="2" fontId="12" numFmtId="0" xfId="0" applyAlignment="1" applyBorder="1" applyFont="1">
      <alignment horizontal="left" shrinkToFit="0" vertical="top" wrapText="1"/>
    </xf>
    <xf borderId="275" fillId="0" fontId="48" numFmtId="0" xfId="0" applyAlignment="1" applyBorder="1" applyFont="1">
      <alignment horizontal="left" shrinkToFit="0" vertical="top" wrapText="1"/>
    </xf>
    <xf borderId="0" fillId="0" fontId="12" numFmtId="0" xfId="0" applyAlignment="1" applyFont="1">
      <alignment horizontal="left" shrinkToFit="0" vertical="top" wrapText="1"/>
    </xf>
    <xf borderId="276" fillId="0" fontId="12" numFmtId="0" xfId="0" applyAlignment="1" applyBorder="1" applyFont="1">
      <alignment horizontal="left" shrinkToFit="0" vertical="top" wrapText="1"/>
    </xf>
    <xf borderId="0" fillId="0" fontId="77" numFmtId="0" xfId="0" applyFont="1"/>
    <xf borderId="277" fillId="26" fontId="12" numFmtId="0" xfId="0" applyAlignment="1" applyBorder="1" applyFont="1">
      <alignment horizontal="left" shrinkToFit="0" vertical="top" wrapText="1"/>
    </xf>
    <xf borderId="278" fillId="2" fontId="12" numFmtId="0" xfId="0" applyAlignment="1" applyBorder="1" applyFont="1">
      <alignment horizontal="left" shrinkToFit="0" vertical="top" wrapText="1"/>
    </xf>
    <xf borderId="0" fillId="0" fontId="78" numFmtId="0" xfId="0" applyFont="1"/>
    <xf borderId="279" fillId="24" fontId="12" numFmtId="0" xfId="0" applyAlignment="1" applyBorder="1" applyFont="1">
      <alignment horizontal="center"/>
    </xf>
    <xf borderId="80" fillId="0" fontId="12" numFmtId="0" xfId="0" applyAlignment="1" applyBorder="1" applyFont="1">
      <alignment horizontal="left" shrinkToFit="0" vertical="top" wrapText="1"/>
    </xf>
    <xf borderId="280" fillId="6" fontId="12" numFmtId="0" xfId="0" applyAlignment="1" applyBorder="1" applyFont="1">
      <alignment shrinkToFit="0" vertical="top" wrapText="1"/>
    </xf>
    <xf borderId="281" fillId="6" fontId="12" numFmtId="0" xfId="0" applyAlignment="1" applyBorder="1" applyFont="1">
      <alignment shrinkToFit="0" vertical="top" wrapText="1"/>
    </xf>
    <xf borderId="282" fillId="26" fontId="12" numFmtId="0" xfId="0" applyAlignment="1" applyBorder="1" applyFont="1">
      <alignment horizontal="left" shrinkToFit="0" vertical="top" wrapText="1"/>
    </xf>
    <xf borderId="283" fillId="2" fontId="12" numFmtId="0" xfId="0" applyAlignment="1" applyBorder="1" applyFont="1">
      <alignment horizontal="left" shrinkToFit="0" vertical="top" wrapText="1"/>
    </xf>
    <xf borderId="284" fillId="2" fontId="12" numFmtId="0" xfId="0" applyAlignment="1" applyBorder="1" applyFont="1">
      <alignment horizontal="left" shrinkToFit="0" vertical="top" wrapText="1"/>
    </xf>
    <xf borderId="285" fillId="16" fontId="12" numFmtId="0" xfId="0" applyAlignment="1" applyBorder="1" applyFont="1">
      <alignment horizontal="left" shrinkToFit="0" vertical="top" wrapText="1"/>
    </xf>
    <xf borderId="286" fillId="25" fontId="12" numFmtId="0" xfId="0" applyAlignment="1" applyBorder="1" applyFont="1">
      <alignment horizontal="left" shrinkToFit="0" vertical="top" wrapText="1"/>
    </xf>
    <xf borderId="286" fillId="14" fontId="12" numFmtId="0" xfId="0" applyAlignment="1" applyBorder="1" applyFont="1">
      <alignment horizontal="left" shrinkToFit="0" vertical="top" wrapText="1"/>
    </xf>
    <xf borderId="286" fillId="22" fontId="12" numFmtId="0" xfId="0" applyAlignment="1" applyBorder="1" applyFont="1">
      <alignment horizontal="left" shrinkToFit="0" vertical="top" wrapText="1"/>
    </xf>
    <xf borderId="287" fillId="2" fontId="12" numFmtId="0" xfId="0" applyAlignment="1" applyBorder="1" applyFont="1">
      <alignment horizontal="left" shrinkToFit="0" vertical="top" wrapText="1"/>
    </xf>
    <xf borderId="23" fillId="2" fontId="12" numFmtId="0" xfId="0" applyAlignment="1" applyBorder="1" applyFont="1">
      <alignment horizontal="left" shrinkToFit="0" vertical="top" wrapText="1"/>
    </xf>
    <xf borderId="288" fillId="16" fontId="12" numFmtId="0" xfId="0" applyAlignment="1" applyBorder="1" applyFont="1">
      <alignment horizontal="left" shrinkToFit="0" vertical="top" wrapText="1"/>
    </xf>
    <xf borderId="289" fillId="25" fontId="12" numFmtId="0" xfId="0" applyAlignment="1" applyBorder="1" applyFont="1">
      <alignment horizontal="left" shrinkToFit="0" vertical="top" wrapText="1"/>
    </xf>
    <xf borderId="289" fillId="14" fontId="12" numFmtId="0" xfId="0" applyAlignment="1" applyBorder="1" applyFont="1">
      <alignment horizontal="left" shrinkToFit="0" vertical="top" wrapText="1"/>
    </xf>
    <xf borderId="289" fillId="22" fontId="12" numFmtId="0" xfId="0" applyAlignment="1" applyBorder="1" applyFont="1">
      <alignment horizontal="left" shrinkToFit="0" vertical="top" wrapText="1"/>
    </xf>
    <xf borderId="283" fillId="14" fontId="12" numFmtId="0" xfId="0" applyAlignment="1" applyBorder="1" applyFont="1">
      <alignment horizontal="left" shrinkToFit="0" vertical="top" wrapText="1"/>
    </xf>
    <xf borderId="261" fillId="16" fontId="12" numFmtId="0" xfId="0" applyAlignment="1" applyBorder="1" applyFont="1">
      <alignment horizontal="left" shrinkToFit="0" vertical="top" wrapText="1"/>
    </xf>
    <xf borderId="262" fillId="25" fontId="12" numFmtId="0" xfId="0" applyAlignment="1" applyBorder="1" applyFont="1">
      <alignment horizontal="left" shrinkToFit="0" vertical="top" wrapText="1"/>
    </xf>
    <xf borderId="262" fillId="14" fontId="12" numFmtId="0" xfId="0" applyAlignment="1" applyBorder="1" applyFont="1">
      <alignment horizontal="left" shrinkToFit="0" vertical="top" wrapText="1"/>
    </xf>
    <xf borderId="262" fillId="22" fontId="12" numFmtId="0" xfId="0" applyAlignment="1" applyBorder="1" applyFont="1">
      <alignment horizontal="left" shrinkToFit="0" vertical="top" wrapText="1"/>
    </xf>
    <xf borderId="290" fillId="26" fontId="12" numFmtId="0" xfId="0" applyAlignment="1" applyBorder="1" applyFont="1">
      <alignment horizontal="left" shrinkToFit="0" vertical="top" wrapText="1"/>
    </xf>
    <xf borderId="291" fillId="2" fontId="12" numFmtId="0" xfId="0" applyAlignment="1" applyBorder="1" applyFont="1">
      <alignment horizontal="left" shrinkToFit="0" vertical="top" wrapText="1"/>
    </xf>
    <xf borderId="263" fillId="2" fontId="12" numFmtId="0" xfId="0" applyAlignment="1" applyBorder="1" applyFont="1">
      <alignment horizontal="left" shrinkToFit="0" vertical="top" wrapText="1"/>
    </xf>
    <xf borderId="264" fillId="6" fontId="12" numFmtId="0" xfId="0" applyAlignment="1" applyBorder="1" applyFont="1">
      <alignment horizontal="left" shrinkToFit="0" vertical="top" wrapText="1"/>
    </xf>
    <xf borderId="272" fillId="0" fontId="48" numFmtId="0" xfId="0" applyAlignment="1" applyBorder="1" applyFont="1">
      <alignment horizontal="left" shrinkToFit="0" vertical="top" wrapText="1"/>
    </xf>
    <xf borderId="273" fillId="0" fontId="12" numFmtId="0" xfId="0" applyAlignment="1" applyBorder="1" applyFont="1">
      <alignment horizontal="left" shrinkToFit="0" vertical="top" wrapText="1"/>
    </xf>
    <xf borderId="274" fillId="0" fontId="12" numFmtId="0" xfId="0" applyAlignment="1" applyBorder="1" applyFont="1">
      <alignment horizontal="left" shrinkToFit="0" vertical="top" wrapText="1"/>
    </xf>
    <xf borderId="289" fillId="26" fontId="12" numFmtId="0" xfId="0" applyAlignment="1" applyBorder="1" applyFont="1">
      <alignment horizontal="left" shrinkToFit="0" vertical="top" wrapText="1"/>
    </xf>
    <xf borderId="289" fillId="2" fontId="12" numFmtId="0" xfId="0" applyAlignment="1" applyBorder="1" applyFont="1">
      <alignment horizontal="left" shrinkToFit="0" vertical="top" wrapText="1"/>
    </xf>
    <xf borderId="292" fillId="6" fontId="12" numFmtId="0" xfId="0" applyAlignment="1" applyBorder="1" applyFont="1">
      <alignment horizontal="left" shrinkToFit="0" vertical="top" wrapText="1"/>
    </xf>
    <xf borderId="293" fillId="16" fontId="12" numFmtId="0" xfId="0" applyAlignment="1" applyBorder="1" applyFont="1">
      <alignment horizontal="left" shrinkToFit="0" vertical="top" wrapText="1"/>
    </xf>
    <xf borderId="294" fillId="25" fontId="12" numFmtId="0" xfId="0" applyAlignment="1" applyBorder="1" applyFont="1">
      <alignment horizontal="left" shrinkToFit="0" vertical="top" wrapText="1"/>
    </xf>
    <xf borderId="294" fillId="14" fontId="12" numFmtId="0" xfId="0" applyAlignment="1" applyBorder="1" applyFont="1">
      <alignment horizontal="left" shrinkToFit="0" vertical="top" wrapText="1"/>
    </xf>
    <xf borderId="294" fillId="22" fontId="12" numFmtId="0" xfId="0" applyAlignment="1" applyBorder="1" applyFont="1">
      <alignment horizontal="left" shrinkToFit="0" vertical="top" wrapText="1"/>
    </xf>
    <xf borderId="294" fillId="26" fontId="12" numFmtId="0" xfId="0" applyAlignment="1" applyBorder="1" applyFont="1">
      <alignment horizontal="left" shrinkToFit="0" vertical="top" wrapText="1"/>
    </xf>
    <xf borderId="294" fillId="2" fontId="12" numFmtId="0" xfId="0" applyAlignment="1" applyBorder="1" applyFont="1">
      <alignment horizontal="left" shrinkToFit="0" vertical="top" wrapText="1"/>
    </xf>
    <xf borderId="295" fillId="2" fontId="12" numFmtId="0" xfId="0" applyAlignment="1" applyBorder="1" applyFont="1">
      <alignment horizontal="left" shrinkToFit="0" vertical="top" wrapText="1"/>
    </xf>
    <xf borderId="296" fillId="6" fontId="12" numFmtId="0" xfId="0" applyAlignment="1" applyBorder="1" applyFont="1">
      <alignment horizontal="left" shrinkToFit="0" vertical="top" wrapText="1"/>
    </xf>
    <xf borderId="262" fillId="26" fontId="12" numFmtId="0" xfId="0" applyAlignment="1" applyBorder="1" applyFont="1">
      <alignment horizontal="left" shrinkToFit="0" vertical="top" wrapText="1"/>
    </xf>
    <xf borderId="262" fillId="2" fontId="12" numFmtId="0" xfId="0" applyAlignment="1" applyBorder="1" applyFont="1">
      <alignment horizontal="left" shrinkToFit="0" vertical="top" wrapText="1"/>
    </xf>
    <xf borderId="273" fillId="0" fontId="12" numFmtId="0" xfId="0" applyBorder="1" applyFont="1"/>
    <xf borderId="273" fillId="0" fontId="12" numFmtId="0" xfId="0" applyAlignment="1" applyBorder="1" applyFont="1">
      <alignment shrinkToFit="0" wrapText="1"/>
    </xf>
    <xf borderId="274" fillId="0" fontId="12" numFmtId="0" xfId="0" applyBorder="1" applyFont="1"/>
    <xf borderId="258" fillId="28" fontId="12" numFmtId="0" xfId="0" applyAlignment="1" applyBorder="1" applyFill="1" applyFont="1">
      <alignment horizontal="left" shrinkToFit="0" vertical="top" wrapText="1"/>
    </xf>
    <xf borderId="289" fillId="2" fontId="12" numFmtId="0" xfId="0" applyAlignment="1" applyBorder="1" applyFont="1">
      <alignment horizontal="left"/>
    </xf>
    <xf borderId="284" fillId="2" fontId="12" numFmtId="0" xfId="0" applyAlignment="1" applyBorder="1" applyFont="1">
      <alignment horizontal="left"/>
    </xf>
    <xf borderId="259" fillId="6" fontId="12" numFmtId="0" xfId="0" applyAlignment="1" applyBorder="1" applyFont="1">
      <alignment horizontal="left" shrinkToFit="0" vertical="center" wrapText="1"/>
    </xf>
    <xf borderId="258" fillId="28" fontId="12" numFmtId="0" xfId="0" applyAlignment="1" applyBorder="1" applyFont="1">
      <alignment horizontal="left" shrinkToFit="0" wrapText="1"/>
    </xf>
    <xf borderId="257" fillId="16" fontId="12" numFmtId="0" xfId="0" applyAlignment="1" applyBorder="1" applyFont="1">
      <alignment horizontal="left" shrinkToFit="0" wrapText="1"/>
    </xf>
    <xf borderId="258" fillId="25" fontId="12" numFmtId="0" xfId="0" applyAlignment="1" applyBorder="1" applyFont="1">
      <alignment horizontal="left" shrinkToFit="0" wrapText="1"/>
    </xf>
    <xf borderId="258" fillId="14" fontId="12" numFmtId="0" xfId="0" applyAlignment="1" applyBorder="1" applyFont="1">
      <alignment horizontal="left" shrinkToFit="0" wrapText="1"/>
    </xf>
    <xf borderId="258" fillId="22" fontId="12" numFmtId="0" xfId="0" applyAlignment="1" applyBorder="1" applyFont="1">
      <alignment horizontal="left" shrinkToFit="0" wrapText="1"/>
    </xf>
    <xf borderId="289" fillId="2" fontId="12" numFmtId="0" xfId="0" applyAlignment="1" applyBorder="1" applyFont="1">
      <alignment horizontal="left" shrinkToFit="0" wrapText="1"/>
    </xf>
    <xf borderId="284" fillId="2" fontId="12" numFmtId="0" xfId="0" applyAlignment="1" applyBorder="1" applyFont="1">
      <alignment horizontal="left" shrinkToFit="0" wrapText="1"/>
    </xf>
    <xf borderId="262" fillId="28" fontId="12" numFmtId="0" xfId="0" applyAlignment="1" applyBorder="1" applyFont="1">
      <alignment horizontal="left" shrinkToFit="0" vertical="top" wrapText="1"/>
    </xf>
    <xf borderId="262" fillId="2" fontId="12" numFmtId="0" xfId="0" applyAlignment="1" applyBorder="1" applyFont="1">
      <alignment horizontal="left"/>
    </xf>
    <xf borderId="264" fillId="6" fontId="12" numFmtId="0" xfId="0" applyAlignment="1" applyBorder="1" applyFont="1">
      <alignment horizontal="left" shrinkToFit="0" vertical="center" wrapText="1"/>
    </xf>
    <xf borderId="0" fillId="0" fontId="4" numFmtId="0" xfId="0" applyAlignment="1" applyFont="1">
      <alignment horizontal="right" shrinkToFit="0" vertical="center" wrapText="1"/>
    </xf>
    <xf borderId="297" fillId="0" fontId="12" numFmtId="0" xfId="0" applyBorder="1" applyFont="1"/>
    <xf borderId="298" fillId="0" fontId="12" numFmtId="0" xfId="0" applyBorder="1" applyFont="1"/>
    <xf borderId="0" fillId="0" fontId="12" numFmtId="2" xfId="0" applyFont="1" applyNumberFormat="1"/>
    <xf borderId="0" fillId="0" fontId="4" numFmtId="0" xfId="0" applyAlignment="1" applyFont="1">
      <alignment horizontal="left" shrinkToFit="0" vertical="center" wrapText="1"/>
    </xf>
    <xf borderId="0" fillId="0" fontId="12" numFmtId="22" xfId="0" applyFont="1" applyNumberFormat="1"/>
    <xf borderId="0" fillId="0" fontId="12" numFmtId="168" xfId="0" applyAlignment="1" applyFont="1" applyNumberFormat="1">
      <alignment horizontal="right"/>
    </xf>
    <xf borderId="299" fillId="6" fontId="73" numFmtId="0" xfId="0" applyAlignment="1" applyBorder="1" applyFont="1">
      <alignment horizontal="center" vertical="center"/>
    </xf>
    <xf borderId="300" fillId="0" fontId="16" numFmtId="0" xfId="0" applyBorder="1" applyFont="1"/>
    <xf borderId="0" fillId="0" fontId="1" numFmtId="22" xfId="0" applyFont="1" applyNumberFormat="1"/>
    <xf borderId="301" fillId="24" fontId="12" numFmtId="0" xfId="0" applyBorder="1" applyFont="1"/>
    <xf borderId="302" fillId="24" fontId="60" numFmtId="0" xfId="0" applyAlignment="1" applyBorder="1" applyFont="1">
      <alignment horizontal="center"/>
    </xf>
    <xf borderId="303" fillId="0" fontId="16" numFmtId="0" xfId="0" applyBorder="1" applyFont="1"/>
    <xf borderId="304" fillId="0" fontId="16" numFmtId="0" xfId="0" applyBorder="1" applyFont="1"/>
    <xf borderId="305" fillId="24" fontId="12" numFmtId="0" xfId="0" applyBorder="1" applyFont="1"/>
    <xf borderId="306" fillId="24" fontId="12" numFmtId="0" xfId="0" applyBorder="1" applyFont="1"/>
    <xf borderId="307" fillId="24" fontId="12" numFmtId="0" xfId="0" applyBorder="1" applyFont="1"/>
    <xf borderId="23" fillId="24" fontId="12" numFmtId="0" xfId="0" applyBorder="1" applyFont="1"/>
    <xf borderId="308" fillId="24" fontId="12" numFmtId="0" xfId="0" applyBorder="1" applyFont="1"/>
    <xf borderId="23" fillId="24" fontId="12" numFmtId="0" xfId="0" applyAlignment="1" applyBorder="1" applyFont="1">
      <alignment vertical="center"/>
    </xf>
    <xf borderId="23" fillId="24" fontId="55" numFmtId="0" xfId="0" applyBorder="1" applyFont="1"/>
    <xf borderId="23" fillId="24" fontId="1" numFmtId="0" xfId="0" applyBorder="1" applyFont="1"/>
    <xf borderId="308" fillId="24" fontId="12" numFmtId="0" xfId="0" applyAlignment="1" applyBorder="1" applyFont="1">
      <alignment vertical="center"/>
    </xf>
    <xf borderId="309" fillId="24" fontId="12" numFmtId="0" xfId="0" applyBorder="1" applyFont="1"/>
    <xf borderId="310" fillId="24" fontId="12" numFmtId="0" xfId="0" applyBorder="1" applyFont="1"/>
    <xf borderId="310" fillId="24" fontId="12" numFmtId="0" xfId="0" applyAlignment="1" applyBorder="1" applyFont="1">
      <alignment vertical="center"/>
    </xf>
    <xf borderId="311" fillId="24" fontId="12" numFmtId="0" xfId="0" applyAlignment="1" applyBorder="1" applyFont="1">
      <alignment vertical="center"/>
    </xf>
    <xf borderId="311" fillId="24" fontId="12" numFmtId="0" xfId="0" applyBorder="1" applyFont="1"/>
    <xf borderId="0" fillId="0" fontId="79" numFmtId="0" xfId="0" applyFont="1"/>
    <xf borderId="0" fillId="0" fontId="36" numFmtId="0" xfId="0" applyAlignment="1" applyFont="1">
      <alignment horizontal="center"/>
    </xf>
    <xf borderId="312" fillId="0" fontId="12" numFmtId="0" xfId="0" applyAlignment="1" applyBorder="1" applyFont="1">
      <alignment horizontal="center"/>
    </xf>
    <xf borderId="312" fillId="0" fontId="12" numFmtId="0" xfId="0" applyBorder="1" applyFont="1"/>
    <xf borderId="312" fillId="0" fontId="7" numFmtId="0" xfId="0" applyAlignment="1" applyBorder="1" applyFont="1">
      <alignment horizontal="center"/>
    </xf>
    <xf borderId="0" fillId="0" fontId="12" numFmtId="169" xfId="0" applyFont="1" applyNumberFormat="1"/>
    <xf borderId="0" fillId="0" fontId="7" numFmtId="0" xfId="0" applyAlignment="1" applyFont="1">
      <alignment horizontal="center"/>
    </xf>
    <xf borderId="313" fillId="0" fontId="12" numFmtId="0" xfId="0" applyAlignment="1" applyBorder="1" applyFont="1">
      <alignment horizontal="center"/>
    </xf>
    <xf borderId="314" fillId="0" fontId="12" numFmtId="0" xfId="0" applyBorder="1" applyFont="1"/>
    <xf borderId="314" fillId="29" fontId="80" numFmtId="0" xfId="0" applyAlignment="1" applyBorder="1" applyFill="1" applyFont="1">
      <alignment horizontal="center"/>
    </xf>
    <xf borderId="314" fillId="0" fontId="12" numFmtId="0" xfId="0" applyAlignment="1" applyBorder="1" applyFont="1">
      <alignment horizontal="center"/>
    </xf>
    <xf borderId="315" fillId="0" fontId="12" numFmtId="0" xfId="0" applyAlignment="1" applyBorder="1" applyFont="1">
      <alignment horizontal="center"/>
    </xf>
    <xf borderId="316" fillId="0" fontId="12" numFmtId="0" xfId="0" applyAlignment="1" applyBorder="1" applyFont="1">
      <alignment horizontal="center"/>
    </xf>
    <xf borderId="314" fillId="0" fontId="12" numFmtId="169" xfId="0" applyBorder="1" applyFont="1" applyNumberFormat="1"/>
    <xf borderId="317" fillId="0" fontId="12" numFmtId="0" xfId="0" applyAlignment="1" applyBorder="1" applyFont="1">
      <alignment horizontal="center"/>
    </xf>
    <xf borderId="316" fillId="0" fontId="12" numFmtId="0" xfId="0" applyBorder="1" applyFont="1"/>
    <xf borderId="318" fillId="29" fontId="10" numFmtId="0" xfId="0" applyBorder="1" applyFont="1"/>
    <xf borderId="319" fillId="29" fontId="10" numFmtId="0" xfId="0" applyAlignment="1" applyBorder="1" applyFont="1">
      <alignment horizontal="center"/>
    </xf>
    <xf borderId="320" fillId="29" fontId="10" numFmtId="0" xfId="0" applyAlignment="1" applyBorder="1" applyFont="1">
      <alignment horizontal="left"/>
    </xf>
    <xf borderId="321" fillId="0" fontId="12" numFmtId="0" xfId="0" applyAlignment="1" applyBorder="1" applyFont="1">
      <alignment horizontal="center"/>
    </xf>
    <xf borderId="181" fillId="0" fontId="12" numFmtId="0" xfId="0" applyBorder="1" applyFont="1"/>
    <xf borderId="181" fillId="29" fontId="80" numFmtId="0" xfId="0" applyAlignment="1" applyBorder="1" applyFont="1">
      <alignment horizontal="center"/>
    </xf>
    <xf borderId="181" fillId="0" fontId="12" numFmtId="0" xfId="0" applyAlignment="1" applyBorder="1" applyFont="1">
      <alignment horizontal="center"/>
    </xf>
    <xf borderId="322" fillId="0" fontId="12" numFmtId="0" xfId="0" applyAlignment="1" applyBorder="1" applyFont="1">
      <alignment horizontal="center"/>
    </xf>
    <xf borderId="180" fillId="0" fontId="12" numFmtId="0" xfId="0" applyAlignment="1" applyBorder="1" applyFont="1">
      <alignment horizontal="center"/>
    </xf>
    <xf borderId="181" fillId="0" fontId="12" numFmtId="169" xfId="0" applyBorder="1" applyFont="1" applyNumberFormat="1"/>
    <xf borderId="323" fillId="0" fontId="12" numFmtId="0" xfId="0" applyAlignment="1" applyBorder="1" applyFont="1">
      <alignment horizontal="center"/>
    </xf>
    <xf borderId="324" fillId="29" fontId="10" numFmtId="0" xfId="0" applyBorder="1" applyFont="1"/>
    <xf borderId="325" fillId="29" fontId="10" numFmtId="0" xfId="0" applyAlignment="1" applyBorder="1" applyFont="1">
      <alignment horizontal="center"/>
    </xf>
    <xf borderId="326" fillId="29" fontId="10" numFmtId="0" xfId="0" applyAlignment="1" applyBorder="1" applyFont="1">
      <alignment horizontal="left"/>
    </xf>
    <xf borderId="327" fillId="0" fontId="12" numFmtId="0" xfId="0" applyAlignment="1" applyBorder="1" applyFont="1">
      <alignment horizontal="center"/>
    </xf>
    <xf borderId="328" fillId="0" fontId="12" numFmtId="0" xfId="0" applyBorder="1" applyFont="1"/>
    <xf borderId="328" fillId="29" fontId="80" numFmtId="0" xfId="0" applyAlignment="1" applyBorder="1" applyFont="1">
      <alignment horizontal="center"/>
    </xf>
    <xf borderId="328" fillId="0" fontId="12" numFmtId="0" xfId="0" applyAlignment="1" applyBorder="1" applyFont="1">
      <alignment horizontal="center"/>
    </xf>
    <xf borderId="329" fillId="0" fontId="12" numFmtId="0" xfId="0" applyAlignment="1" applyBorder="1" applyFont="1">
      <alignment horizontal="center"/>
    </xf>
    <xf borderId="330" fillId="0" fontId="12" numFmtId="0" xfId="0" applyAlignment="1" applyBorder="1" applyFont="1">
      <alignment horizontal="center"/>
    </xf>
    <xf borderId="328" fillId="0" fontId="12" numFmtId="169" xfId="0" applyBorder="1" applyFont="1" applyNumberFormat="1"/>
    <xf borderId="331" fillId="0" fontId="12" numFmtId="0" xfId="0" applyAlignment="1" applyBorder="1" applyFont="1">
      <alignment horizontal="center"/>
    </xf>
    <xf borderId="332" fillId="29" fontId="10" numFmtId="0" xfId="0" applyBorder="1" applyFont="1"/>
    <xf borderId="333" fillId="29" fontId="10" numFmtId="0" xfId="0" applyAlignment="1" applyBorder="1" applyFont="1">
      <alignment horizontal="center"/>
    </xf>
    <xf borderId="334" fillId="29" fontId="10" numFmtId="0" xfId="0" applyAlignment="1" applyBorder="1" applyFont="1">
      <alignment horizontal="left"/>
    </xf>
    <xf borderId="0" fillId="0" fontId="66" numFmtId="0" xfId="0" applyFont="1"/>
    <xf borderId="0" fillId="0" fontId="66" numFmtId="0" xfId="0" applyAlignment="1" applyFont="1">
      <alignment horizontal="right"/>
    </xf>
    <xf borderId="335" fillId="30" fontId="12" numFmtId="0" xfId="0" applyAlignment="1" applyBorder="1" applyFill="1" applyFont="1">
      <alignment horizontal="center"/>
    </xf>
    <xf borderId="249" fillId="24" fontId="1" numFmtId="0" xfId="0" applyAlignment="1" applyBorder="1" applyFont="1">
      <alignment horizontal="center" shrinkToFit="0" vertical="center" wrapText="1"/>
    </xf>
    <xf borderId="336" fillId="24" fontId="1" numFmtId="0" xfId="0" applyAlignment="1" applyBorder="1" applyFont="1">
      <alignment horizontal="center" shrinkToFit="0" vertical="center" wrapText="1"/>
    </xf>
    <xf borderId="337" fillId="0" fontId="16" numFmtId="0" xfId="0" applyBorder="1" applyFont="1"/>
    <xf borderId="338" fillId="0" fontId="16" numFmtId="0" xfId="0" applyBorder="1" applyFont="1"/>
    <xf borderId="339" fillId="0" fontId="16" numFmtId="0" xfId="0" applyBorder="1" applyFont="1"/>
    <xf borderId="256" fillId="27" fontId="58" numFmtId="0" xfId="0" applyAlignment="1" applyBorder="1" applyFont="1">
      <alignment horizontal="center"/>
    </xf>
    <xf borderId="340" fillId="27" fontId="58" numFmtId="0" xfId="0" applyBorder="1" applyFont="1"/>
    <xf borderId="341" fillId="27" fontId="58" numFmtId="0" xfId="0" applyAlignment="1" applyBorder="1" applyFont="1">
      <alignment horizontal="left"/>
    </xf>
    <xf borderId="289" fillId="31" fontId="12" numFmtId="0" xfId="0" applyAlignment="1" applyBorder="1" applyFill="1" applyFont="1">
      <alignment horizontal="left"/>
    </xf>
    <xf borderId="258" fillId="31" fontId="12" numFmtId="0" xfId="0" applyAlignment="1" applyBorder="1" applyFont="1">
      <alignment horizontal="left"/>
    </xf>
    <xf borderId="342" fillId="24" fontId="12" numFmtId="0" xfId="0" applyAlignment="1" applyBorder="1" applyFont="1">
      <alignment horizontal="center"/>
    </xf>
    <xf borderId="269" fillId="27" fontId="58" numFmtId="0" xfId="0" applyAlignment="1" applyBorder="1" applyFont="1">
      <alignment horizontal="center"/>
    </xf>
    <xf borderId="262" fillId="31" fontId="12" numFmtId="0" xfId="0" applyAlignment="1" applyBorder="1" applyFont="1">
      <alignment horizontal="left"/>
    </xf>
    <xf borderId="343" fillId="0" fontId="7" numFmtId="0" xfId="0" applyAlignment="1" applyBorder="1" applyFont="1">
      <alignment horizontal="center" shrinkToFit="0" wrapText="1"/>
    </xf>
    <xf borderId="344" fillId="0" fontId="7" numFmtId="0" xfId="0" applyAlignment="1" applyBorder="1" applyFont="1">
      <alignment horizontal="center" shrinkToFit="0" wrapText="1"/>
    </xf>
    <xf borderId="344" fillId="0" fontId="16" numFmtId="0" xfId="0" applyBorder="1" applyFont="1"/>
    <xf borderId="344" fillId="0" fontId="1" numFmtId="0" xfId="0" applyAlignment="1" applyBorder="1" applyFont="1">
      <alignment horizontal="center"/>
    </xf>
    <xf borderId="344" fillId="0" fontId="1" numFmtId="0" xfId="0" applyAlignment="1" applyBorder="1" applyFont="1">
      <alignment horizontal="center" shrinkToFit="0" vertical="center" wrapText="1"/>
    </xf>
    <xf borderId="345" fillId="0" fontId="7" numFmtId="0" xfId="0" applyAlignment="1" applyBorder="1" applyFont="1">
      <alignment horizontal="center" shrinkToFit="0" wrapText="1"/>
    </xf>
    <xf borderId="346" fillId="0" fontId="12" numFmtId="0" xfId="0" applyAlignment="1" applyBorder="1" applyFont="1">
      <alignment horizontal="right"/>
    </xf>
    <xf borderId="347" fillId="16" fontId="12" numFmtId="0" xfId="0" applyAlignment="1" applyBorder="1" applyFont="1">
      <alignment horizontal="center"/>
    </xf>
    <xf borderId="348" fillId="16" fontId="12" numFmtId="0" xfId="0" applyAlignment="1" applyBorder="1" applyFont="1">
      <alignment horizontal="center"/>
    </xf>
    <xf borderId="348" fillId="31" fontId="12" numFmtId="168" xfId="0" applyAlignment="1" applyBorder="1" applyFont="1" applyNumberFormat="1">
      <alignment horizontal="right"/>
    </xf>
    <xf borderId="349" fillId="31" fontId="12" numFmtId="0" xfId="0" applyAlignment="1" applyBorder="1" applyFont="1">
      <alignment horizontal="center" vertical="center"/>
    </xf>
    <xf borderId="348" fillId="0" fontId="12" numFmtId="0" xfId="0" applyAlignment="1" applyBorder="1" applyFont="1">
      <alignment horizontal="left"/>
    </xf>
    <xf borderId="350" fillId="0" fontId="12" numFmtId="0" xfId="0" applyBorder="1" applyFont="1"/>
    <xf borderId="348" fillId="31" fontId="12" numFmtId="0" xfId="0" applyAlignment="1" applyBorder="1" applyFont="1">
      <alignment horizontal="center" vertical="center"/>
    </xf>
    <xf borderId="351" fillId="21" fontId="1" numFmtId="0" xfId="0" applyBorder="1" applyFont="1"/>
    <xf borderId="23" fillId="21" fontId="1" numFmtId="0" xfId="0" applyAlignment="1" applyBorder="1" applyFont="1">
      <alignment horizontal="center"/>
    </xf>
    <xf borderId="23" fillId="21" fontId="12" numFmtId="0" xfId="0" applyAlignment="1" applyBorder="1" applyFont="1">
      <alignment horizontal="right"/>
    </xf>
    <xf borderId="352" fillId="21" fontId="12" numFmtId="0" xfId="0" applyAlignment="1" applyBorder="1" applyFont="1">
      <alignment horizontal="left"/>
    </xf>
    <xf borderId="352" fillId="21" fontId="12" numFmtId="0" xfId="0" applyAlignment="1" applyBorder="1" applyFont="1">
      <alignment horizontal="center" vertical="center"/>
    </xf>
    <xf borderId="353" fillId="21" fontId="12" numFmtId="0" xfId="0" applyAlignment="1" applyBorder="1" applyFont="1">
      <alignment horizontal="center" vertical="center"/>
    </xf>
    <xf borderId="354" fillId="31" fontId="12" numFmtId="0" xfId="0" applyAlignment="1" applyBorder="1" applyFont="1">
      <alignment horizontal="left"/>
    </xf>
    <xf borderId="355" fillId="0" fontId="12" numFmtId="0" xfId="0" applyAlignment="1" applyBorder="1" applyFont="1">
      <alignment horizontal="center"/>
    </xf>
    <xf borderId="356" fillId="0" fontId="12" numFmtId="0" xfId="0" applyAlignment="1" applyBorder="1" applyFont="1">
      <alignment horizontal="left"/>
    </xf>
    <xf borderId="357" fillId="0" fontId="12" numFmtId="0" xfId="0" applyAlignment="1" applyBorder="1" applyFont="1">
      <alignment horizontal="center"/>
    </xf>
    <xf borderId="358" fillId="0" fontId="12" numFmtId="0" xfId="0" applyAlignment="1" applyBorder="1" applyFont="1">
      <alignment horizontal="left"/>
    </xf>
    <xf borderId="359" fillId="31" fontId="12" numFmtId="0" xfId="0" applyAlignment="1" applyBorder="1" applyFont="1">
      <alignment horizontal="center" vertical="center"/>
    </xf>
    <xf borderId="360" fillId="0" fontId="12" numFmtId="0" xfId="0" applyAlignment="1" applyBorder="1" applyFont="1">
      <alignment horizontal="left"/>
    </xf>
    <xf borderId="361" fillId="0" fontId="12" numFmtId="0" xfId="0" applyAlignment="1" applyBorder="1" applyFont="1">
      <alignment horizontal="center"/>
    </xf>
    <xf borderId="362" fillId="0" fontId="12" numFmtId="0" xfId="0" applyAlignment="1" applyBorder="1" applyFont="1">
      <alignment horizontal="left"/>
    </xf>
    <xf borderId="363" fillId="0" fontId="12" numFmtId="0" xfId="0" applyAlignment="1" applyBorder="1" applyFont="1">
      <alignment horizontal="right"/>
    </xf>
    <xf borderId="364" fillId="16" fontId="12" numFmtId="0" xfId="0" applyAlignment="1" applyBorder="1" applyFont="1">
      <alignment horizontal="center"/>
    </xf>
    <xf borderId="365" fillId="16" fontId="12" numFmtId="0" xfId="0" applyAlignment="1" applyBorder="1" applyFont="1">
      <alignment horizontal="center"/>
    </xf>
    <xf borderId="365" fillId="31" fontId="12" numFmtId="168" xfId="0" applyAlignment="1" applyBorder="1" applyFont="1" applyNumberFormat="1">
      <alignment horizontal="right"/>
    </xf>
    <xf borderId="366" fillId="0" fontId="12" numFmtId="168" xfId="0" applyAlignment="1" applyBorder="1" applyFont="1" applyNumberFormat="1">
      <alignment horizontal="right"/>
    </xf>
    <xf borderId="365" fillId="31" fontId="12" numFmtId="0" xfId="0" applyAlignment="1" applyBorder="1" applyFont="1">
      <alignment horizontal="center" vertical="center"/>
    </xf>
    <xf borderId="365" fillId="0" fontId="12" numFmtId="0" xfId="0" applyAlignment="1" applyBorder="1" applyFont="1">
      <alignment horizontal="left"/>
    </xf>
    <xf borderId="367" fillId="0" fontId="12" numFmtId="0" xfId="0" applyAlignment="1" applyBorder="1" applyFont="1">
      <alignment horizontal="left"/>
    </xf>
    <xf borderId="368" fillId="0" fontId="12" numFmtId="0" xfId="0" applyAlignment="1" applyBorder="1" applyFont="1">
      <alignment horizontal="center" vertical="center"/>
    </xf>
    <xf borderId="369" fillId="0" fontId="12" numFmtId="0" xfId="0" applyAlignment="1" applyBorder="1" applyFont="1">
      <alignment horizontal="left"/>
    </xf>
    <xf borderId="0" fillId="0" fontId="81" numFmtId="0" xfId="0" applyAlignment="1" applyFont="1">
      <alignment horizontal="center"/>
    </xf>
    <xf borderId="370" fillId="0" fontId="7" numFmtId="0" xfId="0" applyAlignment="1" applyBorder="1" applyFont="1">
      <alignment horizontal="center"/>
    </xf>
    <xf borderId="187" fillId="0" fontId="12" numFmtId="0" xfId="0" applyAlignment="1" applyBorder="1" applyFont="1">
      <alignment horizontal="right"/>
    </xf>
    <xf borderId="187" fillId="0" fontId="82" numFmtId="0" xfId="0" applyBorder="1" applyFont="1"/>
    <xf borderId="189" fillId="0" fontId="12" numFmtId="0" xfId="0" applyAlignment="1" applyBorder="1" applyFont="1">
      <alignment horizontal="right"/>
    </xf>
    <xf borderId="189" fillId="0" fontId="82" numFmtId="0" xfId="0" applyBorder="1" applyFont="1"/>
    <xf borderId="0" fillId="0" fontId="83" numFmtId="0" xfId="0" applyAlignment="1" applyFont="1">
      <alignment vertical="center"/>
    </xf>
    <xf borderId="0" fillId="0" fontId="76" numFmtId="0" xfId="0" applyAlignment="1" applyFont="1">
      <alignment vertical="center"/>
    </xf>
    <xf borderId="0" fillId="0" fontId="83" numFmtId="0" xfId="0" applyAlignment="1" applyFont="1">
      <alignment horizontal="center" vertical="center"/>
    </xf>
    <xf borderId="0" fillId="0" fontId="84" numFmtId="0" xfId="0" applyAlignment="1" applyFont="1">
      <alignment horizontal="center"/>
    </xf>
    <xf borderId="0" fillId="0" fontId="84" numFmtId="0" xfId="0" applyFont="1"/>
    <xf borderId="371" fillId="0" fontId="12" numFmtId="0" xfId="0" applyAlignment="1" applyBorder="1" applyFont="1">
      <alignment horizontal="left"/>
    </xf>
    <xf borderId="372" fillId="0" fontId="16" numFmtId="0" xfId="0" applyBorder="1" applyFont="1"/>
    <xf borderId="373" fillId="14" fontId="12" numFmtId="0" xfId="0" applyAlignment="1" applyBorder="1" applyFont="1">
      <alignment horizontal="center"/>
    </xf>
    <xf borderId="0" fillId="0" fontId="85" numFmtId="0" xfId="0" applyFont="1"/>
    <xf borderId="23" fillId="25" fontId="12" numFmtId="0" xfId="0" applyBorder="1" applyFont="1"/>
    <xf borderId="374" fillId="23" fontId="12" numFmtId="0" xfId="0" applyAlignment="1" applyBorder="1" applyFont="1">
      <alignment horizontal="center" vertical="center"/>
    </xf>
    <xf borderId="375" fillId="23" fontId="12" numFmtId="0" xfId="0" applyAlignment="1" applyBorder="1" applyFont="1">
      <alignment horizontal="center" vertical="center"/>
    </xf>
    <xf borderId="376" fillId="0" fontId="16" numFmtId="0" xfId="0" applyBorder="1" applyFont="1"/>
    <xf borderId="377" fillId="23" fontId="12" numFmtId="0" xfId="0" applyAlignment="1" applyBorder="1" applyFont="1">
      <alignment horizontal="center" vertical="center"/>
    </xf>
    <xf borderId="378" fillId="0" fontId="86" numFmtId="0" xfId="0" applyAlignment="1" applyBorder="1" applyFont="1">
      <alignment horizontal="center" vertical="center"/>
    </xf>
    <xf borderId="379" fillId="0" fontId="12" numFmtId="0" xfId="0" applyAlignment="1" applyBorder="1" applyFont="1">
      <alignment horizontal="center" vertical="center"/>
    </xf>
    <xf borderId="380" fillId="0" fontId="12" numFmtId="0" xfId="0" applyAlignment="1" applyBorder="1" applyFont="1">
      <alignment horizontal="center" vertical="center"/>
    </xf>
    <xf borderId="378" fillId="0" fontId="12" numFmtId="0" xfId="0" applyAlignment="1" applyBorder="1" applyFont="1">
      <alignment horizontal="center" vertical="center"/>
    </xf>
    <xf borderId="381" fillId="0" fontId="86" numFmtId="0" xfId="0" applyAlignment="1" applyBorder="1" applyFont="1">
      <alignment horizontal="center" vertical="center"/>
    </xf>
    <xf borderId="382" fillId="0" fontId="12" numFmtId="0" xfId="0" applyAlignment="1" applyBorder="1" applyFont="1">
      <alignment horizontal="center" vertical="center"/>
    </xf>
    <xf borderId="383" fillId="0" fontId="12" numFmtId="0" xfId="0" applyAlignment="1" applyBorder="1" applyFont="1">
      <alignment horizontal="center" vertical="center"/>
    </xf>
    <xf borderId="381" fillId="0" fontId="12" numFmtId="0" xfId="0" applyAlignment="1" applyBorder="1" applyFont="1">
      <alignment horizontal="center" vertical="center"/>
    </xf>
    <xf borderId="383" fillId="0" fontId="7" numFmtId="0" xfId="0" applyAlignment="1" applyBorder="1" applyFont="1">
      <alignment horizontal="center" vertical="center"/>
    </xf>
    <xf borderId="384" fillId="0" fontId="86" numFmtId="0" xfId="0" applyAlignment="1" applyBorder="1" applyFont="1">
      <alignment horizontal="center" vertical="center"/>
    </xf>
    <xf borderId="385" fillId="0" fontId="12" numFmtId="0" xfId="0" applyAlignment="1" applyBorder="1" applyFont="1">
      <alignment horizontal="center" vertical="center"/>
    </xf>
    <xf borderId="386" fillId="0" fontId="12" numFmtId="0" xfId="0" applyAlignment="1" applyBorder="1" applyFont="1">
      <alignment horizontal="center" vertical="center"/>
    </xf>
    <xf borderId="384" fillId="0" fontId="12" numFmtId="0" xfId="0" applyAlignment="1" applyBorder="1" applyFont="1">
      <alignment horizontal="center" vertical="center"/>
    </xf>
    <xf borderId="0" fillId="0" fontId="87" numFmtId="0" xfId="0" applyFont="1"/>
    <xf borderId="0" fillId="0" fontId="88" numFmtId="0" xfId="0" applyAlignment="1" applyFont="1">
      <alignment horizontal="center"/>
    </xf>
    <xf borderId="0" fillId="0" fontId="79" numFmtId="0" xfId="0" applyAlignment="1" applyFont="1">
      <alignment horizontal="right"/>
    </xf>
    <xf borderId="0" fillId="0" fontId="79" numFmtId="0" xfId="0" applyAlignment="1" applyFont="1">
      <alignment horizontal="left"/>
    </xf>
    <xf borderId="312" fillId="0" fontId="16" numFmtId="0" xfId="0" applyBorder="1" applyFont="1"/>
    <xf borderId="387" fillId="16" fontId="12" numFmtId="0" xfId="0" applyBorder="1" applyFont="1"/>
    <xf borderId="388" fillId="16" fontId="12" numFmtId="0" xfId="0" applyAlignment="1" applyBorder="1" applyFont="1">
      <alignment horizontal="center"/>
    </xf>
    <xf borderId="389" fillId="16" fontId="12" numFmtId="0" xfId="0" applyBorder="1" applyFont="1"/>
    <xf borderId="389" fillId="16" fontId="12" numFmtId="0" xfId="0" applyAlignment="1" applyBorder="1" applyFont="1">
      <alignment horizontal="left"/>
    </xf>
    <xf borderId="335" fillId="16" fontId="12" numFmtId="0" xfId="0" applyBorder="1" applyFont="1"/>
    <xf borderId="0" fillId="0" fontId="12" numFmtId="170" xfId="0" applyFont="1" applyNumberFormat="1"/>
    <xf borderId="0" fillId="0" fontId="12" numFmtId="3" xfId="0" applyAlignment="1" applyFont="1" applyNumberFormat="1">
      <alignment horizontal="center"/>
    </xf>
    <xf borderId="390" fillId="16" fontId="12" numFmtId="0" xfId="0" applyBorder="1" applyFont="1"/>
    <xf borderId="391" fillId="16" fontId="12" numFmtId="0" xfId="0" applyAlignment="1" applyBorder="1" applyFont="1">
      <alignment horizontal="center"/>
    </xf>
    <xf borderId="392" fillId="16" fontId="12" numFmtId="0" xfId="0" applyBorder="1" applyFont="1"/>
    <xf borderId="392" fillId="16" fontId="12" numFmtId="0" xfId="0" applyAlignment="1" applyBorder="1" applyFont="1">
      <alignment horizontal="left"/>
    </xf>
    <xf borderId="0" fillId="0" fontId="89" numFmtId="0" xfId="0" applyAlignment="1" applyFont="1">
      <alignment horizontal="center"/>
    </xf>
    <xf borderId="23" fillId="32" fontId="12" numFmtId="0" xfId="0" applyAlignment="1" applyBorder="1" applyFill="1" applyFont="1">
      <alignment horizontal="center"/>
    </xf>
    <xf borderId="0" fillId="0" fontId="66" numFmtId="0" xfId="0" applyAlignment="1" applyFont="1">
      <alignment horizontal="left"/>
    </xf>
    <xf borderId="393" fillId="0" fontId="12" numFmtId="0" xfId="0" applyAlignment="1" applyBorder="1" applyFont="1">
      <alignment horizontal="center"/>
    </xf>
    <xf borderId="394" fillId="0" fontId="12" numFmtId="0" xfId="0" applyBorder="1" applyFont="1"/>
    <xf borderId="394" fillId="0" fontId="1" numFmtId="0" xfId="0" applyAlignment="1" applyBorder="1" applyFont="1">
      <alignment horizontal="center"/>
    </xf>
    <xf borderId="394" fillId="0" fontId="12" numFmtId="0" xfId="0" applyAlignment="1" applyBorder="1" applyFont="1">
      <alignment horizontal="center"/>
    </xf>
    <xf borderId="395" fillId="0" fontId="12" numFmtId="170" xfId="0" applyBorder="1" applyFont="1" applyNumberFormat="1"/>
    <xf borderId="396" fillId="25" fontId="12" numFmtId="0" xfId="0" applyAlignment="1" applyBorder="1" applyFont="1">
      <alignment horizontal="center"/>
    </xf>
    <xf borderId="397" fillId="0" fontId="12" numFmtId="0" xfId="0" applyBorder="1" applyFont="1"/>
    <xf borderId="398" fillId="0" fontId="12" numFmtId="0" xfId="0" applyAlignment="1" applyBorder="1" applyFont="1">
      <alignment horizontal="center"/>
    </xf>
    <xf borderId="398" fillId="0" fontId="12" numFmtId="0" xfId="0" applyBorder="1" applyFont="1"/>
    <xf borderId="399" fillId="0" fontId="12" numFmtId="0" xfId="0" applyAlignment="1" applyBorder="1" applyFont="1">
      <alignment horizontal="center"/>
    </xf>
    <xf borderId="400" fillId="0" fontId="12" numFmtId="0" xfId="0" applyAlignment="1" applyBorder="1" applyFont="1">
      <alignment horizontal="center"/>
    </xf>
    <xf borderId="401" fillId="0" fontId="12" numFmtId="170" xfId="0" applyBorder="1" applyFont="1" applyNumberFormat="1"/>
    <xf borderId="402" fillId="0" fontId="12" numFmtId="0" xfId="0" applyBorder="1" applyFont="1"/>
    <xf borderId="403" fillId="0" fontId="12" numFmtId="0" xfId="0" applyAlignment="1" applyBorder="1" applyFont="1">
      <alignment horizontal="center"/>
    </xf>
    <xf borderId="404" fillId="0" fontId="12" numFmtId="0" xfId="0" applyAlignment="1" applyBorder="1" applyFont="1">
      <alignment horizontal="center"/>
    </xf>
    <xf borderId="405" fillId="0" fontId="12" numFmtId="0" xfId="0" applyBorder="1" applyFont="1"/>
    <xf borderId="405" fillId="0" fontId="1" numFmtId="0" xfId="0" applyAlignment="1" applyBorder="1" applyFont="1">
      <alignment horizontal="center"/>
    </xf>
    <xf borderId="405" fillId="0" fontId="12" numFmtId="0" xfId="0" applyAlignment="1" applyBorder="1" applyFont="1">
      <alignment horizontal="center"/>
    </xf>
    <xf borderId="406" fillId="0" fontId="12" numFmtId="170" xfId="0" applyBorder="1" applyFont="1" applyNumberFormat="1"/>
    <xf borderId="407" fillId="0" fontId="12" numFmtId="0" xfId="0" applyBorder="1" applyFont="1"/>
    <xf borderId="408" fillId="0" fontId="12" numFmtId="0" xfId="0" applyAlignment="1" applyBorder="1" applyFont="1">
      <alignment horizontal="center"/>
    </xf>
    <xf borderId="408" fillId="0" fontId="12" numFmtId="0" xfId="0" applyBorder="1" applyFont="1"/>
    <xf borderId="409" fillId="0" fontId="12" numFmtId="0" xfId="0" applyAlignment="1" applyBorder="1" applyFont="1">
      <alignment horizontal="center"/>
    </xf>
    <xf borderId="0" fillId="0" fontId="7" numFmtId="0" xfId="0" applyFont="1"/>
    <xf quotePrefix="1" borderId="0" fillId="0" fontId="90" numFmtId="0" xfId="0" applyAlignment="1" applyFont="1">
      <alignment horizontal="center"/>
    </xf>
    <xf borderId="0" fillId="0" fontId="90" numFmtId="0" xfId="0" applyAlignment="1" applyFont="1">
      <alignment horizontal="center" vertical="center"/>
    </xf>
    <xf borderId="410" fillId="25" fontId="12" numFmtId="0" xfId="0" applyBorder="1" applyFont="1"/>
    <xf borderId="411" fillId="0" fontId="12" numFmtId="0" xfId="0" applyBorder="1" applyFont="1"/>
    <xf borderId="395" fillId="0" fontId="12" numFmtId="0" xfId="0" applyAlignment="1" applyBorder="1" applyFont="1">
      <alignment horizontal="center"/>
    </xf>
    <xf quotePrefix="1" borderId="0" fillId="0" fontId="66" numFmtId="0" xfId="0" applyAlignment="1" applyFont="1">
      <alignment horizontal="center"/>
    </xf>
    <xf borderId="0" fillId="0" fontId="47" numFmtId="0" xfId="0" applyAlignment="1" applyFont="1">
      <alignment horizontal="center"/>
    </xf>
    <xf borderId="393" fillId="0" fontId="12" numFmtId="0" xfId="0" applyAlignment="1" applyBorder="1" applyFont="1">
      <alignment horizontal="right"/>
    </xf>
    <xf borderId="394" fillId="0" fontId="16" numFmtId="0" xfId="0" applyBorder="1" applyFont="1"/>
    <xf borderId="412" fillId="8" fontId="12" numFmtId="0" xfId="0" applyBorder="1" applyFont="1"/>
    <xf borderId="413" fillId="0" fontId="12" numFmtId="0" xfId="0" applyAlignment="1" applyBorder="1" applyFont="1">
      <alignment horizontal="center"/>
    </xf>
    <xf borderId="0" fillId="0" fontId="12" numFmtId="3" xfId="0" applyFont="1" applyNumberFormat="1"/>
    <xf borderId="414" fillId="0" fontId="12" numFmtId="0" xfId="0" applyAlignment="1" applyBorder="1" applyFont="1">
      <alignment horizontal="center"/>
    </xf>
    <xf borderId="415" fillId="0" fontId="12" numFmtId="0" xfId="0" applyAlignment="1" applyBorder="1" applyFont="1">
      <alignment horizontal="center"/>
    </xf>
    <xf borderId="416" fillId="0" fontId="12" numFmtId="0" xfId="0" applyAlignment="1" applyBorder="1" applyFont="1">
      <alignment horizontal="center"/>
    </xf>
    <xf borderId="400" fillId="0" fontId="12" numFmtId="0" xfId="0" applyAlignment="1" applyBorder="1" applyFont="1">
      <alignment horizontal="right"/>
    </xf>
    <xf borderId="23" fillId="8" fontId="12" numFmtId="0" xfId="0" applyAlignment="1" applyBorder="1" applyFont="1">
      <alignment horizontal="left"/>
    </xf>
    <xf borderId="401" fillId="0" fontId="12" numFmtId="0" xfId="0" applyAlignment="1" applyBorder="1" applyFont="1">
      <alignment horizontal="center"/>
    </xf>
    <xf borderId="417" fillId="0" fontId="12" numFmtId="0" xfId="0" applyAlignment="1" applyBorder="1" applyFont="1">
      <alignment horizontal="center"/>
    </xf>
    <xf borderId="418" fillId="0" fontId="12" numFmtId="0" xfId="0" applyAlignment="1" applyBorder="1" applyFont="1">
      <alignment horizontal="center"/>
    </xf>
    <xf borderId="411" fillId="0" fontId="12" numFmtId="0" xfId="0" applyAlignment="1" applyBorder="1" applyFont="1">
      <alignment horizontal="center"/>
    </xf>
    <xf borderId="404" fillId="0" fontId="12" numFmtId="0" xfId="0" applyAlignment="1" applyBorder="1" applyFont="1">
      <alignment horizontal="right"/>
    </xf>
    <xf borderId="405" fillId="0" fontId="16" numFmtId="0" xfId="0" applyBorder="1" applyFont="1"/>
    <xf borderId="419" fillId="8" fontId="12" numFmtId="0" xfId="0" applyBorder="1" applyFont="1"/>
    <xf borderId="420" fillId="0" fontId="12" numFmtId="0" xfId="0" applyAlignment="1" applyBorder="1" applyFont="1">
      <alignment horizontal="center"/>
    </xf>
    <xf borderId="0" fillId="0" fontId="91" numFmtId="0" xfId="0" applyFont="1"/>
    <xf borderId="23" fillId="6" fontId="12" numFmtId="0" xfId="0" applyAlignment="1" applyBorder="1" applyFont="1">
      <alignment horizontal="center"/>
    </xf>
    <xf borderId="421" fillId="6" fontId="12" numFmtId="0" xfId="0" applyAlignment="1" applyBorder="1" applyFont="1">
      <alignment horizontal="center"/>
    </xf>
    <xf borderId="422" fillId="6" fontId="12" numFmtId="0" xfId="0" applyAlignment="1" applyBorder="1" applyFont="1">
      <alignment horizontal="center"/>
    </xf>
    <xf borderId="423" fillId="0" fontId="12" numFmtId="0" xfId="0" applyAlignment="1" applyBorder="1" applyFont="1">
      <alignment horizontal="center"/>
    </xf>
    <xf borderId="424" fillId="0" fontId="12" numFmtId="0" xfId="0" applyAlignment="1" applyBorder="1" applyFont="1">
      <alignment horizontal="center"/>
    </xf>
    <xf borderId="425" fillId="0" fontId="12" numFmtId="0" xfId="0" applyAlignment="1" applyBorder="1" applyFont="1">
      <alignment horizontal="center"/>
    </xf>
  </cellXfs>
  <cellStyles count="1">
    <cellStyle xfId="0" name="Normal" builtinId="0"/>
  </cellStyles>
  <dxfs count="16">
    <dxf>
      <font>
        <b/>
        <color theme="1"/>
      </font>
      <fill>
        <patternFill patternType="solid">
          <fgColor rgb="FFFFFF00"/>
          <bgColor rgb="FFFFFF00"/>
        </patternFill>
      </fill>
      <border/>
    </dxf>
    <dxf>
      <font/>
      <fill>
        <patternFill patternType="solid">
          <fgColor rgb="FFFFD965"/>
          <bgColor rgb="FFFFD965"/>
        </patternFill>
      </fill>
      <border/>
    </dxf>
    <dxf>
      <font>
        <color theme="1"/>
      </font>
      <fill>
        <patternFill patternType="none"/>
      </fill>
      <border/>
    </dxf>
    <dxf>
      <font/>
      <fill>
        <patternFill patternType="solid">
          <fgColor rgb="FFF0FDCE"/>
          <bgColor rgb="FFF0FDCE"/>
        </patternFill>
      </fill>
      <border/>
    </dxf>
    <dxf>
      <font>
        <color rgb="FFC02000"/>
      </font>
      <fill>
        <patternFill patternType="none"/>
      </fill>
      <border/>
    </dxf>
    <dxf>
      <font/>
      <fill>
        <patternFill patternType="solid">
          <fgColor rgb="FFFFFF00"/>
          <bgColor rgb="FFFFFF00"/>
        </patternFill>
      </fill>
      <border/>
    </dxf>
    <dxf>
      <font/>
      <fill>
        <patternFill patternType="solid">
          <fgColor rgb="FFD9AADA"/>
          <bgColor rgb="FFD9AADA"/>
        </patternFill>
      </fill>
      <border/>
    </dxf>
    <dxf>
      <font/>
      <fill>
        <patternFill patternType="solid">
          <fgColor rgb="FF3CD2FF"/>
          <bgColor rgb="FF3CD2FF"/>
        </patternFill>
      </fill>
      <border/>
    </dxf>
    <dxf>
      <font/>
      <fill>
        <patternFill patternType="solid">
          <fgColor rgb="FFFFAF23"/>
          <bgColor rgb="FFFFAF23"/>
        </patternFill>
      </fill>
      <border/>
    </dxf>
    <dxf>
      <font/>
      <fill>
        <patternFill patternType="solid">
          <fgColor rgb="FFB4DC78"/>
          <bgColor rgb="FFB4DC78"/>
        </patternFill>
      </fill>
      <border/>
    </dxf>
    <dxf>
      <font>
        <color rgb="FFC00000"/>
      </font>
      <fill>
        <patternFill patternType="none"/>
      </fill>
      <border/>
    </dxf>
    <dxf>
      <font>
        <b/>
      </font>
      <fill>
        <patternFill patternType="none"/>
      </fill>
      <border/>
    </dxf>
    <dxf>
      <font>
        <b/>
        <color theme="1"/>
      </font>
      <fill>
        <patternFill patternType="none"/>
      </fill>
      <border/>
    </dxf>
    <dxf>
      <font>
        <b/>
      </font>
      <fill>
        <patternFill patternType="solid">
          <fgColor rgb="FFFFFF66"/>
          <bgColor rgb="FFFFFF66"/>
        </patternFill>
      </fill>
      <border>
        <left style="thin">
          <color rgb="FFE00000"/>
        </left>
        <right style="thin">
          <color rgb="FFE00000"/>
        </right>
        <top style="thin">
          <color rgb="FFE00000"/>
        </top>
        <bottom style="thin">
          <color rgb="FFE00000"/>
        </bottom>
      </border>
    </dxf>
    <dxf>
      <font>
        <b/>
      </font>
      <fill>
        <patternFill patternType="solid">
          <fgColor rgb="FFFFFF66"/>
          <bgColor rgb="FFFFFF66"/>
        </patternFill>
      </fill>
      <border/>
    </dxf>
    <dxf>
      <font/>
      <fill>
        <patternFill patternType="solid">
          <fgColor rgb="FFEDFBC1"/>
          <bgColor rgb="FFEDFBC1"/>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customschemas.google.com/relationships/workbookmetadata" Target="metadata"/><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219075</xdr:colOff>
      <xdr:row>0</xdr:row>
      <xdr:rowOff>180975</xdr:rowOff>
    </xdr:from>
    <xdr:ext cx="1714500" cy="2143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228600</xdr:colOff>
      <xdr:row>0</xdr:row>
      <xdr:rowOff>190500</xdr:rowOff>
    </xdr:from>
    <xdr:ext cx="1714500" cy="1447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rmann-baum.de/excel/WorldCup2022/d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14"/>
    <col customWidth="1" min="2" max="3" width="13.14"/>
    <col customWidth="1" min="4" max="4" width="5.71"/>
    <col customWidth="1" min="5" max="6" width="13.14"/>
    <col customWidth="1" min="7" max="7" width="5.71"/>
    <col customWidth="1" min="8" max="9" width="13.14"/>
    <col customWidth="1" min="10" max="10" width="5.71"/>
    <col customWidth="1" min="11" max="12" width="13.14"/>
    <col customWidth="1" min="13" max="13" width="5.71"/>
    <col customWidth="1" min="14" max="15" width="13.14"/>
    <col customWidth="1" min="16" max="16" width="5.71"/>
    <col customWidth="1" min="17" max="18" width="13.14"/>
    <col customWidth="1" min="19" max="19" width="5.71"/>
    <col customWidth="1" min="20" max="21" width="13.14"/>
    <col customWidth="1" min="22" max="22" width="5.71"/>
    <col customWidth="1" min="23" max="24" width="13.14"/>
    <col customWidth="1" min="25" max="25" width="5.71"/>
    <col customWidth="1" min="26" max="26" width="8.71"/>
  </cols>
  <sheetData>
    <row r="1" ht="61.5" customHeight="1">
      <c r="B1" s="1"/>
      <c r="D1" s="2"/>
      <c r="E1" s="3" t="str">
        <f>Language!$E$84</f>
        <v>European Championship 2024</v>
      </c>
      <c r="V1" s="2"/>
      <c r="W1" s="2"/>
      <c r="X1" s="4" t="s">
        <v>0</v>
      </c>
      <c r="Y1" s="5"/>
    </row>
    <row r="2" ht="14.25" customHeight="1">
      <c r="B2" s="6"/>
      <c r="C2" s="7" t="str">
        <f>Language!$E$102</f>
        <v>  Pts      Goals</v>
      </c>
      <c r="D2" s="8"/>
      <c r="E2" s="6"/>
      <c r="F2" s="7" t="str">
        <f>Language!$E$102</f>
        <v>  Pts      Goals</v>
      </c>
      <c r="G2" s="8"/>
      <c r="H2" s="6"/>
      <c r="I2" s="7" t="str">
        <f>Language!$E$102</f>
        <v>  Pts      Goals</v>
      </c>
      <c r="J2" s="8"/>
      <c r="K2" s="9"/>
      <c r="L2" s="7" t="str">
        <f>Language!$E$102</f>
        <v>  Pts      Goals</v>
      </c>
      <c r="M2" s="8"/>
      <c r="N2" s="6"/>
      <c r="O2" s="7" t="str">
        <f>Language!$E$102</f>
        <v>  Pts      Goals</v>
      </c>
      <c r="P2" s="8"/>
      <c r="Q2" s="6"/>
      <c r="R2" s="7" t="str">
        <f>Language!$E$102</f>
        <v>  Pts      Goals</v>
      </c>
      <c r="S2" s="8"/>
      <c r="T2" s="10"/>
      <c r="U2" s="11"/>
      <c r="V2" s="11"/>
      <c r="W2" s="11"/>
      <c r="X2" s="11"/>
    </row>
    <row r="3" ht="15.75" customHeight="1">
      <c r="A3" s="12"/>
      <c r="B3" s="13" t="str">
        <f>GrpA!P11</f>
        <v>Germany</v>
      </c>
      <c r="C3" s="14" t="str">
        <f>"   "&amp;GrpA!$Q11&amp;"        "&amp;GrpA!$S11&amp;Language!$E$146&amp;GrpA!$T11</f>
        <v>   9        6 - 0</v>
      </c>
      <c r="D3" s="15"/>
      <c r="E3" s="13" t="str">
        <f>GrpB!P11</f>
        <v>Italy</v>
      </c>
      <c r="F3" s="14" t="str">
        <f>"   "&amp;GrpB!$Q11&amp;"        "&amp;GrpB!$S11&amp;Language!$E$146&amp;GrpB!$T11</f>
        <v>   9        5 - 1</v>
      </c>
      <c r="G3" s="15"/>
      <c r="H3" s="13" t="str">
        <f>GrpC!$P11</f>
        <v>England</v>
      </c>
      <c r="I3" s="14" t="str">
        <f>"   "&amp;GrpC!$Q11&amp;"        "&amp;GrpC!$S11&amp;Language!$E$146&amp;GrpC!$T11</f>
        <v>   9        6 - 1</v>
      </c>
      <c r="J3" s="12"/>
      <c r="K3" s="13" t="str">
        <f>GrpD!$P11</f>
        <v>France</v>
      </c>
      <c r="L3" s="14" t="str">
        <f>"   "&amp;GrpD!$Q11&amp;"        "&amp;GrpD!$S11&amp;Language!$E$146&amp;GrpD!$T11</f>
        <v>   9        7 - 1</v>
      </c>
      <c r="M3" s="12"/>
      <c r="N3" s="13" t="str">
        <f>GrpE!$P11</f>
        <v>Belgium</v>
      </c>
      <c r="O3" s="14" t="str">
        <f>"   "&amp;GrpE!$Q11&amp;"        "&amp;GrpE!$S11&amp;Language!$E$146&amp;GrpE!$T11</f>
        <v>   9        5 - 1</v>
      </c>
      <c r="P3" s="15"/>
      <c r="Q3" s="13" t="str">
        <f>GrpF!$P11</f>
        <v>Portugal</v>
      </c>
      <c r="R3" s="14" t="str">
        <f>"   "&amp;GrpF!$Q11&amp;"        "&amp;GrpF!$S11&amp;Language!$E$146&amp;GrpF!$T11</f>
        <v>   9        4 - 0</v>
      </c>
      <c r="S3" s="12"/>
      <c r="T3" s="11"/>
      <c r="U3" s="11"/>
      <c r="V3" s="11"/>
      <c r="W3" s="11"/>
      <c r="X3" s="11"/>
      <c r="Y3" s="12"/>
    </row>
    <row r="4" ht="15.75" customHeight="1">
      <c r="A4" s="12"/>
      <c r="B4" s="16" t="str">
        <f>GrpA!P12</f>
        <v>Switzerland</v>
      </c>
      <c r="C4" s="17" t="str">
        <f>"   "&amp;GrpA!$Q12&amp;"        "&amp;GrpA!$S12&amp;Language!$E$146&amp;GrpA!$T12</f>
        <v>   4        2 - 2</v>
      </c>
      <c r="D4" s="15"/>
      <c r="E4" s="16" t="str">
        <f>GrpB!P12</f>
        <v>Spain</v>
      </c>
      <c r="F4" s="17" t="str">
        <f>"   "&amp;GrpB!$Q12&amp;"        "&amp;GrpB!$S12&amp;Language!$E$146&amp;GrpB!$T12</f>
        <v>   6        4 - 2</v>
      </c>
      <c r="G4" s="15"/>
      <c r="H4" s="16" t="str">
        <f>GrpC!P12</f>
        <v>Denmark</v>
      </c>
      <c r="I4" s="17" t="str">
        <f>"   "&amp;GrpC!$Q12&amp;"        "&amp;GrpC!$S12&amp;Language!$E$146&amp;GrpC!$T12</f>
        <v>   6        3 - 2</v>
      </c>
      <c r="J4" s="12"/>
      <c r="K4" s="16" t="str">
        <f>GrpD!$P12</f>
        <v>Netherlands</v>
      </c>
      <c r="L4" s="17" t="str">
        <f>"   "&amp;GrpD!$Q12&amp;"        "&amp;GrpD!$S12&amp;Language!$E$146&amp;GrpD!$T12</f>
        <v>   6        3 - 3</v>
      </c>
      <c r="M4" s="12"/>
      <c r="N4" s="16" t="str">
        <f>GrpE!$P12</f>
        <v>Slovakia</v>
      </c>
      <c r="O4" s="17" t="str">
        <f>"   "&amp;GrpE!$Q12&amp;"        "&amp;GrpE!$S12&amp;Language!$E$146&amp;GrpE!$T12</f>
        <v>   4        1 - 2</v>
      </c>
      <c r="P4" s="15"/>
      <c r="Q4" s="16" t="str">
        <f>GrpF!$P12</f>
        <v>Türkiye</v>
      </c>
      <c r="R4" s="17" t="str">
        <f>"   "&amp;GrpF!$Q12&amp;"        "&amp;GrpF!$S12&amp;Language!$E$146&amp;GrpF!$T12</f>
        <v>   6        3 - 2</v>
      </c>
      <c r="S4" s="12"/>
      <c r="T4" s="11"/>
      <c r="U4" s="11"/>
      <c r="V4" s="11"/>
      <c r="W4" s="11"/>
      <c r="X4" s="11"/>
      <c r="Y4" s="12"/>
    </row>
    <row r="5" ht="15.75" customHeight="1">
      <c r="A5" s="12"/>
      <c r="B5" s="18" t="str">
        <f>GrpA!P13</f>
        <v>Scotland</v>
      </c>
      <c r="C5" s="19" t="str">
        <f>"   "&amp;GrpA!$Q13&amp;"        "&amp;GrpA!$S13&amp;Language!$E$146&amp;GrpA!$T13</f>
        <v>   2        0 - 3</v>
      </c>
      <c r="D5" s="15"/>
      <c r="E5" s="18" t="str">
        <f>GrpB!P13</f>
        <v>Croatia</v>
      </c>
      <c r="F5" s="19" t="str">
        <f>"   "&amp;GrpB!$Q13&amp;"        "&amp;GrpB!$S13&amp;Language!$E$146&amp;GrpB!$T13</f>
        <v>   3        1 - 2</v>
      </c>
      <c r="G5" s="15"/>
      <c r="H5" s="18" t="str">
        <f>GrpC!P13</f>
        <v>Slovenia</v>
      </c>
      <c r="I5" s="19" t="str">
        <f>"   "&amp;GrpC!$Q13&amp;"        "&amp;GrpC!$S13&amp;Language!$E$146&amp;GrpC!$T13</f>
        <v>   1        0 - 3</v>
      </c>
      <c r="J5" s="12"/>
      <c r="K5" s="18" t="str">
        <f>GrpD!$P13</f>
        <v>Austria</v>
      </c>
      <c r="L5" s="19" t="str">
        <f>"   "&amp;GrpD!$Q13&amp;"        "&amp;GrpD!$S13&amp;Language!$E$146&amp;GrpD!$T13</f>
        <v>   1        1 - 4</v>
      </c>
      <c r="M5" s="12"/>
      <c r="N5" s="18" t="str">
        <f>GrpE!$P13</f>
        <v>Ukraine</v>
      </c>
      <c r="O5" s="19" t="str">
        <f>"   "&amp;GrpE!$Q13&amp;"        "&amp;GrpE!$S13&amp;Language!$E$146&amp;GrpE!$T13</f>
        <v>   3        2 - 3</v>
      </c>
      <c r="P5" s="15"/>
      <c r="Q5" s="18" t="str">
        <f>GrpF!$P13</f>
        <v>Georgia</v>
      </c>
      <c r="R5" s="19" t="str">
        <f>"   "&amp;GrpF!$Q13&amp;"        "&amp;GrpF!$S13&amp;Language!$E$146&amp;GrpF!$T13</f>
        <v>   3        3 - 4</v>
      </c>
      <c r="S5" s="12"/>
      <c r="T5" s="11"/>
      <c r="U5" s="11"/>
      <c r="V5" s="11"/>
      <c r="W5" s="11"/>
      <c r="X5" s="11"/>
      <c r="Y5" s="12"/>
    </row>
    <row r="6" ht="15.75" customHeight="1">
      <c r="A6" s="20"/>
      <c r="B6" s="21" t="str">
        <f>GrpA!P14</f>
        <v>Hungary</v>
      </c>
      <c r="C6" s="22" t="str">
        <f>"   "&amp;GrpA!$Q14&amp;"        "&amp;GrpA!$S14&amp;Language!$E$146&amp;GrpA!$T14</f>
        <v>   1        1 - 4</v>
      </c>
      <c r="D6" s="23"/>
      <c r="E6" s="21" t="str">
        <f>GrpB!P14</f>
        <v>Albania</v>
      </c>
      <c r="F6" s="22" t="str">
        <f>"   "&amp;GrpB!$Q14&amp;"        "&amp;GrpB!$S14&amp;Language!$E$146&amp;GrpB!$T14</f>
        <v>   0        0 - 5</v>
      </c>
      <c r="G6" s="23"/>
      <c r="H6" s="21" t="str">
        <f>GrpC!P14</f>
        <v>Serbia</v>
      </c>
      <c r="I6" s="22" t="str">
        <f>"   "&amp;GrpC!$Q14&amp;"        "&amp;GrpC!$S14&amp;Language!$E$146&amp;GrpC!$T14</f>
        <v>   1        0 - 3</v>
      </c>
      <c r="J6" s="20"/>
      <c r="K6" s="21" t="str">
        <f>GrpD!$P14</f>
        <v>Poland</v>
      </c>
      <c r="L6" s="22" t="str">
        <f>"   "&amp;GrpD!$Q14&amp;"        "&amp;GrpD!$S14&amp;Language!$E$146&amp;GrpD!$T14</f>
        <v>   1        1 - 4</v>
      </c>
      <c r="M6" s="20"/>
      <c r="N6" s="21" t="str">
        <f>GrpE!$P14</f>
        <v>Romania</v>
      </c>
      <c r="O6" s="22" t="str">
        <f>"   "&amp;GrpE!$Q14&amp;"        "&amp;GrpE!$S14&amp;Language!$E$146&amp;GrpE!$T14</f>
        <v>   1        0 - 2</v>
      </c>
      <c r="P6" s="23"/>
      <c r="Q6" s="21" t="str">
        <f>GrpF!$P14</f>
        <v>Czechia</v>
      </c>
      <c r="R6" s="22" t="str">
        <f>"   "&amp;GrpF!$Q14&amp;"        "&amp;GrpF!$S14&amp;Language!$E$146&amp;GrpF!$T14</f>
        <v>   0        1 - 5</v>
      </c>
      <c r="S6" s="20"/>
      <c r="T6" s="11"/>
      <c r="U6" s="11"/>
      <c r="V6" s="11"/>
      <c r="W6" s="11"/>
      <c r="X6" s="11"/>
      <c r="Y6" s="20"/>
      <c r="Z6" s="24"/>
    </row>
    <row r="7" ht="13.5" customHeight="1">
      <c r="A7" s="12"/>
      <c r="B7" s="25" t="str">
        <f>IF(Distinctness!$G$13=0,"",IF(Distinctness!$D$4&gt;0,Distinctness!$J$4,Distinctness!$J$5))</f>
        <v>Groups with fair play valuation:  C and D.</v>
      </c>
      <c r="S7" s="26"/>
      <c r="T7" s="26"/>
      <c r="U7" s="26"/>
      <c r="V7" s="26"/>
      <c r="W7" s="26"/>
      <c r="X7" s="26"/>
      <c r="Y7" s="12"/>
    </row>
    <row r="8" ht="11.25" customHeight="1">
      <c r="B8" s="27" t="str">
        <f>IF(GrpA!$X$11&gt;0,"•","")</f>
        <v/>
      </c>
      <c r="C8" s="28"/>
      <c r="D8" s="29"/>
      <c r="E8" s="27" t="str">
        <f>IF(GrpB!$X$11&gt;0,"•","")</f>
        <v/>
      </c>
      <c r="F8" s="28"/>
      <c r="G8" s="29"/>
      <c r="H8" s="27" t="str">
        <f>IF(GrpC!$X$11&gt;0,"•","")</f>
        <v>•</v>
      </c>
      <c r="I8" s="28"/>
      <c r="J8" s="29"/>
      <c r="K8" s="27" t="str">
        <f>IF(GrpD!$X$11&gt;0,"•","")</f>
        <v>•</v>
      </c>
      <c r="L8" s="28"/>
      <c r="M8" s="30"/>
      <c r="N8" s="27" t="str">
        <f>IF(GrpE!$X$11&gt;0,"•","")</f>
        <v/>
      </c>
      <c r="O8" s="28"/>
      <c r="P8" s="29"/>
      <c r="Q8" s="27" t="str">
        <f>IF(GrpF!$X$11&gt;0,"•","")</f>
        <v/>
      </c>
      <c r="R8" s="28"/>
      <c r="S8" s="31"/>
      <c r="T8" s="32"/>
      <c r="V8" s="29"/>
      <c r="W8" s="32"/>
    </row>
    <row r="9" ht="19.5" customHeight="1">
      <c r="B9" s="33" t="str">
        <f>Language!$E$95&amp;" A"</f>
        <v>Group A</v>
      </c>
      <c r="C9" s="34"/>
      <c r="D9" s="35"/>
      <c r="E9" s="33" t="str">
        <f>Language!$E$95&amp;" B"</f>
        <v>Group B</v>
      </c>
      <c r="F9" s="34"/>
      <c r="H9" s="33" t="str">
        <f>Language!$E$95&amp;" C"</f>
        <v>Group C</v>
      </c>
      <c r="I9" s="34"/>
      <c r="K9" s="33" t="str">
        <f>Language!$E$95&amp;" D"</f>
        <v>Group D</v>
      </c>
      <c r="L9" s="34"/>
      <c r="N9" s="33" t="str">
        <f>Language!$E$95&amp;" E"</f>
        <v>Group E</v>
      </c>
      <c r="O9" s="34"/>
      <c r="Q9" s="33" t="str">
        <f>Language!$E$95&amp;" F"</f>
        <v>Group F</v>
      </c>
      <c r="R9" s="34"/>
      <c r="T9" s="36"/>
      <c r="U9" s="36"/>
      <c r="V9" s="36"/>
      <c r="W9" s="36"/>
      <c r="X9" s="36"/>
    </row>
    <row r="10" ht="9.75" customHeight="1">
      <c r="B10" s="37"/>
      <c r="C10" s="37"/>
      <c r="D10" s="35"/>
      <c r="E10" s="37"/>
      <c r="F10" s="37"/>
      <c r="H10" s="37"/>
      <c r="I10" s="37"/>
      <c r="K10" s="37"/>
      <c r="L10" s="37"/>
      <c r="N10" s="37"/>
      <c r="O10" s="37"/>
      <c r="Q10" s="37"/>
      <c r="R10" s="37"/>
      <c r="T10" s="37"/>
      <c r="U10" s="37"/>
      <c r="W10" s="37"/>
      <c r="X10" s="37"/>
    </row>
    <row r="11" ht="15.0" customHeight="1">
      <c r="A11" s="38">
        <v>1.0</v>
      </c>
      <c r="B11" s="39" t="str">
        <f>VLOOKUP(A11,Matches!$B$4:$K$58,7,0)</f>
        <v>Munich</v>
      </c>
      <c r="C11" s="40"/>
      <c r="D11" s="38">
        <v>3.0</v>
      </c>
      <c r="E11" s="39" t="str">
        <f>VLOOKUP(D11,Matches!$B$4:$K$58,7,0)</f>
        <v>Berlin</v>
      </c>
      <c r="F11" s="40"/>
      <c r="G11" s="38">
        <v>6.0</v>
      </c>
      <c r="H11" s="39" t="str">
        <f>VLOOKUP(G11,Matches!$B$4:$K$58,7,0)</f>
        <v>Stuttgart</v>
      </c>
      <c r="I11" s="40"/>
      <c r="J11" s="38">
        <v>7.0</v>
      </c>
      <c r="K11" s="39" t="str">
        <f>VLOOKUP(J11,Matches!$B$4:$K$58,7,0)</f>
        <v>Hamburg</v>
      </c>
      <c r="L11" s="40"/>
      <c r="M11" s="38">
        <v>10.0</v>
      </c>
      <c r="N11" s="39" t="str">
        <f>VLOOKUP(M11,Matches!$B$4:$K$58,7,0)</f>
        <v>Munich</v>
      </c>
      <c r="O11" s="40"/>
      <c r="P11" s="38">
        <v>11.0</v>
      </c>
      <c r="Q11" s="39" t="str">
        <f>VLOOKUP(P11,Matches!$B$4:$K$58,7,0)</f>
        <v>Dortmund</v>
      </c>
      <c r="R11" s="40"/>
      <c r="S11" s="38"/>
      <c r="T11" s="41" t="str">
        <f>Language!$E$148</f>
        <v>Qualification for the Round of 16</v>
      </c>
      <c r="U11" s="42"/>
      <c r="V11" s="42"/>
      <c r="W11" s="42"/>
      <c r="X11" s="43"/>
    </row>
    <row r="12" ht="15.0" customHeight="1">
      <c r="B12" s="44">
        <f>VLOOKUP(A11,Matches!$B$4:$K$58,5,0)</f>
        <v>45457.875</v>
      </c>
      <c r="C12" s="45"/>
      <c r="E12" s="44">
        <f>VLOOKUP(D11,Matches!$B$4:$K$58,5,0)</f>
        <v>45458.75</v>
      </c>
      <c r="F12" s="45"/>
      <c r="H12" s="44">
        <f>VLOOKUP(G11,Matches!$B$4:$K$58,5,0)</f>
        <v>45459.75</v>
      </c>
      <c r="I12" s="45"/>
      <c r="K12" s="44">
        <f>VLOOKUP(J11,Matches!$B$4:$K$58,5,0)</f>
        <v>45459.625</v>
      </c>
      <c r="L12" s="45"/>
      <c r="N12" s="44">
        <f>VLOOKUP(M11,Matches!$B$4:$K$58,5,0)</f>
        <v>45460.625</v>
      </c>
      <c r="O12" s="45"/>
      <c r="Q12" s="44">
        <f>VLOOKUP(P11,Matches!$B$4:$K$58,5,0)</f>
        <v>45461.75</v>
      </c>
      <c r="R12" s="45"/>
      <c r="T12" s="46"/>
      <c r="U12" s="47"/>
      <c r="V12" s="47"/>
      <c r="W12" s="47"/>
      <c r="X12" s="48"/>
    </row>
    <row r="13" ht="14.25" customHeight="1">
      <c r="B13" s="49" t="str">
        <f>VLOOKUP(A11,Matches!$B$4:$K$58,8,0)</f>
        <v>Germany</v>
      </c>
      <c r="C13" s="50" t="str">
        <f>VLOOKUP(A11,Matches!$B$4:$K$58,9,0)</f>
        <v>Scotland</v>
      </c>
      <c r="E13" s="49" t="str">
        <f>VLOOKUP(D11,Matches!$B$4:$K$58,8,0)</f>
        <v>Spain</v>
      </c>
      <c r="F13" s="50" t="str">
        <f>VLOOKUP(D11,Matches!$B$4:$K$58,9,0)</f>
        <v>Croatia</v>
      </c>
      <c r="H13" s="49" t="str">
        <f>VLOOKUP(G11,Matches!$B$4:$K$58,8,0)</f>
        <v>Slovenia</v>
      </c>
      <c r="I13" s="50" t="str">
        <f>VLOOKUP(G11,Matches!$B$4:$K$58,9,0)</f>
        <v>Denmark</v>
      </c>
      <c r="K13" s="49" t="str">
        <f>VLOOKUP(J11,Matches!$B$4:$K$58,8,0)</f>
        <v>Poland</v>
      </c>
      <c r="L13" s="50" t="str">
        <f>VLOOKUP(J11,Matches!$B$4:$K$58,9,0)</f>
        <v>Netherlands</v>
      </c>
      <c r="N13" s="49" t="str">
        <f>VLOOKUP(M11,Matches!$B$4:$K$58,8,0)</f>
        <v>Romania</v>
      </c>
      <c r="O13" s="50" t="str">
        <f>VLOOKUP(M11,Matches!$B$4:$K$58,9,0)</f>
        <v>Ukraine</v>
      </c>
      <c r="Q13" s="49" t="str">
        <f>VLOOKUP(P11,Matches!$B$4:$K$58,8,0)</f>
        <v>Türkiye</v>
      </c>
      <c r="R13" s="50" t="str">
        <f>VLOOKUP(P11,Matches!$B$4:$K$58,9,0)</f>
        <v>Georgia</v>
      </c>
      <c r="T13" s="51"/>
      <c r="U13" s="52"/>
      <c r="V13" s="52"/>
      <c r="W13" s="52"/>
      <c r="X13" s="53"/>
    </row>
    <row r="14" ht="14.25" customHeight="1">
      <c r="B14" s="54">
        <v>3.0</v>
      </c>
      <c r="C14" s="55">
        <v>0.0</v>
      </c>
      <c r="E14" s="54">
        <v>1.0</v>
      </c>
      <c r="F14" s="55">
        <v>0.0</v>
      </c>
      <c r="H14" s="54">
        <v>0.0</v>
      </c>
      <c r="I14" s="55">
        <v>1.0</v>
      </c>
      <c r="K14" s="54">
        <v>0.0</v>
      </c>
      <c r="L14" s="55">
        <v>1.0</v>
      </c>
      <c r="N14" s="54">
        <v>0.0</v>
      </c>
      <c r="O14" s="55">
        <v>1.0</v>
      </c>
      <c r="Q14" s="54">
        <v>2.0</v>
      </c>
      <c r="R14" s="55">
        <v>1.0</v>
      </c>
      <c r="T14" s="56" t="str">
        <f>Language!$E$149</f>
        <v>Criteria for placement within the groups:</v>
      </c>
      <c r="U14" s="57"/>
      <c r="V14" s="57"/>
      <c r="W14" s="57"/>
      <c r="X14" s="58"/>
    </row>
    <row r="15" ht="9.75" customHeight="1">
      <c r="B15" s="59"/>
      <c r="C15" s="59"/>
      <c r="E15" s="59"/>
      <c r="F15" s="59"/>
      <c r="H15" s="59"/>
      <c r="I15" s="59"/>
      <c r="K15" s="59"/>
      <c r="L15" s="59"/>
      <c r="N15" s="59"/>
      <c r="O15" s="59"/>
      <c r="Q15" s="59"/>
      <c r="R15" s="59"/>
      <c r="T15" s="46"/>
      <c r="U15" s="47"/>
      <c r="V15" s="47"/>
      <c r="W15" s="47"/>
      <c r="X15" s="48"/>
    </row>
    <row r="16" ht="15.0" customHeight="1">
      <c r="A16" s="38">
        <v>2.0</v>
      </c>
      <c r="B16" s="39" t="str">
        <f>VLOOKUP(A16,Matches!$B$4:$K$58,7,0)</f>
        <v>Cologne</v>
      </c>
      <c r="C16" s="40"/>
      <c r="D16" s="38">
        <v>4.0</v>
      </c>
      <c r="E16" s="39" t="str">
        <f>VLOOKUP(D16,Matches!$B$4:$K$58,7,0)</f>
        <v>Dortmund</v>
      </c>
      <c r="F16" s="40"/>
      <c r="G16" s="38">
        <v>5.0</v>
      </c>
      <c r="H16" s="39" t="str">
        <f>VLOOKUP(G16,Matches!$B$4:$K$58,7,0)</f>
        <v>Gelsenkirchen</v>
      </c>
      <c r="I16" s="40"/>
      <c r="J16" s="38">
        <v>8.0</v>
      </c>
      <c r="K16" s="39" t="str">
        <f>VLOOKUP(J16,Matches!$B$4:$K$58,7,0)</f>
        <v>Dusseldorf</v>
      </c>
      <c r="L16" s="40"/>
      <c r="M16" s="38">
        <v>9.0</v>
      </c>
      <c r="N16" s="39" t="str">
        <f>VLOOKUP(M16,Matches!$B$4:$K$58,7,0)</f>
        <v>Frankfurt</v>
      </c>
      <c r="O16" s="40"/>
      <c r="P16" s="38">
        <v>12.0</v>
      </c>
      <c r="Q16" s="39" t="str">
        <f>VLOOKUP(P16,Matches!$B$4:$K$58,7,0)</f>
        <v>Leipzig</v>
      </c>
      <c r="R16" s="40"/>
      <c r="S16" s="38"/>
      <c r="T16" s="60"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57"/>
      <c r="V16" s="57"/>
      <c r="W16" s="57"/>
      <c r="X16" s="58"/>
    </row>
    <row r="17" ht="14.25" customHeight="1">
      <c r="B17" s="44">
        <f>VLOOKUP(A16,Matches!$B$4:$K$58,5,0)</f>
        <v>45458.625</v>
      </c>
      <c r="C17" s="45"/>
      <c r="E17" s="44">
        <f>VLOOKUP(D16,Matches!$B$4:$K$58,5,0)</f>
        <v>45458.875</v>
      </c>
      <c r="F17" s="45"/>
      <c r="H17" s="44">
        <f>VLOOKUP(G16,Matches!$B$4:$K$58,5,0)</f>
        <v>45459.875</v>
      </c>
      <c r="I17" s="45"/>
      <c r="K17" s="44">
        <f>VLOOKUP(J16,Matches!$B$4:$K$58,5,0)</f>
        <v>45460.875</v>
      </c>
      <c r="L17" s="45"/>
      <c r="N17" s="44">
        <f>VLOOKUP(M16,Matches!$B$4:$K$58,5,0)</f>
        <v>45460.75</v>
      </c>
      <c r="O17" s="45"/>
      <c r="Q17" s="44">
        <f>VLOOKUP(P16,Matches!$B$4:$K$58,5,0)</f>
        <v>45461.875</v>
      </c>
      <c r="R17" s="45"/>
      <c r="T17" s="61"/>
      <c r="X17" s="62"/>
    </row>
    <row r="18" ht="14.25" customHeight="1">
      <c r="B18" s="49" t="str">
        <f>VLOOKUP(A16,Matches!$B$4:$K$58,8,0)</f>
        <v>Hungary</v>
      </c>
      <c r="C18" s="50" t="str">
        <f>VLOOKUP(A16,Matches!$B$4:$K$58,9,0)</f>
        <v>Switzerland</v>
      </c>
      <c r="E18" s="49" t="str">
        <f>VLOOKUP(D16,Matches!$B$4:$K$58,8,0)</f>
        <v>Italy</v>
      </c>
      <c r="F18" s="50" t="str">
        <f>VLOOKUP(D16,Matches!$B$4:$K$58,9,0)</f>
        <v>Albania</v>
      </c>
      <c r="H18" s="49" t="str">
        <f>VLOOKUP(G16,Matches!$B$4:$K$58,8,0)</f>
        <v>Serbia</v>
      </c>
      <c r="I18" s="50" t="str">
        <f>VLOOKUP(G16,Matches!$B$4:$K$58,9,0)</f>
        <v>England</v>
      </c>
      <c r="K18" s="49" t="str">
        <f>VLOOKUP(J16,Matches!$B$4:$K$58,8,0)</f>
        <v>Austria</v>
      </c>
      <c r="L18" s="50" t="str">
        <f>VLOOKUP(J16,Matches!$B$4:$K$58,9,0)</f>
        <v>France</v>
      </c>
      <c r="N18" s="49" t="str">
        <f>VLOOKUP(M16,Matches!$B$4:$K$58,8,0)</f>
        <v>Belgium</v>
      </c>
      <c r="O18" s="50" t="str">
        <f>VLOOKUP(M16,Matches!$B$4:$K$58,9,0)</f>
        <v>Slovakia</v>
      </c>
      <c r="Q18" s="49" t="str">
        <f>VLOOKUP(P16,Matches!$B$4:$K$58,8,0)</f>
        <v>Portugal</v>
      </c>
      <c r="R18" s="50" t="str">
        <f>VLOOKUP(P16,Matches!$B$4:$K$58,9,0)</f>
        <v>Czechia</v>
      </c>
      <c r="T18" s="61"/>
      <c r="X18" s="62"/>
    </row>
    <row r="19" ht="14.25" customHeight="1">
      <c r="B19" s="54">
        <v>1.0</v>
      </c>
      <c r="C19" s="55">
        <v>2.0</v>
      </c>
      <c r="E19" s="54">
        <v>2.0</v>
      </c>
      <c r="F19" s="55">
        <v>0.0</v>
      </c>
      <c r="H19" s="54">
        <v>0.0</v>
      </c>
      <c r="I19" s="55">
        <v>2.0</v>
      </c>
      <c r="K19" s="54">
        <v>0.0</v>
      </c>
      <c r="L19" s="55">
        <v>2.0</v>
      </c>
      <c r="N19" s="54">
        <v>2.0</v>
      </c>
      <c r="O19" s="55">
        <v>0.0</v>
      </c>
      <c r="Q19" s="54">
        <v>2.0</v>
      </c>
      <c r="R19" s="55">
        <v>0.0</v>
      </c>
      <c r="T19" s="61"/>
      <c r="X19" s="62"/>
    </row>
    <row r="20" ht="9.75" customHeight="1">
      <c r="B20" s="59"/>
      <c r="C20" s="59"/>
      <c r="E20" s="59"/>
      <c r="F20" s="59"/>
      <c r="H20" s="59"/>
      <c r="I20" s="59"/>
      <c r="K20" s="59"/>
      <c r="L20" s="59"/>
      <c r="N20" s="59"/>
      <c r="O20" s="59"/>
      <c r="Q20" s="59"/>
      <c r="R20" s="59"/>
      <c r="T20" s="61"/>
      <c r="X20" s="62"/>
    </row>
    <row r="21" ht="14.25" customHeight="1">
      <c r="A21" s="38">
        <v>14.0</v>
      </c>
      <c r="B21" s="39" t="str">
        <f>VLOOKUP(A21,Matches!$B$4:$K$58,7,0)</f>
        <v>Stuttgart</v>
      </c>
      <c r="C21" s="40"/>
      <c r="D21" s="38">
        <v>15.0</v>
      </c>
      <c r="E21" s="39" t="str">
        <f>VLOOKUP(D21,Matches!$B$4:$K$58,7,0)</f>
        <v>Hamburg</v>
      </c>
      <c r="F21" s="40"/>
      <c r="G21" s="38">
        <v>18.0</v>
      </c>
      <c r="H21" s="39" t="str">
        <f>VLOOKUP(G21,Matches!$B$4:$K$58,7,0)</f>
        <v>Munich</v>
      </c>
      <c r="I21" s="40"/>
      <c r="J21" s="38">
        <v>19.0</v>
      </c>
      <c r="K21" s="39" t="str">
        <f>VLOOKUP(J21,Matches!$B$4:$K$58,7,0)</f>
        <v>Berlin</v>
      </c>
      <c r="L21" s="40"/>
      <c r="M21" s="38">
        <v>21.0</v>
      </c>
      <c r="N21" s="39" t="str">
        <f>VLOOKUP(M21,Matches!$B$4:$K$58,7,0)</f>
        <v>Dusseldorf</v>
      </c>
      <c r="O21" s="40"/>
      <c r="P21" s="38">
        <v>24.0</v>
      </c>
      <c r="Q21" s="39" t="str">
        <f>VLOOKUP(P21,Matches!$B$4:$K$58,7,0)</f>
        <v>Hamburg</v>
      </c>
      <c r="R21" s="40"/>
      <c r="S21" s="38"/>
      <c r="T21" s="61"/>
      <c r="X21" s="62"/>
    </row>
    <row r="22" ht="14.25" customHeight="1">
      <c r="B22" s="44">
        <f>VLOOKUP(A21,Matches!$B$4:$K$58,5,0)</f>
        <v>45462.75</v>
      </c>
      <c r="C22" s="45"/>
      <c r="E22" s="44">
        <f>VLOOKUP(D21,Matches!$B$4:$K$58,5,0)</f>
        <v>45462.625</v>
      </c>
      <c r="F22" s="45"/>
      <c r="H22" s="44">
        <f>VLOOKUP(G21,Matches!$B$4:$K$58,5,0)</f>
        <v>45463.625</v>
      </c>
      <c r="I22" s="45"/>
      <c r="K22" s="44">
        <f>VLOOKUP(J21,Matches!$B$4:$K$58,5,0)</f>
        <v>45464.75</v>
      </c>
      <c r="L22" s="45"/>
      <c r="N22" s="44">
        <f>VLOOKUP(M21,Matches!$B$4:$K$58,5,0)</f>
        <v>45464.625</v>
      </c>
      <c r="O22" s="45"/>
      <c r="Q22" s="44">
        <f>VLOOKUP(P21,Matches!$B$4:$K$58,5,0)</f>
        <v>45465.625</v>
      </c>
      <c r="R22" s="45"/>
      <c r="T22" s="61"/>
      <c r="X22" s="62"/>
    </row>
    <row r="23" ht="14.25" customHeight="1">
      <c r="B23" s="49" t="str">
        <f>VLOOKUP(A21,Matches!$B$4:$K$58,8,0)</f>
        <v>Germany</v>
      </c>
      <c r="C23" s="50" t="str">
        <f>VLOOKUP(A21,Matches!$B$4:$K$58,9,0)</f>
        <v>Hungary</v>
      </c>
      <c r="E23" s="49" t="str">
        <f>VLOOKUP(D21,Matches!$B$4:$K$58,8,0)</f>
        <v>Croatia</v>
      </c>
      <c r="F23" s="50" t="str">
        <f>VLOOKUP(D21,Matches!$B$4:$K$58,9,0)</f>
        <v>Albania</v>
      </c>
      <c r="H23" s="49" t="str">
        <f>VLOOKUP(G21,Matches!$B$4:$K$58,8,0)</f>
        <v>Slovenia</v>
      </c>
      <c r="I23" s="50" t="str">
        <f>VLOOKUP(G21,Matches!$B$4:$K$58,9,0)</f>
        <v>Serbia</v>
      </c>
      <c r="K23" s="49" t="str">
        <f>VLOOKUP(J21,Matches!$B$4:$K$58,8,0)</f>
        <v>Poland</v>
      </c>
      <c r="L23" s="50" t="str">
        <f>VLOOKUP(J21,Matches!$B$4:$K$58,9,0)</f>
        <v>Austria</v>
      </c>
      <c r="N23" s="49" t="str">
        <f>VLOOKUP(M21,Matches!$B$4:$K$58,8,0)</f>
        <v>Slovakia</v>
      </c>
      <c r="O23" s="50" t="str">
        <f>VLOOKUP(M21,Matches!$B$4:$K$58,9,0)</f>
        <v>Ukraine</v>
      </c>
      <c r="Q23" s="49" t="str">
        <f>VLOOKUP(P21,Matches!$B$4:$K$58,8,0)</f>
        <v>Georgia</v>
      </c>
      <c r="R23" s="50" t="str">
        <f>VLOOKUP(P21,Matches!$B$4:$K$58,9,0)</f>
        <v>Czechia</v>
      </c>
      <c r="T23" s="61"/>
      <c r="X23" s="62"/>
    </row>
    <row r="24" ht="14.25" customHeight="1">
      <c r="B24" s="54">
        <v>2.0</v>
      </c>
      <c r="C24" s="55">
        <v>0.0</v>
      </c>
      <c r="E24" s="54">
        <v>1.0</v>
      </c>
      <c r="F24" s="55">
        <v>0.0</v>
      </c>
      <c r="H24" s="54">
        <v>0.0</v>
      </c>
      <c r="I24" s="55">
        <v>0.0</v>
      </c>
      <c r="K24" s="54">
        <v>1.0</v>
      </c>
      <c r="L24" s="55">
        <v>1.0</v>
      </c>
      <c r="N24" s="54">
        <v>1.0</v>
      </c>
      <c r="O24" s="55">
        <v>0.0</v>
      </c>
      <c r="Q24" s="54">
        <v>2.0</v>
      </c>
      <c r="R24" s="55">
        <v>1.0</v>
      </c>
      <c r="T24" s="61"/>
      <c r="X24" s="62"/>
    </row>
    <row r="25" ht="9.75" customHeight="1">
      <c r="B25" s="59"/>
      <c r="C25" s="59"/>
      <c r="E25" s="59"/>
      <c r="F25" s="59"/>
      <c r="H25" s="59"/>
      <c r="I25" s="59"/>
      <c r="K25" s="59"/>
      <c r="L25" s="59"/>
      <c r="N25" s="59"/>
      <c r="O25" s="59"/>
      <c r="Q25" s="59"/>
      <c r="R25" s="59"/>
      <c r="T25" s="61"/>
      <c r="X25" s="62"/>
    </row>
    <row r="26" ht="14.25" customHeight="1">
      <c r="A26" s="38">
        <v>13.0</v>
      </c>
      <c r="B26" s="39" t="str">
        <f>VLOOKUP(A26,Matches!$B$4:$K$58,7,0)</f>
        <v>Cologne</v>
      </c>
      <c r="C26" s="40"/>
      <c r="D26" s="38">
        <v>16.0</v>
      </c>
      <c r="E26" s="39" t="str">
        <f>VLOOKUP(D26,Matches!$B$4:$K$58,7,0)</f>
        <v>Gelsenkirchen</v>
      </c>
      <c r="F26" s="40"/>
      <c r="G26" s="38">
        <v>17.0</v>
      </c>
      <c r="H26" s="39" t="str">
        <f>VLOOKUP(G26,Matches!$B$4:$K$58,7,0)</f>
        <v>Frankfurt</v>
      </c>
      <c r="I26" s="40"/>
      <c r="J26" s="38">
        <v>20.0</v>
      </c>
      <c r="K26" s="39" t="str">
        <f>VLOOKUP(J26,Matches!$B$4:$K$58,7,0)</f>
        <v>Leipzig</v>
      </c>
      <c r="L26" s="40"/>
      <c r="M26" s="38">
        <v>22.0</v>
      </c>
      <c r="N26" s="39" t="str">
        <f>VLOOKUP(M26,Matches!$B$4:$K$58,7,0)</f>
        <v>Cologne</v>
      </c>
      <c r="O26" s="40"/>
      <c r="P26" s="38">
        <v>23.0</v>
      </c>
      <c r="Q26" s="39" t="str">
        <f>VLOOKUP(P26,Matches!$B$4:$K$58,7,0)</f>
        <v>Dortmund</v>
      </c>
      <c r="R26" s="40"/>
      <c r="S26" s="38"/>
      <c r="T26" s="61"/>
      <c r="X26" s="62"/>
    </row>
    <row r="27" ht="14.25" customHeight="1">
      <c r="B27" s="44">
        <f>VLOOKUP(A26,Matches!$B$4:$K$58,5,0)</f>
        <v>45462.875</v>
      </c>
      <c r="C27" s="45"/>
      <c r="E27" s="44">
        <f>VLOOKUP(D26,Matches!$B$4:$K$58,5,0)</f>
        <v>45463.875</v>
      </c>
      <c r="F27" s="45"/>
      <c r="H27" s="44">
        <f>VLOOKUP(G26,Matches!$B$4:$K$58,5,0)</f>
        <v>45463.75</v>
      </c>
      <c r="I27" s="45"/>
      <c r="K27" s="44">
        <f>VLOOKUP(J26,Matches!$B$4:$K$58,5,0)</f>
        <v>45464.875</v>
      </c>
      <c r="L27" s="45"/>
      <c r="N27" s="44">
        <f>VLOOKUP(M26,Matches!$B$4:$K$58,5,0)</f>
        <v>45465.875</v>
      </c>
      <c r="O27" s="45"/>
      <c r="Q27" s="44">
        <f>VLOOKUP(P26,Matches!$B$4:$K$58,5,0)</f>
        <v>45465.75</v>
      </c>
      <c r="R27" s="45"/>
      <c r="T27" s="46"/>
      <c r="U27" s="47"/>
      <c r="V27" s="47"/>
      <c r="W27" s="47"/>
      <c r="X27" s="48"/>
    </row>
    <row r="28" ht="14.25" customHeight="1">
      <c r="B28" s="49" t="str">
        <f>VLOOKUP(A26,Matches!$B$4:$K$58,8,0)</f>
        <v>Scotland</v>
      </c>
      <c r="C28" s="50" t="str">
        <f>VLOOKUP(A26,Matches!$B$4:$K$58,9,0)</f>
        <v>Switzerland</v>
      </c>
      <c r="E28" s="49" t="str">
        <f>VLOOKUP(D26,Matches!$B$4:$K$58,8,0)</f>
        <v>Spain</v>
      </c>
      <c r="F28" s="50" t="str">
        <f>VLOOKUP(D26,Matches!$B$4:$K$58,9,0)</f>
        <v>Italy</v>
      </c>
      <c r="H28" s="49" t="str">
        <f>VLOOKUP(G26,Matches!$B$4:$K$58,8,0)</f>
        <v>Denmark</v>
      </c>
      <c r="I28" s="50" t="str">
        <f>VLOOKUP(G26,Matches!$B$4:$K$58,9,0)</f>
        <v>England</v>
      </c>
      <c r="K28" s="49" t="str">
        <f>VLOOKUP(J26,Matches!$B$4:$K$58,8,0)</f>
        <v>Netherlands</v>
      </c>
      <c r="L28" s="50" t="str">
        <f>VLOOKUP(J26,Matches!$B$4:$K$58,9,0)</f>
        <v>France</v>
      </c>
      <c r="N28" s="49" t="str">
        <f>VLOOKUP(M26,Matches!$B$4:$K$58,8,0)</f>
        <v>Belgium</v>
      </c>
      <c r="O28" s="50" t="str">
        <f>VLOOKUP(M26,Matches!$B$4:$K$58,9,0)</f>
        <v>Romania</v>
      </c>
      <c r="Q28" s="49" t="str">
        <f>VLOOKUP(P26,Matches!$B$4:$K$58,8,0)</f>
        <v>Türkiye</v>
      </c>
      <c r="R28" s="50" t="str">
        <f>VLOOKUP(P26,Matches!$B$4:$K$58,9,0)</f>
        <v>Portugal</v>
      </c>
      <c r="T28" s="63"/>
      <c r="U28" s="64"/>
      <c r="V28" s="64"/>
      <c r="W28" s="64"/>
      <c r="X28" s="65"/>
    </row>
    <row r="29" ht="14.25" customHeight="1">
      <c r="B29" s="54">
        <v>0.0</v>
      </c>
      <c r="C29" s="55">
        <v>0.0</v>
      </c>
      <c r="E29" s="54">
        <v>1.0</v>
      </c>
      <c r="F29" s="55">
        <v>2.0</v>
      </c>
      <c r="H29" s="54">
        <v>1.0</v>
      </c>
      <c r="I29" s="55">
        <v>2.0</v>
      </c>
      <c r="K29" s="54">
        <v>1.0</v>
      </c>
      <c r="L29" s="55">
        <v>3.0</v>
      </c>
      <c r="N29" s="54">
        <v>1.0</v>
      </c>
      <c r="O29" s="55">
        <v>0.0</v>
      </c>
      <c r="Q29" s="54">
        <v>0.0</v>
      </c>
      <c r="R29" s="55">
        <v>1.0</v>
      </c>
      <c r="T29" s="66"/>
      <c r="U29" s="67"/>
      <c r="V29" s="67"/>
      <c r="W29" s="67"/>
      <c r="X29" s="68"/>
    </row>
    <row r="30" ht="9.75" customHeight="1">
      <c r="B30" s="59"/>
      <c r="C30" s="59"/>
      <c r="E30" s="59"/>
      <c r="F30" s="59"/>
      <c r="H30" s="59"/>
      <c r="I30" s="59"/>
      <c r="K30" s="59"/>
      <c r="L30" s="59"/>
      <c r="N30" s="59"/>
      <c r="O30" s="59"/>
      <c r="Q30" s="59"/>
      <c r="R30" s="59"/>
      <c r="T30" s="69"/>
      <c r="U30" s="69"/>
      <c r="V30" s="69"/>
      <c r="W30" s="69"/>
      <c r="X30" s="69"/>
    </row>
    <row r="31" ht="15.0" customHeight="1">
      <c r="A31" s="38">
        <v>25.0</v>
      </c>
      <c r="B31" s="39" t="str">
        <f>VLOOKUP(A31,Matches!$B$4:$K$58,7,0)</f>
        <v>Frankfurt</v>
      </c>
      <c r="C31" s="40"/>
      <c r="D31" s="38">
        <v>27.0</v>
      </c>
      <c r="E31" s="39" t="str">
        <f>VLOOKUP(D31,Matches!$B$4:$K$58,7,0)</f>
        <v>Dusseldorf</v>
      </c>
      <c r="F31" s="40"/>
      <c r="G31" s="38">
        <v>29.0</v>
      </c>
      <c r="H31" s="39" t="str">
        <f>VLOOKUP(G31,Matches!$B$4:$K$58,7,0)</f>
        <v>Cologne</v>
      </c>
      <c r="I31" s="40"/>
      <c r="J31" s="38">
        <v>31.0</v>
      </c>
      <c r="K31" s="39" t="str">
        <f>VLOOKUP(J31,Matches!$B$4:$K$58,7,0)</f>
        <v>Berlin</v>
      </c>
      <c r="L31" s="40"/>
      <c r="M31" s="38">
        <v>33.0</v>
      </c>
      <c r="N31" s="39" t="str">
        <f>VLOOKUP(M31,Matches!$B$4:$K$58,7,0)</f>
        <v>Frankfurt</v>
      </c>
      <c r="O31" s="40"/>
      <c r="P31" s="38">
        <v>35.0</v>
      </c>
      <c r="Q31" s="39" t="str">
        <f>VLOOKUP(P31,Matches!$B$4:$K$58,7,0)</f>
        <v>Gelsenkirchen</v>
      </c>
      <c r="R31" s="40"/>
      <c r="S31" s="38"/>
      <c r="T31" s="70" t="str">
        <f>Language!$E$134</f>
        <v>The red dot   •</v>
      </c>
      <c r="U31" s="42"/>
      <c r="V31" s="42"/>
      <c r="W31" s="42"/>
      <c r="X31" s="43"/>
    </row>
    <row r="32" ht="15.0" customHeight="1">
      <c r="B32" s="44">
        <f>VLOOKUP(A31,Matches!$B$4:$K$58,5,0)</f>
        <v>45466.875</v>
      </c>
      <c r="C32" s="45"/>
      <c r="E32" s="44">
        <f>VLOOKUP(D31,Matches!$B$4:$K$58,5,0)</f>
        <v>45467.875</v>
      </c>
      <c r="F32" s="45"/>
      <c r="H32" s="44">
        <f>VLOOKUP(G31,Matches!$B$4:$K$58,5,0)</f>
        <v>45468.875</v>
      </c>
      <c r="I32" s="45"/>
      <c r="K32" s="44">
        <f>VLOOKUP(J31,Matches!$B$4:$K$58,5,0)</f>
        <v>45468.75</v>
      </c>
      <c r="L32" s="45"/>
      <c r="N32" s="44">
        <f>VLOOKUP(M31,Matches!$B$4:$K$58,5,0)</f>
        <v>45469.75</v>
      </c>
      <c r="O32" s="45"/>
      <c r="Q32" s="44">
        <f>VLOOKUP(P31,Matches!$B$4:$K$58,5,0)</f>
        <v>45469.875</v>
      </c>
      <c r="R32" s="45"/>
      <c r="T32" s="46"/>
      <c r="U32" s="47"/>
      <c r="V32" s="47"/>
      <c r="W32" s="47"/>
      <c r="X32" s="48"/>
    </row>
    <row r="33" ht="15.0" customHeight="1">
      <c r="B33" s="49" t="str">
        <f>VLOOKUP(A31,Matches!$B$4:$K$58,8,0)</f>
        <v>Switzerland</v>
      </c>
      <c r="C33" s="50" t="str">
        <f>VLOOKUP(A31,Matches!$B$4:$K$58,9,0)</f>
        <v>Germany</v>
      </c>
      <c r="E33" s="49" t="str">
        <f>VLOOKUP(D31,Matches!$B$4:$K$58,8,0)</f>
        <v>Albania</v>
      </c>
      <c r="F33" s="50" t="str">
        <f>VLOOKUP(D31,Matches!$B$4:$K$58,9,0)</f>
        <v>Spain</v>
      </c>
      <c r="H33" s="49" t="str">
        <f>VLOOKUP(G31,Matches!$B$4:$K$58,8,0)</f>
        <v>England</v>
      </c>
      <c r="I33" s="50" t="str">
        <f>VLOOKUP(G31,Matches!$B$4:$K$58,9,0)</f>
        <v>Slovenia</v>
      </c>
      <c r="K33" s="49" t="str">
        <f>VLOOKUP(J31,Matches!$B$4:$K$58,8,0)</f>
        <v>Netherlands</v>
      </c>
      <c r="L33" s="50" t="str">
        <f>VLOOKUP(J31,Matches!$B$4:$K$58,9,0)</f>
        <v>Austria</v>
      </c>
      <c r="N33" s="49" t="str">
        <f>VLOOKUP(M31,Matches!$B$4:$K$58,8,0)</f>
        <v>Slovakia</v>
      </c>
      <c r="O33" s="50" t="str">
        <f>VLOOKUP(M31,Matches!$B$4:$K$58,9,0)</f>
        <v>Romania</v>
      </c>
      <c r="Q33" s="49" t="str">
        <f>VLOOKUP(P31,Matches!$B$4:$K$58,8,0)</f>
        <v>Georgia</v>
      </c>
      <c r="R33" s="50" t="str">
        <f>VLOOKUP(P31,Matches!$B$4:$K$58,9,0)</f>
        <v>Portugal</v>
      </c>
      <c r="T33" s="71" t="str">
        <f>Language!$E$162</f>
        <v>If a red dot appears above the group name, the ranking order within the group is not clear. Fair play or the overall European Qualifiers Rankings will then decide. In this case, enter Fair Play!</v>
      </c>
      <c r="U33" s="57"/>
      <c r="V33" s="57"/>
      <c r="W33" s="57"/>
      <c r="X33" s="58"/>
    </row>
    <row r="34" ht="14.25" customHeight="1">
      <c r="B34" s="54">
        <v>0.0</v>
      </c>
      <c r="C34" s="55">
        <v>1.0</v>
      </c>
      <c r="E34" s="54">
        <v>0.0</v>
      </c>
      <c r="F34" s="55">
        <v>2.0</v>
      </c>
      <c r="H34" s="54">
        <v>2.0</v>
      </c>
      <c r="I34" s="55">
        <v>0.0</v>
      </c>
      <c r="K34" s="54">
        <v>1.0</v>
      </c>
      <c r="L34" s="55">
        <v>0.0</v>
      </c>
      <c r="N34" s="54">
        <v>0.0</v>
      </c>
      <c r="O34" s="55">
        <v>0.0</v>
      </c>
      <c r="Q34" s="54">
        <v>0.0</v>
      </c>
      <c r="R34" s="55">
        <v>1.0</v>
      </c>
      <c r="T34" s="61"/>
      <c r="X34" s="62"/>
    </row>
    <row r="35" ht="9.75" customHeight="1">
      <c r="B35" s="72" t="str">
        <f>Language!$E$127</f>
        <v>Penalty shoot-out:</v>
      </c>
      <c r="C35" s="45"/>
      <c r="E35" s="73" t="str">
        <f>Language!$E$127</f>
        <v>Penalty shoot-out:</v>
      </c>
      <c r="F35" s="40"/>
      <c r="H35" s="72" t="str">
        <f>Language!$E$127</f>
        <v>Penalty shoot-out:</v>
      </c>
      <c r="I35" s="45"/>
      <c r="K35" s="72" t="str">
        <f>Language!$E$127</f>
        <v>Penalty shoot-out:</v>
      </c>
      <c r="L35" s="45"/>
      <c r="N35" s="72" t="str">
        <f>Language!$E$127</f>
        <v>Penalty shoot-out:</v>
      </c>
      <c r="O35" s="45"/>
      <c r="Q35" s="72" t="str">
        <f>Language!$E$127</f>
        <v>Penalty shoot-out:</v>
      </c>
      <c r="R35" s="45"/>
      <c r="T35" s="61"/>
      <c r="X35" s="62"/>
    </row>
    <row r="36" ht="14.25" customHeight="1">
      <c r="B36" s="74"/>
      <c r="C36" s="75"/>
      <c r="E36" s="74"/>
      <c r="F36" s="75"/>
      <c r="H36" s="74"/>
      <c r="I36" s="75"/>
      <c r="K36" s="74"/>
      <c r="L36" s="75"/>
      <c r="N36" s="74"/>
      <c r="O36" s="75"/>
      <c r="Q36" s="74"/>
      <c r="R36" s="75"/>
      <c r="T36" s="76"/>
      <c r="U36" s="77"/>
      <c r="V36" s="77"/>
      <c r="W36" s="77"/>
      <c r="X36" s="78"/>
    </row>
    <row r="37" ht="9.75" customHeight="1">
      <c r="B37" s="79" t="str">
        <f>IF(AND(B34&lt;&gt;"",C34&lt;&gt;"",B34=C34,B36&lt;&gt;"",C36&lt;&gt;"",B36=C36),Language!$E$141,"")</f>
        <v/>
      </c>
      <c r="E37" s="79" t="str">
        <f>IF(AND(E34&lt;&gt;"",F34&lt;&gt;"",E34=F34,E36&lt;&gt;"",F36&lt;&gt;"",E36=F36),Language!$E$141,"")</f>
        <v/>
      </c>
      <c r="H37" s="79" t="str">
        <f>IF(AND(H34&lt;&gt;"",I34&lt;&gt;"",H34=I34,H36&lt;&gt;"",I36&lt;&gt;"",H36=I36),Language!$E$141,"")</f>
        <v/>
      </c>
      <c r="K37" s="79" t="str">
        <f>IF(AND(K34&lt;&gt;"",L34&lt;&gt;"",K34=L34,K36&lt;&gt;"",L36&lt;&gt;"",K36=L36),Language!$E$141,"")</f>
        <v/>
      </c>
      <c r="N37" s="79" t="str">
        <f>IF(AND(N34&lt;&gt;"",O34&lt;&gt;"",N34=O34,N36&lt;&gt;"",O36&lt;&gt;"",N36=O36),Language!$E$141,"")</f>
        <v/>
      </c>
      <c r="Q37" s="79" t="str">
        <f>IF(AND(Q34&lt;&gt;"",R34&lt;&gt;"",Q34=R34,Q36&lt;&gt;"",R36&lt;&gt;"",Q36=R36),Language!$E$141,"")</f>
        <v/>
      </c>
      <c r="T37" s="80"/>
      <c r="U37" s="81"/>
      <c r="V37" s="81"/>
      <c r="W37" s="81"/>
      <c r="X37" s="81"/>
    </row>
    <row r="38" ht="14.25" customHeight="1">
      <c r="A38" s="38">
        <v>26.0</v>
      </c>
      <c r="B38" s="39" t="str">
        <f>VLOOKUP(A38,Matches!$B$4:$K$58,7,0)</f>
        <v>Stuttgart</v>
      </c>
      <c r="C38" s="40"/>
      <c r="D38" s="38">
        <v>28.0</v>
      </c>
      <c r="E38" s="39" t="str">
        <f>VLOOKUP(D38,Matches!$B$4:$K$58,7,0)</f>
        <v>Leipzig</v>
      </c>
      <c r="F38" s="40"/>
      <c r="G38" s="38">
        <v>30.0</v>
      </c>
      <c r="H38" s="39" t="str">
        <f>VLOOKUP(G38,Matches!$B$4:$K$58,7,0)</f>
        <v>Munich</v>
      </c>
      <c r="I38" s="40"/>
      <c r="J38" s="38">
        <v>32.0</v>
      </c>
      <c r="K38" s="39" t="str">
        <f>VLOOKUP(J38,Matches!$B$4:$K$58,7,0)</f>
        <v>Dortmund</v>
      </c>
      <c r="L38" s="40"/>
      <c r="M38" s="38">
        <v>34.0</v>
      </c>
      <c r="N38" s="39" t="str">
        <f>VLOOKUP(M38,Matches!$B$4:$K$58,7,0)</f>
        <v>Stuttgart</v>
      </c>
      <c r="O38" s="40"/>
      <c r="P38" s="38">
        <v>36.0</v>
      </c>
      <c r="Q38" s="39" t="str">
        <f>VLOOKUP(P38,Matches!$B$4:$K$58,7,0)</f>
        <v>Hamburg</v>
      </c>
      <c r="R38" s="40"/>
      <c r="S38" s="38"/>
      <c r="T38" s="81"/>
      <c r="U38" s="81"/>
      <c r="V38" s="81"/>
      <c r="W38" s="81"/>
      <c r="X38" s="81"/>
    </row>
    <row r="39" ht="14.25" customHeight="1">
      <c r="B39" s="44">
        <f>VLOOKUP(A38,Matches!$B$4:$K$58,5,0)</f>
        <v>45466.875</v>
      </c>
      <c r="C39" s="45"/>
      <c r="E39" s="44">
        <f>VLOOKUP(D38,Matches!$B$4:$K$58,5,0)</f>
        <v>45467.875</v>
      </c>
      <c r="F39" s="45"/>
      <c r="H39" s="44">
        <f>VLOOKUP(G38,Matches!$B$4:$K$58,5,0)</f>
        <v>45468.875</v>
      </c>
      <c r="I39" s="45"/>
      <c r="K39" s="44">
        <f>VLOOKUP(J38,Matches!$B$4:$K$58,5,0)</f>
        <v>45468.75</v>
      </c>
      <c r="L39" s="45"/>
      <c r="N39" s="44">
        <f>VLOOKUP(M38,Matches!$B$4:$K$58,5,0)</f>
        <v>45469.75</v>
      </c>
      <c r="O39" s="45"/>
      <c r="Q39" s="44">
        <f>VLOOKUP(P38,Matches!$B$4:$K$58,5,0)</f>
        <v>45469.875</v>
      </c>
      <c r="R39" s="45"/>
      <c r="T39" s="81"/>
      <c r="U39" s="81"/>
      <c r="V39" s="81"/>
      <c r="W39" s="81"/>
      <c r="X39" s="81"/>
    </row>
    <row r="40" ht="14.25" customHeight="1">
      <c r="B40" s="49" t="str">
        <f>VLOOKUP(A38,Matches!$B$4:$K$58,8,0)</f>
        <v>Scotland</v>
      </c>
      <c r="C40" s="50" t="str">
        <f>VLOOKUP(A38,Matches!$B$4:$K$58,9,0)</f>
        <v>Hungary</v>
      </c>
      <c r="E40" s="49" t="str">
        <f>VLOOKUP(D38,Matches!$B$4:$K$58,8,0)</f>
        <v>Croatia</v>
      </c>
      <c r="F40" s="50" t="str">
        <f>VLOOKUP(D38,Matches!$B$4:$K$58,9,0)</f>
        <v>Italy</v>
      </c>
      <c r="H40" s="49" t="str">
        <f>VLOOKUP(G38,Matches!$B$4:$K$58,8,0)</f>
        <v>Denmark</v>
      </c>
      <c r="I40" s="50" t="str">
        <f>VLOOKUP(G38,Matches!$B$4:$K$58,9,0)</f>
        <v>Serbia</v>
      </c>
      <c r="K40" s="49" t="str">
        <f>VLOOKUP(J38,Matches!$B$4:$K$58,8,0)</f>
        <v>France</v>
      </c>
      <c r="L40" s="50" t="str">
        <f>VLOOKUP(J38,Matches!$B$4:$K$58,9,0)</f>
        <v>Poland</v>
      </c>
      <c r="N40" s="49" t="str">
        <f>VLOOKUP(M38,Matches!$B$4:$K$58,8,0)</f>
        <v>Ukraine</v>
      </c>
      <c r="O40" s="50" t="str">
        <f>VLOOKUP(M38,Matches!$B$4:$K$58,9,0)</f>
        <v>Belgium</v>
      </c>
      <c r="Q40" s="49" t="str">
        <f>VLOOKUP(P38,Matches!$B$4:$K$58,8,0)</f>
        <v>Czechia</v>
      </c>
      <c r="R40" s="50" t="str">
        <f>VLOOKUP(P38,Matches!$B$4:$K$58,9,0)</f>
        <v>Türkiye</v>
      </c>
      <c r="T40" s="81"/>
      <c r="U40" s="81"/>
      <c r="V40" s="81"/>
      <c r="W40" s="81"/>
      <c r="X40" s="81"/>
    </row>
    <row r="41" ht="14.25" customHeight="1">
      <c r="B41" s="54">
        <v>0.0</v>
      </c>
      <c r="C41" s="55">
        <v>0.0</v>
      </c>
      <c r="E41" s="54">
        <v>0.0</v>
      </c>
      <c r="F41" s="55">
        <v>1.0</v>
      </c>
      <c r="H41" s="54">
        <v>1.0</v>
      </c>
      <c r="I41" s="55">
        <v>0.0</v>
      </c>
      <c r="K41" s="54">
        <v>2.0</v>
      </c>
      <c r="L41" s="55">
        <v>0.0</v>
      </c>
      <c r="N41" s="54">
        <v>1.0</v>
      </c>
      <c r="O41" s="55">
        <v>2.0</v>
      </c>
      <c r="Q41" s="54">
        <v>0.0</v>
      </c>
      <c r="R41" s="55">
        <v>1.0</v>
      </c>
      <c r="T41" s="81"/>
      <c r="U41" s="81"/>
      <c r="V41" s="81"/>
      <c r="W41" s="81"/>
      <c r="X41" s="81"/>
    </row>
    <row r="42" ht="9.75" customHeight="1">
      <c r="B42" s="73" t="str">
        <f>Language!$E$127</f>
        <v>Penalty shoot-out:</v>
      </c>
      <c r="C42" s="40"/>
      <c r="E42" s="73" t="str">
        <f>Language!$E$127</f>
        <v>Penalty shoot-out:</v>
      </c>
      <c r="F42" s="40"/>
      <c r="H42" s="73" t="str">
        <f>Language!$E$127</f>
        <v>Penalty shoot-out:</v>
      </c>
      <c r="I42" s="40"/>
      <c r="K42" s="73" t="str">
        <f>Language!$E$127</f>
        <v>Penalty shoot-out:</v>
      </c>
      <c r="L42" s="40"/>
      <c r="N42" s="73" t="str">
        <f>Language!$E$127</f>
        <v>Penalty shoot-out:</v>
      </c>
      <c r="O42" s="40"/>
      <c r="Q42" s="73" t="str">
        <f>Language!$E$127</f>
        <v>Penalty shoot-out:</v>
      </c>
      <c r="R42" s="40"/>
      <c r="T42" s="59"/>
      <c r="U42" s="59"/>
      <c r="W42" s="59"/>
      <c r="X42" s="59"/>
    </row>
    <row r="43" ht="14.25" customHeight="1">
      <c r="B43" s="74"/>
      <c r="C43" s="75"/>
      <c r="E43" s="74"/>
      <c r="F43" s="75"/>
      <c r="H43" s="74"/>
      <c r="I43" s="75"/>
      <c r="K43" s="74"/>
      <c r="L43" s="75"/>
      <c r="N43" s="74"/>
      <c r="O43" s="75"/>
      <c r="Q43" s="74"/>
      <c r="R43" s="75"/>
      <c r="T43" s="59"/>
      <c r="U43" s="59"/>
      <c r="W43" s="59"/>
      <c r="X43" s="59"/>
    </row>
    <row r="44" ht="13.5" customHeight="1">
      <c r="B44" s="79" t="str">
        <f>IF(AND(B41&lt;&gt;"",C41&lt;&gt;"",B41=C41,B43&lt;&gt;"",C43&lt;&gt;"",B43=C43),Language!$E$141,"")</f>
        <v/>
      </c>
      <c r="E44" s="79" t="str">
        <f>IF(AND(E41&lt;&gt;"",F41&lt;&gt;"",E41=F41,E43&lt;&gt;"",F43&lt;&gt;"",E43=F43),Language!$E$141,"")</f>
        <v/>
      </c>
      <c r="H44" s="79" t="str">
        <f>IF(AND(H41&lt;&gt;"",I41&lt;&gt;"",H41=I41,H43&lt;&gt;"",I43&lt;&gt;"",H43=I43),Language!$E$141,"")</f>
        <v/>
      </c>
      <c r="K44" s="79" t="str">
        <f>IF(AND(K41&lt;&gt;"",L41&lt;&gt;"",K41=L41,K43&lt;&gt;"",L43&lt;&gt;"",K43=L43),Language!$E$141,"")</f>
        <v/>
      </c>
      <c r="N44" s="79" t="str">
        <f>IF(AND(N41&lt;&gt;"",O41&lt;&gt;"",N41=O41,N43&lt;&gt;"",O43&lt;&gt;"",N43=O43),Language!$E$141,"")</f>
        <v/>
      </c>
      <c r="Q44" s="79" t="str">
        <f>IF(AND(Q41&lt;&gt;"",R41&lt;&gt;"",Q41=R41,Q43&lt;&gt;"",R43&lt;&gt;"",Q43=R43),Language!$E$141,"")</f>
        <v/>
      </c>
      <c r="T44" s="82" t="str">
        <f>IF(ThirdPlaced!$J$21&gt;0,"•","")</f>
        <v/>
      </c>
      <c r="U44" s="28"/>
    </row>
    <row r="45" ht="14.25" customHeight="1">
      <c r="B45" s="83" t="str">
        <f>Language!$E$108</f>
        <v>Final table</v>
      </c>
      <c r="C45" s="84"/>
      <c r="E45" s="83" t="str">
        <f>Language!$E$108</f>
        <v>Final table</v>
      </c>
      <c r="F45" s="84"/>
      <c r="H45" s="83" t="str">
        <f>Language!$E$108</f>
        <v>Final table</v>
      </c>
      <c r="I45" s="84"/>
      <c r="K45" s="83" t="str">
        <f>Language!$E$108</f>
        <v>Final table</v>
      </c>
      <c r="L45" s="84"/>
      <c r="N45" s="83" t="str">
        <f>Language!$E$108</f>
        <v>Final table</v>
      </c>
      <c r="O45" s="84"/>
      <c r="Q45" s="83" t="str">
        <f>Language!$E$108</f>
        <v>Final table</v>
      </c>
      <c r="R45" s="84"/>
      <c r="T45" s="83" t="str">
        <f>Language!$E$128</f>
        <v>Third in the group</v>
      </c>
      <c r="U45" s="84"/>
      <c r="V45" s="85" t="str">
        <f>Language!$E$96</f>
        <v>Grp</v>
      </c>
      <c r="W45" s="86" t="str">
        <f>Language!$E$129</f>
        <v>Group combination:</v>
      </c>
      <c r="X45" s="87"/>
      <c r="Y45" s="88"/>
    </row>
    <row r="46" ht="14.25" customHeight="1">
      <c r="A46" s="89" t="s">
        <v>1</v>
      </c>
      <c r="B46" s="90" t="str">
        <f>IF(GrpA!$M$10&gt;0,GrpA!$P11,"")</f>
        <v>Germany</v>
      </c>
      <c r="C46" s="84"/>
      <c r="D46" s="89" t="s">
        <v>2</v>
      </c>
      <c r="E46" s="90" t="str">
        <f>IF(GrpB!$M$10&gt;0,GrpB!$P11,"")</f>
        <v>Italy</v>
      </c>
      <c r="F46" s="84"/>
      <c r="G46" s="89" t="s">
        <v>3</v>
      </c>
      <c r="H46" s="90" t="str">
        <f>IF(GrpC!$M$10&gt;0,GrpC!$P11,"")</f>
        <v>England</v>
      </c>
      <c r="I46" s="84"/>
      <c r="J46" s="89" t="s">
        <v>4</v>
      </c>
      <c r="K46" s="90" t="str">
        <f>IF(GrpD!$M$10&gt;0,GrpD!$P11,"")</f>
        <v>France</v>
      </c>
      <c r="L46" s="84"/>
      <c r="M46" s="89" t="s">
        <v>5</v>
      </c>
      <c r="N46" s="90" t="str">
        <f>IF(GrpE!$M$10&gt;0,GrpE!$P11,"")</f>
        <v>Belgium</v>
      </c>
      <c r="O46" s="84"/>
      <c r="P46" s="89" t="s">
        <v>6</v>
      </c>
      <c r="Q46" s="90" t="str">
        <f>IF(GrpF!$M$10&gt;0,GrpF!$P11,"")</f>
        <v>Portugal</v>
      </c>
      <c r="R46" s="84"/>
      <c r="S46" s="89"/>
      <c r="T46" s="91" t="str">
        <f>IF(Distinctness!$G$13&gt;0,ThirdPlaced!$C11,"")</f>
        <v>Georgia</v>
      </c>
      <c r="U46" s="92" t="str">
        <f>IF(Distinctness!$G$13&gt;0,"   "&amp;ThirdPlaced!$D11&amp;"        "&amp;ThirdPlaced!$F11&amp;Language!$E$146&amp;ThirdPlaced!$G11,"")</f>
        <v>   3        3 - 4</v>
      </c>
      <c r="V46" s="93" t="str">
        <f>IF(Distinctness!$G$13&gt;0,ThirdPlaced!$J11,"")</f>
        <v>F</v>
      </c>
      <c r="W46" s="94" t="str">
        <f>IF(Distinctness!$G$13&gt;0,ThirdPlaced!$J18,"")</f>
        <v>A B E F</v>
      </c>
      <c r="X46" s="95"/>
    </row>
    <row r="47" ht="14.25" customHeight="1">
      <c r="A47" s="89" t="s">
        <v>7</v>
      </c>
      <c r="B47" s="90" t="str">
        <f>IF(GrpA!$M$10&gt;0,GrpA!$P12,"")</f>
        <v>Switzerland</v>
      </c>
      <c r="C47" s="84"/>
      <c r="D47" s="89" t="s">
        <v>8</v>
      </c>
      <c r="E47" s="90" t="str">
        <f>IF(GrpB!$M$10&gt;0,GrpB!$P12,"")</f>
        <v>Spain</v>
      </c>
      <c r="F47" s="84"/>
      <c r="G47" s="89" t="s">
        <v>9</v>
      </c>
      <c r="H47" s="90" t="str">
        <f>IF(GrpC!$M$10&gt;0,GrpC!$P12,"")</f>
        <v>Denmark</v>
      </c>
      <c r="I47" s="84"/>
      <c r="J47" s="89" t="s">
        <v>10</v>
      </c>
      <c r="K47" s="90" t="str">
        <f>IF(GrpD!$M$10&gt;0,GrpD!$P12,"")</f>
        <v>Netherlands</v>
      </c>
      <c r="L47" s="84"/>
      <c r="M47" s="89" t="s">
        <v>11</v>
      </c>
      <c r="N47" s="90" t="str">
        <f>IF(GrpE!$M$10&gt;0,GrpE!$P12,"")</f>
        <v>Slovakia</v>
      </c>
      <c r="O47" s="84"/>
      <c r="P47" s="89" t="s">
        <v>12</v>
      </c>
      <c r="Q47" s="90" t="str">
        <f>IF(GrpF!$M$10&gt;0,GrpF!$P12,"")</f>
        <v>Türkiye</v>
      </c>
      <c r="R47" s="84"/>
      <c r="S47" s="89"/>
      <c r="T47" s="91" t="str">
        <f>IF(Distinctness!$G$13&gt;0,ThirdPlaced!$C12,"")</f>
        <v>Ukraine</v>
      </c>
      <c r="U47" s="92" t="str">
        <f>IF(Distinctness!$G$13&gt;0,"   "&amp;ThirdPlaced!$D12&amp;"        "&amp;ThirdPlaced!$F12&amp;Language!$E$146&amp;ThirdPlaced!$G12,"")</f>
        <v>   3        2 - 3</v>
      </c>
      <c r="V47" s="93" t="str">
        <f>IF(Distinctness!$G$13&gt;0,ThirdPlaced!$J12,"")</f>
        <v>E</v>
      </c>
      <c r="W47" s="96" t="str">
        <f>Language!$E$130</f>
        <v>Not qualified:</v>
      </c>
      <c r="X47" s="97"/>
      <c r="Y47" s="98" t="str">
        <f>Language!$E$96</f>
        <v>Grp</v>
      </c>
    </row>
    <row r="48" ht="14.25" customHeight="1">
      <c r="A48" s="99" t="s">
        <v>13</v>
      </c>
      <c r="B48" s="100" t="str">
        <f>IF(GrpA!$M$10&gt;0,GrpA!$P13,"")</f>
        <v>Scotland</v>
      </c>
      <c r="C48" s="84"/>
      <c r="D48" s="99" t="s">
        <v>14</v>
      </c>
      <c r="E48" s="100" t="str">
        <f>IF(GrpB!$M$10&gt;0,GrpB!$P13,"")</f>
        <v>Croatia</v>
      </c>
      <c r="F48" s="84"/>
      <c r="G48" s="99" t="s">
        <v>15</v>
      </c>
      <c r="H48" s="100" t="str">
        <f>IF(GrpC!$M$10&gt;0,GrpC!$P13,"")</f>
        <v>Slovenia</v>
      </c>
      <c r="I48" s="84"/>
      <c r="J48" s="99" t="s">
        <v>16</v>
      </c>
      <c r="K48" s="100" t="str">
        <f>IF(GrpD!$M$10&gt;0,GrpD!$P13,"")</f>
        <v>Austria</v>
      </c>
      <c r="L48" s="84"/>
      <c r="M48" s="99" t="s">
        <v>17</v>
      </c>
      <c r="N48" s="100" t="str">
        <f>IF(GrpE!$M$10&gt;0,GrpE!$P13,"")</f>
        <v>Ukraine</v>
      </c>
      <c r="O48" s="84"/>
      <c r="P48" s="99" t="s">
        <v>18</v>
      </c>
      <c r="Q48" s="100" t="str">
        <f>IF(GrpF!$M$10&gt;0,GrpF!$P13,"")</f>
        <v>Georgia</v>
      </c>
      <c r="R48" s="84"/>
      <c r="S48" s="99"/>
      <c r="T48" s="91" t="str">
        <f>IF(Distinctness!$G$13&gt;0,ThirdPlaced!$C13,"")</f>
        <v>Croatia</v>
      </c>
      <c r="U48" s="92" t="str">
        <f>IF(Distinctness!$G$13&gt;0,"   "&amp;ThirdPlaced!$D13&amp;"        "&amp;ThirdPlaced!$F13&amp;Language!$E$146&amp;ThirdPlaced!$G13,"")</f>
        <v>   3        1 - 2</v>
      </c>
      <c r="V48" s="93" t="str">
        <f>IF(Distinctness!$G$13&gt;0,ThirdPlaced!$J13,"")</f>
        <v>B</v>
      </c>
      <c r="W48" s="101" t="str">
        <f>IF(Distinctness!$G$13&gt;0,ThirdPlaced!$C15,"")</f>
        <v>Austria</v>
      </c>
      <c r="X48" s="102" t="str">
        <f>IF(Distinctness!$G$13&gt;0,"   "&amp;ThirdPlaced!$D15&amp;"        "&amp;ThirdPlaced!$F15&amp;Language!$E$146&amp;ThirdPlaced!$G15,"")</f>
        <v>   1        1 - 4</v>
      </c>
      <c r="Y48" s="103" t="str">
        <f>IF(Distinctness!$G$13&gt;0,ThirdPlaced!$J15,"")</f>
        <v>D</v>
      </c>
    </row>
    <row r="49" ht="14.25" customHeight="1">
      <c r="A49" s="99" t="s">
        <v>19</v>
      </c>
      <c r="B49" s="100" t="str">
        <f>IF(GrpA!$M$10&gt;0,GrpA!$P14,"")</f>
        <v>Hungary</v>
      </c>
      <c r="C49" s="84"/>
      <c r="D49" s="99" t="s">
        <v>20</v>
      </c>
      <c r="E49" s="100" t="str">
        <f>IF(GrpB!$M$10&gt;0,GrpB!$P14,"")</f>
        <v>Albania</v>
      </c>
      <c r="F49" s="84"/>
      <c r="G49" s="99" t="s">
        <v>21</v>
      </c>
      <c r="H49" s="100" t="str">
        <f>IF(GrpC!$M$10&gt;0,GrpC!$P14,"")</f>
        <v>Serbia</v>
      </c>
      <c r="I49" s="84"/>
      <c r="J49" s="99" t="s">
        <v>22</v>
      </c>
      <c r="K49" s="100" t="str">
        <f>IF(GrpD!$M$10&gt;0,GrpD!$P14,"")</f>
        <v>Poland</v>
      </c>
      <c r="L49" s="84"/>
      <c r="M49" s="99" t="s">
        <v>23</v>
      </c>
      <c r="N49" s="100" t="str">
        <f>IF(GrpE!$M$10&gt;0,GrpE!$P14,"")</f>
        <v>Romania</v>
      </c>
      <c r="O49" s="84"/>
      <c r="P49" s="99" t="s">
        <v>24</v>
      </c>
      <c r="Q49" s="100" t="str">
        <f>IF(GrpF!$M$10&gt;0,GrpF!$P14,"")</f>
        <v>Czechia</v>
      </c>
      <c r="R49" s="84"/>
      <c r="S49" s="99"/>
      <c r="T49" s="91" t="str">
        <f>IF(Distinctness!$G$13&gt;0,ThirdPlaced!$C14,"")</f>
        <v>Scotland</v>
      </c>
      <c r="U49" s="92" t="str">
        <f>IF(Distinctness!$G$13&gt;0,"   "&amp;ThirdPlaced!$D14&amp;"        "&amp;ThirdPlaced!$F14&amp;Language!$E$146&amp;ThirdPlaced!$G14,"")</f>
        <v>   2        0 - 3</v>
      </c>
      <c r="V49" s="93" t="str">
        <f>IF(Distinctness!$G$13&gt;0,ThirdPlaced!$J14,"")</f>
        <v>A</v>
      </c>
      <c r="W49" s="101" t="str">
        <f>IF(Distinctness!$G$13&gt;0,ThirdPlaced!$C16,"")</f>
        <v>Slovenia</v>
      </c>
      <c r="X49" s="102" t="str">
        <f>IF(Distinctness!$G$13&gt;0,"   "&amp;ThirdPlaced!$D16&amp;"        "&amp;ThirdPlaced!$F16&amp;Language!$E$146&amp;ThirdPlaced!$G16,"")</f>
        <v>   1        0 - 3</v>
      </c>
      <c r="Y49" s="103" t="str">
        <f>IF(Distinctness!$G$13&gt;0,ThirdPlaced!$J16,"")</f>
        <v>C</v>
      </c>
    </row>
    <row r="50" ht="35.25" customHeight="1"/>
    <row r="51" ht="14.25" customHeight="1">
      <c r="B51" s="104" t="str">
        <f>VLOOKUP(VLOOKUP(A52,Matches!$B$41:$K$48,10,0),Language!$D$110:$E$117,2,0)</f>
        <v>Round of 16 - 4</v>
      </c>
      <c r="C51" s="105"/>
      <c r="E51" s="104" t="str">
        <f>VLOOKUP(VLOOKUP(D52,Matches!$B$41:$K$48,10,0),Language!$D$110:$E$117,2,0)</f>
        <v>Round of 16 - 2</v>
      </c>
      <c r="F51" s="105"/>
      <c r="H51" s="104" t="str">
        <f>VLOOKUP(VLOOKUP(G52,Matches!$B$41:$K$48,10,0),Language!$D$110:$E$117,2,0)</f>
        <v>Round of 16 - 6</v>
      </c>
      <c r="I51" s="105"/>
      <c r="K51" s="104" t="str">
        <f>VLOOKUP(VLOOKUP(J52,Matches!$B$41:$K$48,10,0),Language!$D$110:$E$117,2,0)</f>
        <v>Round of 16 - 5</v>
      </c>
      <c r="L51" s="105"/>
      <c r="N51" s="104" t="str">
        <f>VLOOKUP(VLOOKUP(M52,Matches!$B$41:$K$48,10,0),Language!$D$110:$E$117,2,0)</f>
        <v>Round of 16 - 7</v>
      </c>
      <c r="O51" s="105"/>
      <c r="Q51" s="104" t="str">
        <f>VLOOKUP(VLOOKUP(P52,Matches!$B$41:$K$48,10,0),Language!$D$110:$E$117,2,0)</f>
        <v>Round of 16 - 8</v>
      </c>
      <c r="R51" s="105"/>
      <c r="T51" s="104" t="str">
        <f>VLOOKUP(VLOOKUP(S52,Matches!$B$41:$K$48,10,0),Language!$D$110:$E$117,2,0)</f>
        <v>Round of 16 - 3</v>
      </c>
      <c r="U51" s="105"/>
      <c r="W51" s="104" t="str">
        <f>VLOOKUP(VLOOKUP(V52,Matches!$B$41:$K$48,10,0),Language!$D$110:$E$117,2,0)</f>
        <v>Round of 16 - 1</v>
      </c>
      <c r="X51" s="105"/>
    </row>
    <row r="52" ht="14.25" customHeight="1">
      <c r="A52" s="38">
        <f>RIGHT($C$68,2)*1</f>
        <v>39</v>
      </c>
      <c r="B52" s="39" t="str">
        <f>VLOOKUP(A52,Matches!$B$4:$K$58,7,0)</f>
        <v>Cologne</v>
      </c>
      <c r="C52" s="40"/>
      <c r="D52" s="38">
        <f>RIGHT($E$68,2)*1</f>
        <v>37</v>
      </c>
      <c r="E52" s="39" t="str">
        <f>VLOOKUP(D52,Matches!$B$4:$K$58,7,0)</f>
        <v>Dortmund</v>
      </c>
      <c r="F52" s="40"/>
      <c r="G52" s="38">
        <f>RIGHT($I$68,2)*1</f>
        <v>41</v>
      </c>
      <c r="H52" s="39" t="str">
        <f>VLOOKUP(G52,Matches!$B$4:$K$58,7,0)</f>
        <v>Frankfurt</v>
      </c>
      <c r="I52" s="40"/>
      <c r="J52" s="38">
        <f>RIGHT($K$68,2)*1</f>
        <v>42</v>
      </c>
      <c r="K52" s="39" t="str">
        <f>VLOOKUP(J52,Matches!$B$4:$K$58,7,0)</f>
        <v>Dusseldorf</v>
      </c>
      <c r="L52" s="40"/>
      <c r="M52" s="38">
        <f>RIGHT($O$68,2)*1</f>
        <v>43</v>
      </c>
      <c r="N52" s="39" t="str">
        <f>VLOOKUP(M52,Matches!$B$4:$K$58,7,0)</f>
        <v>Munich</v>
      </c>
      <c r="O52" s="40"/>
      <c r="P52" s="38">
        <f>RIGHT($Q$68,2)*1</f>
        <v>44</v>
      </c>
      <c r="Q52" s="39" t="str">
        <f>VLOOKUP(P52,Matches!$B$4:$K$58,7,0)</f>
        <v>Leipzig</v>
      </c>
      <c r="R52" s="40"/>
      <c r="S52" s="38">
        <f>RIGHT($U$68,2)*1</f>
        <v>40</v>
      </c>
      <c r="T52" s="39" t="str">
        <f>VLOOKUP(S52,Matches!$B$4:$K$58,7,0)</f>
        <v>Gelsenkirchen</v>
      </c>
      <c r="U52" s="40"/>
      <c r="V52" s="38">
        <f>RIGHT($W$68,2)*1</f>
        <v>38</v>
      </c>
      <c r="W52" s="39" t="str">
        <f>VLOOKUP(V52,Matches!$B$4:$K$58,7,0)</f>
        <v>Berlin</v>
      </c>
      <c r="X52" s="40"/>
    </row>
    <row r="53" ht="14.25" customHeight="1">
      <c r="B53" s="44">
        <f>VLOOKUP(A52,Matches!$B$4:$K$58,5,0)</f>
        <v>45473.875</v>
      </c>
      <c r="C53" s="45"/>
      <c r="E53" s="44">
        <f>VLOOKUP(D52,Matches!$B$4:$K$58,5,0)</f>
        <v>45472.875</v>
      </c>
      <c r="F53" s="45"/>
      <c r="H53" s="44">
        <f>VLOOKUP(G52,Matches!$B$4:$K$58,5,0)</f>
        <v>45474.875</v>
      </c>
      <c r="I53" s="45"/>
      <c r="K53" s="44">
        <f>VLOOKUP(J52,Matches!$B$4:$K$58,5,0)</f>
        <v>45474.75</v>
      </c>
      <c r="L53" s="45"/>
      <c r="N53" s="44">
        <f>VLOOKUP(M52,Matches!$B$4:$K$58,5,0)</f>
        <v>45475.75</v>
      </c>
      <c r="O53" s="45"/>
      <c r="Q53" s="44">
        <f>VLOOKUP(P52,Matches!$B$4:$K$58,5,0)</f>
        <v>45475.875</v>
      </c>
      <c r="R53" s="45"/>
      <c r="T53" s="44">
        <f>VLOOKUP(S52,Matches!$B$4:$K$58,5,0)</f>
        <v>45473.75</v>
      </c>
      <c r="U53" s="45"/>
      <c r="V53" s="106"/>
      <c r="W53" s="44">
        <f>VLOOKUP(V52,Matches!$B$4:$K$58,5,0)</f>
        <v>45472.75</v>
      </c>
      <c r="X53" s="45"/>
    </row>
    <row r="54" ht="14.25" customHeight="1">
      <c r="B54" s="49" t="str">
        <f>VLOOKUP(A52,Matches!$B$4:$K$58,8,0)</f>
        <v>Italy</v>
      </c>
      <c r="C54" s="50" t="str">
        <f>VLOOKUP(A52,Matches!$B$4:$K$58,9,0)</f>
        <v>Ukraine</v>
      </c>
      <c r="E54" s="49" t="str">
        <f>VLOOKUP(D52,Matches!$B$4:$K$58,8,0)</f>
        <v>Germany</v>
      </c>
      <c r="F54" s="50" t="str">
        <f>VLOOKUP(D52,Matches!$B$4:$K$58,9,0)</f>
        <v>Denmark</v>
      </c>
      <c r="H54" s="49" t="str">
        <f>VLOOKUP(G52,Matches!$B$4:$K$58,8,0)</f>
        <v>Portugal</v>
      </c>
      <c r="I54" s="50" t="str">
        <f>VLOOKUP(G52,Matches!$B$4:$K$58,9,0)</f>
        <v>Scotland</v>
      </c>
      <c r="K54" s="49" t="str">
        <f>VLOOKUP(J52,Matches!$B$4:$K$58,8,0)</f>
        <v>Netherlands</v>
      </c>
      <c r="L54" s="50" t="str">
        <f>VLOOKUP(J52,Matches!$B$4:$K$58,9,0)</f>
        <v>Slovakia</v>
      </c>
      <c r="N54" s="49" t="str">
        <f>VLOOKUP(M52,Matches!$B$4:$K$58,8,0)</f>
        <v>Belgium</v>
      </c>
      <c r="O54" s="50" t="str">
        <f>VLOOKUP(M52,Matches!$B$4:$K$58,9,0)</f>
        <v>Croatia</v>
      </c>
      <c r="Q54" s="49" t="str">
        <f>VLOOKUP(P52,Matches!$B$4:$K$58,8,0)</f>
        <v>France</v>
      </c>
      <c r="R54" s="50" t="str">
        <f>VLOOKUP(P52,Matches!$B$4:$K$58,9,0)</f>
        <v>Türkiye</v>
      </c>
      <c r="T54" s="49" t="str">
        <f>VLOOKUP(S52,Matches!$B$4:$K$58,8,0)</f>
        <v>England</v>
      </c>
      <c r="U54" s="50" t="str">
        <f>VLOOKUP(S52,Matches!$B$4:$K$58,9,0)</f>
        <v>Georgia</v>
      </c>
      <c r="W54" s="49" t="str">
        <f>VLOOKUP(V52,Matches!$B$4:$K$58,8,0)</f>
        <v>Switzerland</v>
      </c>
      <c r="X54" s="50" t="str">
        <f>VLOOKUP(V52,Matches!$B$4:$K$58,9,0)</f>
        <v>Spain</v>
      </c>
    </row>
    <row r="55" ht="14.25" customHeight="1">
      <c r="B55" s="54">
        <v>1.0</v>
      </c>
      <c r="C55" s="55">
        <v>0.0</v>
      </c>
      <c r="D55" s="107"/>
      <c r="E55" s="54">
        <v>1.0</v>
      </c>
      <c r="F55" s="55">
        <v>0.0</v>
      </c>
      <c r="G55" s="107"/>
      <c r="H55" s="54">
        <v>1.0</v>
      </c>
      <c r="I55" s="55">
        <v>0.0</v>
      </c>
      <c r="J55" s="107"/>
      <c r="K55" s="54">
        <v>1.0</v>
      </c>
      <c r="L55" s="55">
        <v>0.0</v>
      </c>
      <c r="M55" s="107"/>
      <c r="N55" s="54">
        <v>1.0</v>
      </c>
      <c r="O55" s="55">
        <v>0.0</v>
      </c>
      <c r="P55" s="107"/>
      <c r="Q55" s="54">
        <v>1.0</v>
      </c>
      <c r="R55" s="55">
        <v>0.0</v>
      </c>
      <c r="S55" s="107"/>
      <c r="T55" s="54">
        <v>1.0</v>
      </c>
      <c r="U55" s="55">
        <v>0.0</v>
      </c>
      <c r="V55" s="107"/>
      <c r="W55" s="54">
        <v>0.0</v>
      </c>
      <c r="X55" s="55">
        <v>1.0</v>
      </c>
      <c r="Y55" s="108"/>
    </row>
    <row r="56" ht="9.75" customHeight="1">
      <c r="B56" s="72" t="str">
        <f>Language!$E$127</f>
        <v>Penalty shoot-out:</v>
      </c>
      <c r="C56" s="45"/>
      <c r="E56" s="72" t="str">
        <f>Language!$E$127</f>
        <v>Penalty shoot-out:</v>
      </c>
      <c r="F56" s="45"/>
      <c r="H56" s="72" t="str">
        <f>Language!$E$127</f>
        <v>Penalty shoot-out:</v>
      </c>
      <c r="I56" s="45"/>
      <c r="K56" s="72" t="str">
        <f>Language!$E$127</f>
        <v>Penalty shoot-out:</v>
      </c>
      <c r="L56" s="45"/>
      <c r="N56" s="72" t="str">
        <f>Language!$E$127</f>
        <v>Penalty shoot-out:</v>
      </c>
      <c r="O56" s="45"/>
      <c r="Q56" s="72" t="str">
        <f>Language!$E$127</f>
        <v>Penalty shoot-out:</v>
      </c>
      <c r="R56" s="45"/>
      <c r="T56" s="72" t="str">
        <f>Language!$E$127</f>
        <v>Penalty shoot-out:</v>
      </c>
      <c r="U56" s="45"/>
      <c r="W56" s="72" t="str">
        <f>Language!$E$127</f>
        <v>Penalty shoot-out:</v>
      </c>
      <c r="X56" s="45"/>
    </row>
    <row r="57" ht="14.25" customHeight="1">
      <c r="B57" s="109"/>
      <c r="C57" s="110"/>
      <c r="E57" s="109"/>
      <c r="F57" s="110"/>
      <c r="H57" s="109"/>
      <c r="I57" s="110"/>
      <c r="K57" s="109"/>
      <c r="L57" s="110"/>
      <c r="N57" s="109"/>
      <c r="O57" s="110"/>
      <c r="Q57" s="109"/>
      <c r="R57" s="110"/>
      <c r="T57" s="109">
        <v>1.0</v>
      </c>
      <c r="U57" s="110">
        <v>0.0</v>
      </c>
      <c r="W57" s="109">
        <v>0.0</v>
      </c>
      <c r="X57" s="110">
        <v>1.0</v>
      </c>
    </row>
    <row r="58" ht="14.25" customHeight="1">
      <c r="A58" s="111"/>
      <c r="B58" s="112" t="str">
        <f>VLOOKUP(A52,Matches!$B$4:$K$58,2,0)</f>
        <v>1B</v>
      </c>
      <c r="C58" s="112" t="str">
        <f>VLOOKUP(A52,Matches!$B$4:$K$58,3,0)</f>
        <v>3A/D/E/F</v>
      </c>
      <c r="D58" s="111"/>
      <c r="E58" s="112" t="str">
        <f>VLOOKUP(D52,Matches!$B$4:$K$58,2,0)</f>
        <v>1A</v>
      </c>
      <c r="F58" s="112" t="str">
        <f>VLOOKUP(D52,Matches!$B$4:$K$58,3,0)</f>
        <v>2C</v>
      </c>
      <c r="G58" s="113"/>
      <c r="H58" s="112" t="str">
        <f>VLOOKUP(G52,Matches!$B$4:$K$58,2,0)</f>
        <v>1F</v>
      </c>
      <c r="I58" s="112" t="str">
        <f>VLOOKUP(G52,Matches!$B$4:$K$58,3,0)</f>
        <v>3A/B/C</v>
      </c>
      <c r="J58" s="112"/>
      <c r="K58" s="112" t="str">
        <f>VLOOKUP(J52,Matches!$B$4:$K$58,2,0)</f>
        <v>2D</v>
      </c>
      <c r="L58" s="112" t="str">
        <f>VLOOKUP(J52,Matches!$B$4:$K$58,3,0)</f>
        <v>2E</v>
      </c>
      <c r="M58" s="112"/>
      <c r="N58" s="112" t="str">
        <f>VLOOKUP(M52,Matches!$B$4:$K$58,2,0)</f>
        <v>1E</v>
      </c>
      <c r="O58" s="112" t="str">
        <f>VLOOKUP(M52,Matches!$B$4:$K$58,3,0)</f>
        <v>3A/B/C/D</v>
      </c>
      <c r="P58" s="112"/>
      <c r="Q58" s="112" t="str">
        <f>VLOOKUP(P52,Matches!$B$4:$K$58,2,0)</f>
        <v>1D</v>
      </c>
      <c r="R58" s="112" t="str">
        <f>VLOOKUP(P52,Matches!$B$4:$K$58,3,0)</f>
        <v>2F</v>
      </c>
      <c r="S58" s="112"/>
      <c r="T58" s="112" t="str">
        <f>VLOOKUP(S52,Matches!$B$4:$K$58,2,0)</f>
        <v>1C</v>
      </c>
      <c r="U58" s="112" t="str">
        <f>VLOOKUP(S52,Matches!$B$4:$K$58,3,0)</f>
        <v>3D/E/F</v>
      </c>
      <c r="V58" s="112"/>
      <c r="W58" s="112" t="str">
        <f>VLOOKUP(V52,Matches!$B$4:$K$58,2,0)</f>
        <v>2A</v>
      </c>
      <c r="X58" s="112" t="str">
        <f>VLOOKUP(V52,Matches!$B$4:$K$58,3,0)</f>
        <v>2B</v>
      </c>
      <c r="Y58" s="111"/>
      <c r="Z58" s="111"/>
    </row>
    <row r="59" ht="14.25" customHeight="1">
      <c r="A59" s="111"/>
      <c r="B59" s="79" t="str">
        <f>IF(AND(B55&lt;&gt;"",C55&lt;&gt;"",B55=C55,B57&lt;&gt;"",C57&lt;&gt;"",B57=C57),Language!$E$141,"")</f>
        <v/>
      </c>
      <c r="D59" s="113"/>
      <c r="E59" s="79" t="str">
        <f>IF(AND(E55&lt;&gt;"",F55&lt;&gt;"",E55=F55,E57&lt;&gt;"",F57&lt;&gt;"",E57=F57),Language!$E$141,"")</f>
        <v/>
      </c>
      <c r="G59" s="112"/>
      <c r="H59" s="79" t="str">
        <f>IF(AND(H55&lt;&gt;"",I55&lt;&gt;"",H55=I55,H57&lt;&gt;"",I57&lt;&gt;"",H57=I57),Language!$E$141,"")</f>
        <v/>
      </c>
      <c r="J59" s="112"/>
      <c r="K59" s="79" t="str">
        <f>IF(AND(K55&lt;&gt;"",L55&lt;&gt;"",K55=L55,K57&lt;&gt;"",L57&lt;&gt;"",K57=L57),Language!$E$141,"")</f>
        <v/>
      </c>
      <c r="M59" s="112"/>
      <c r="N59" s="79" t="str">
        <f>IF(AND(N55&lt;&gt;"",O55&lt;&gt;"",N55=O55,N57&lt;&gt;"",O57&lt;&gt;"",N57=O57),Language!$E$141,"")</f>
        <v/>
      </c>
      <c r="P59" s="112"/>
      <c r="Q59" s="79" t="str">
        <f>IF(AND(Q55&lt;&gt;"",R55&lt;&gt;"",Q55=R55,Q57&lt;&gt;"",R57&lt;&gt;"",Q57=R57),Language!$E$141,"")</f>
        <v/>
      </c>
      <c r="S59" s="112"/>
      <c r="T59" s="79" t="str">
        <f>IF(AND(T55&lt;&gt;"",U55&lt;&gt;"",T55=U55,T57&lt;&gt;"",U57&lt;&gt;"",T57=U57),Language!$E$141,"")</f>
        <v/>
      </c>
      <c r="V59" s="112"/>
      <c r="W59" s="79" t="str">
        <f>IF(AND(W55&lt;&gt;"",X55&lt;&gt;"",W55=X55,W57&lt;&gt;"",X57&lt;&gt;"",W57=X57),Language!$E$141,"")</f>
        <v/>
      </c>
      <c r="Y59" s="111"/>
      <c r="Z59" s="111"/>
    </row>
    <row r="60" ht="14.25" customHeight="1">
      <c r="C60" s="114"/>
      <c r="E60" s="114"/>
    </row>
    <row r="61" ht="15.75" customHeight="1">
      <c r="C61" s="115" t="str">
        <f>VLOOKUP(VLOOKUP(B62,Matches!$B$50:$K$53,10,0),Language!$D$118:$E$121,2,0)</f>
        <v>Quarter final 1</v>
      </c>
      <c r="D61" s="116"/>
      <c r="E61" s="117"/>
      <c r="I61" s="115" t="str">
        <f>VLOOKUP(VLOOKUP(H62,Matches!$B$50:$K$53,10,0),Language!$D$118:$E$121,2,0)</f>
        <v>Quarter final 2</v>
      </c>
      <c r="J61" s="116"/>
      <c r="K61" s="117"/>
      <c r="O61" s="115" t="str">
        <f>VLOOKUP(VLOOKUP(N62,Matches!$B$50:$K$53,10,0),Language!$D$118:$E$121,2,0)</f>
        <v>Quarter final 4</v>
      </c>
      <c r="P61" s="116"/>
      <c r="Q61" s="117"/>
      <c r="U61" s="115" t="str">
        <f>VLOOKUP(VLOOKUP(T62,Matches!$B$50:$K$53,10,0),Language!$D$118:$E$121,2,0)</f>
        <v>Quarter final 3</v>
      </c>
      <c r="V61" s="116"/>
      <c r="W61" s="117"/>
    </row>
    <row r="62" ht="15.75" customHeight="1">
      <c r="B62" s="38">
        <f>RIGHT($F$78,2)*1</f>
        <v>45</v>
      </c>
      <c r="C62" s="118" t="str">
        <f>VLOOKUP(B62,Matches!$B$4:$K$58,7,0)</f>
        <v>Stuttgart</v>
      </c>
      <c r="D62" s="119"/>
      <c r="E62" s="45"/>
      <c r="H62" s="38">
        <f>RIGHT($H$78,2)*1</f>
        <v>46</v>
      </c>
      <c r="I62" s="118" t="str">
        <f>VLOOKUP(H62,Matches!$B$4:$K$58,7,0)</f>
        <v>Hamburg</v>
      </c>
      <c r="J62" s="119"/>
      <c r="K62" s="45"/>
      <c r="N62" s="38">
        <f>RIGHT($R$78,2)*1</f>
        <v>47</v>
      </c>
      <c r="O62" s="118" t="str">
        <f>VLOOKUP(N62,Matches!$B$4:$K$58,7,0)</f>
        <v>Berlin</v>
      </c>
      <c r="P62" s="119"/>
      <c r="Q62" s="45"/>
      <c r="T62" s="38">
        <f>RIGHT($T$78,2)*1</f>
        <v>48</v>
      </c>
      <c r="U62" s="118" t="str">
        <f>VLOOKUP(T62,Matches!$B$4:$K$58,7,0)</f>
        <v>Dusseldorf</v>
      </c>
      <c r="V62" s="119"/>
      <c r="W62" s="45"/>
    </row>
    <row r="63" ht="14.25" customHeight="1">
      <c r="C63" s="44">
        <f>VLOOKUP(B62,Matches!$B$4:$K$58,5,0)</f>
        <v>45478.75</v>
      </c>
      <c r="D63" s="119"/>
      <c r="E63" s="45"/>
      <c r="I63" s="44">
        <f>VLOOKUP(H62,Matches!$B$4:$K$58,5,0)</f>
        <v>45478.875</v>
      </c>
      <c r="J63" s="119"/>
      <c r="K63" s="45"/>
      <c r="O63" s="44">
        <f>VLOOKUP(N62,Matches!$B$4:$K$58,5,0)</f>
        <v>45479.875</v>
      </c>
      <c r="P63" s="119"/>
      <c r="Q63" s="45"/>
      <c r="U63" s="44">
        <f>VLOOKUP(T62,Matches!$B$4:$K$58,5,0)</f>
        <v>45479.75</v>
      </c>
      <c r="V63" s="119"/>
      <c r="W63" s="45"/>
    </row>
    <row r="64" ht="14.25" customHeight="1">
      <c r="C64" s="120" t="str">
        <f>IF(AND(B55&lt;&gt;"",C55&lt;&gt;""),IF(B55&gt;C55,B54,IF(B55&lt;C55,C54,IF(AND(B57&lt;&gt;"",C57&lt;&gt;""),IF(B57&gt;C57,B54,IF(B57&lt;C57,C54,"")),""))),"")</f>
        <v>Italy</v>
      </c>
      <c r="E64" s="121" t="str">
        <f>IF(AND(E55&lt;&gt;"",F55&lt;&gt;""),IF(E55&gt;F55,E54,IF(E55&lt;F55,F54,IF(AND(E57&lt;&gt;"",F57&lt;&gt;""),IF(E57&gt;F57,E54,IF(E57&lt;F57,F54,"")),""))),"")</f>
        <v>Germany</v>
      </c>
      <c r="I64" s="120" t="str">
        <f>IF(AND(H55&lt;&gt;"",I55&lt;&gt;""),IF(H55&gt;I55,H54,IF(H55&lt;I55,I54,IF(AND(H57&lt;&gt;"",I57&lt;&gt;""),IF(H57&gt;I57,H54,IF(H57&lt;I57,I54,"")),""))),"")</f>
        <v>Portugal</v>
      </c>
      <c r="K64" s="121" t="str">
        <f>IF(AND(K55&lt;&gt;"",L55&lt;&gt;""),IF(K55&gt;L55,K54,IF(K55&lt;L55,L54,IF(AND(K57&lt;&gt;"",L57&lt;&gt;""),IF(K57&gt;L57,K54,IF(K57&lt;L57,L54,"")),""))),"")</f>
        <v>Netherlands</v>
      </c>
      <c r="O64" s="120" t="str">
        <f>IF(AND(N55&lt;&gt;"",O55&lt;&gt;""),IF(N55&gt;O55,N54,IF(N55&lt;O55,O54,IF(AND(N57&lt;&gt;"",O57&lt;&gt;""),IF(N57&gt;O57,N54,IF(N57&lt;O57,O54,"")),""))),"")</f>
        <v>Belgium</v>
      </c>
      <c r="Q64" s="121" t="str">
        <f>IF(AND(Q55&lt;&gt;"",R55&lt;&gt;""),IF(Q55&gt;R55,Q54,IF(Q55&lt;R55,R54,IF(AND(Q57&lt;&gt;"",R57&lt;&gt;""),IF(Q57&gt;R57,Q54,IF(Q57&lt;R57,R54,"")),""))),"")</f>
        <v>France</v>
      </c>
      <c r="U64" s="120" t="str">
        <f>IF(AND(T55&lt;&gt;"",U55&lt;&gt;""),IF(T55&gt;U55,T54,IF(T55&lt;U55,U54,IF(AND(T57&lt;&gt;"",U57&lt;&gt;""),IF(T57&gt;U57,T54,IF(T57&lt;U57,U54,"")),""))),"")</f>
        <v>England</v>
      </c>
      <c r="W64" s="121" t="str">
        <f>IF(AND(W55&lt;&gt;"",X55&lt;&gt;""),IF(W55&gt;X55,W54,IF(W55&lt;X55,X54,IF(AND(W57&lt;&gt;"",X57&lt;&gt;""),IF(W57&gt;X57,W54,IF(W57&lt;X57,X54,"")),""))),"")</f>
        <v>Spain</v>
      </c>
    </row>
    <row r="65" ht="14.25" customHeight="1">
      <c r="C65" s="54">
        <v>0.0</v>
      </c>
      <c r="D65" s="122"/>
      <c r="E65" s="123">
        <v>1.0</v>
      </c>
      <c r="F65" s="108"/>
      <c r="I65" s="54">
        <v>1.0</v>
      </c>
      <c r="J65" s="122"/>
      <c r="K65" s="123">
        <v>0.0</v>
      </c>
      <c r="L65" s="108"/>
      <c r="O65" s="54">
        <v>0.0</v>
      </c>
      <c r="P65" s="122"/>
      <c r="Q65" s="123">
        <v>1.0</v>
      </c>
      <c r="R65" s="108"/>
      <c r="U65" s="54">
        <v>1.0</v>
      </c>
      <c r="V65" s="122"/>
      <c r="W65" s="123">
        <v>0.0</v>
      </c>
      <c r="X65" s="108"/>
    </row>
    <row r="66" ht="9.75" customHeight="1">
      <c r="C66" s="73" t="str">
        <f>Language!$E$127</f>
        <v>Penalty shoot-out:</v>
      </c>
      <c r="D66" s="124"/>
      <c r="E66" s="40"/>
      <c r="I66" s="73" t="str">
        <f>Language!$E$127</f>
        <v>Penalty shoot-out:</v>
      </c>
      <c r="J66" s="124"/>
      <c r="K66" s="40"/>
      <c r="O66" s="73" t="str">
        <f>Language!$E$127</f>
        <v>Penalty shoot-out:</v>
      </c>
      <c r="P66" s="124"/>
      <c r="Q66" s="40"/>
      <c r="U66" s="73" t="str">
        <f>Language!$E$127</f>
        <v>Penalty shoot-out:</v>
      </c>
      <c r="V66" s="124"/>
      <c r="W66" s="40"/>
    </row>
    <row r="67" ht="14.25" customHeight="1">
      <c r="C67" s="125"/>
      <c r="D67" s="122"/>
      <c r="E67" s="126"/>
      <c r="I67" s="125"/>
      <c r="J67" s="122"/>
      <c r="K67" s="126"/>
      <c r="O67" s="125"/>
      <c r="P67" s="122"/>
      <c r="Q67" s="126"/>
      <c r="U67" s="125"/>
      <c r="V67" s="122"/>
      <c r="W67" s="126"/>
    </row>
    <row r="68" ht="14.25" customHeight="1">
      <c r="A68" s="111"/>
      <c r="B68" s="111"/>
      <c r="C68" s="112" t="str">
        <f>VLOOKUP(B62,Matches!$B$50:$K$58,2,0)</f>
        <v>W39</v>
      </c>
      <c r="D68" s="127"/>
      <c r="E68" s="112" t="str">
        <f>VLOOKUP(B62,Matches!$B$50:$K$58,3,0)</f>
        <v>W37</v>
      </c>
      <c r="F68" s="128"/>
      <c r="G68" s="129"/>
      <c r="H68" s="129"/>
      <c r="I68" s="112" t="str">
        <f>VLOOKUP(H62,Matches!$B$50:$K$58,2,0)</f>
        <v>W41</v>
      </c>
      <c r="J68" s="127"/>
      <c r="K68" s="112" t="str">
        <f>VLOOKUP(H62,Matches!$B$50:$K$58,3,0)</f>
        <v>W42</v>
      </c>
      <c r="L68" s="129"/>
      <c r="M68" s="129"/>
      <c r="N68" s="129"/>
      <c r="O68" s="112" t="str">
        <f>VLOOKUP(N62,Matches!$B$50:$K$58,2,0)</f>
        <v>W43</v>
      </c>
      <c r="Q68" s="112" t="str">
        <f>VLOOKUP(N62,Matches!$B$50:$K$58,3,0)</f>
        <v>W44</v>
      </c>
      <c r="R68" s="129"/>
      <c r="S68" s="129"/>
      <c r="T68" s="129"/>
      <c r="U68" s="112" t="str">
        <f>VLOOKUP(T62,Matches!$B$50:$K$58,2,0)</f>
        <v>W40</v>
      </c>
      <c r="V68" s="127"/>
      <c r="W68" s="112" t="str">
        <f>VLOOKUP(T62,Matches!$B$50:$K$58,3,0)</f>
        <v>W38</v>
      </c>
      <c r="X68" s="111"/>
      <c r="Y68" s="111"/>
      <c r="Z68" s="111"/>
    </row>
    <row r="69" ht="12.0" customHeight="1">
      <c r="C69" s="130" t="str">
        <f>IF(AND(C65&lt;&gt;"",E65&lt;&gt;"",C65=E65,C67&lt;&gt;"",E67&lt;&gt;"",C67=E67),Language!$E$141,"")</f>
        <v/>
      </c>
      <c r="F69" s="131"/>
      <c r="I69" s="130" t="str">
        <f>IF(AND(I65&lt;&gt;"",K65&lt;&gt;"",I65=K65,I67&lt;&gt;"",K67&lt;&gt;"",I67=K67),Language!$E$141,"")</f>
        <v/>
      </c>
      <c r="O69" s="130" t="str">
        <f>IF(AND(O65&lt;&gt;"",Q65&lt;&gt;"",O65=Q65,O67&lt;&gt;"",Q67&lt;&gt;"",O67=Q67),Language!$E$141,"")</f>
        <v/>
      </c>
      <c r="U69" s="130" t="str">
        <f>IF(AND(U65&lt;&gt;"",W65&lt;&gt;"",U65=W65,U67&lt;&gt;"",W67&lt;&gt;"",U67=W67),Language!$E$141,"")</f>
        <v/>
      </c>
    </row>
    <row r="70" ht="14.25" customHeight="1"/>
    <row r="71" ht="14.25" customHeight="1">
      <c r="F71" s="115" t="str">
        <f>VLOOKUP(E72,Matches!$B$50:$K$58,10,0)</f>
        <v>Semi-Final 1</v>
      </c>
      <c r="G71" s="116"/>
      <c r="H71" s="117"/>
      <c r="R71" s="115" t="str">
        <f>VLOOKUP(Q72,Matches!$B$50:$K$58,10,0)</f>
        <v>Semi-Final 2</v>
      </c>
      <c r="S71" s="116"/>
      <c r="T71" s="117"/>
    </row>
    <row r="72" ht="14.25" customHeight="1">
      <c r="E72" s="38">
        <f>RIGHT($L$88,2)*1</f>
        <v>49</v>
      </c>
      <c r="F72" s="118" t="str">
        <f>VLOOKUP(E72,Matches!$B$4:$K$58,7,0)</f>
        <v>Munich</v>
      </c>
      <c r="G72" s="119"/>
      <c r="H72" s="45"/>
      <c r="Q72" s="38">
        <f>RIGHT($N$88,2)*1</f>
        <v>50</v>
      </c>
      <c r="R72" s="118" t="str">
        <f>VLOOKUP(Q72,Matches!$B$4:$K$58,7,0)</f>
        <v>Dortmund</v>
      </c>
      <c r="S72" s="119"/>
      <c r="T72" s="45"/>
    </row>
    <row r="73" ht="14.25" customHeight="1">
      <c r="F73" s="44">
        <f>VLOOKUP(E72,Matches!$B$4:$K$58,5,0)</f>
        <v>45482.875</v>
      </c>
      <c r="G73" s="119"/>
      <c r="H73" s="45"/>
      <c r="L73" s="132"/>
      <c r="M73" s="132"/>
      <c r="R73" s="44">
        <f>VLOOKUP(Q72,Matches!$B$4:$K$58,5,0)</f>
        <v>45483.875</v>
      </c>
      <c r="S73" s="119"/>
      <c r="T73" s="45"/>
    </row>
    <row r="74" ht="14.25" customHeight="1">
      <c r="F74" s="120" t="str">
        <f>IF(AND(C65&lt;&gt;"",E65&lt;&gt;""),IF(C65&gt;E65,C64,IF(C65&lt;E65,E64,IF(AND(C67&lt;&gt;"",E67&lt;&gt;""),IF(C67&gt;E67,C64,IF(C67&lt;E67,E64,"")),""))),"")</f>
        <v>Germany</v>
      </c>
      <c r="H74" s="121" t="str">
        <f>IF(AND(I65&lt;&gt;"",K65&lt;&gt;""),IF(I65&gt;K65,I64,IF(I65&lt;K65,K64,IF(AND(I67&lt;&gt;"",K67&lt;&gt;""),IF(I67&gt;K67,I64,IF(I67&lt;K67,K64,"")),""))),"")</f>
        <v>Portugal</v>
      </c>
      <c r="L74" s="133"/>
      <c r="M74" s="133"/>
      <c r="R74" s="120" t="str">
        <f>IF(AND(O65&lt;&gt;"",Q65&lt;&gt;""),IF(O65&gt;Q65,O64,IF(O65&lt;Q65,Q64,IF(AND(O67&lt;&gt;"",Q67&lt;&gt;""),IF(O67&gt;Q67,O64,IF(O67&lt;Q67,Q64,"")),""))),"")</f>
        <v>France</v>
      </c>
      <c r="T74" s="121" t="str">
        <f>IF(AND(U65&lt;&gt;"",W65&lt;&gt;""),IF(U65&gt;W65,U64,IF(U65&lt;W65,W64,IF(AND(U67&lt;&gt;"",W67&lt;&gt;""),IF(U67&gt;W67,U64,IF(U67&lt;W67,W64,"")),""))),"")</f>
        <v>England</v>
      </c>
    </row>
    <row r="75" ht="14.25" customHeight="1">
      <c r="F75" s="54">
        <v>1.0</v>
      </c>
      <c r="G75" s="122"/>
      <c r="H75" s="123">
        <v>0.0</v>
      </c>
      <c r="I75" s="108"/>
      <c r="L75" s="134"/>
      <c r="R75" s="54">
        <v>1.0</v>
      </c>
      <c r="S75" s="122"/>
      <c r="T75" s="123">
        <v>0.0</v>
      </c>
      <c r="U75" s="108"/>
    </row>
    <row r="76" ht="9.75" customHeight="1">
      <c r="F76" s="73" t="str">
        <f>Language!$E$127</f>
        <v>Penalty shoot-out:</v>
      </c>
      <c r="G76" s="124"/>
      <c r="H76" s="40"/>
      <c r="L76" s="134"/>
      <c r="R76" s="73" t="str">
        <f>Language!$E$127</f>
        <v>Penalty shoot-out:</v>
      </c>
      <c r="S76" s="124"/>
      <c r="T76" s="40"/>
    </row>
    <row r="77" ht="14.25" customHeight="1">
      <c r="F77" s="125"/>
      <c r="G77" s="122"/>
      <c r="H77" s="126"/>
      <c r="L77" s="134"/>
      <c r="R77" s="125"/>
      <c r="S77" s="122"/>
      <c r="T77" s="126"/>
    </row>
    <row r="78" ht="14.25" customHeight="1">
      <c r="F78" s="112" t="str">
        <f>VLOOKUP(E72,Matches!$B$50:$K$58,2,0)</f>
        <v>W45</v>
      </c>
      <c r="G78" s="127"/>
      <c r="H78" s="112" t="str">
        <f>VLOOKUP(E72,Matches!$B$50:$K$58,3,0)</f>
        <v>W46</v>
      </c>
      <c r="I78" s="131"/>
      <c r="L78" s="15"/>
      <c r="R78" s="112" t="str">
        <f>VLOOKUP(Q72,Matches!$B$50:$K$58,2,0)</f>
        <v>W47</v>
      </c>
      <c r="S78" s="127"/>
      <c r="T78" s="112" t="str">
        <f>VLOOKUP(Q72,Matches!$B$50:$K$58,3,0)</f>
        <v>W48</v>
      </c>
    </row>
    <row r="79" ht="12.0" customHeight="1">
      <c r="F79" s="130" t="str">
        <f>IF(AND(F75&lt;&gt;"",H75&lt;&gt;"",F75=H75,F77&lt;&gt;"",H77&lt;&gt;"",F77=H77),Language!$E$141,"")</f>
        <v/>
      </c>
      <c r="L79" s="135"/>
      <c r="M79" s="135"/>
      <c r="N79" s="135"/>
      <c r="R79" s="130" t="str">
        <f>IF(AND(R75&lt;&gt;"",T75&lt;&gt;"",R75=T75,R77&lt;&gt;"",T77&lt;&gt;"",R77=T77),Language!$E$141,"")</f>
        <v/>
      </c>
    </row>
    <row r="80" ht="14.25" customHeight="1"/>
    <row r="81" ht="14.25" customHeight="1">
      <c r="L81" s="136" t="str">
        <f>VLOOKUP(K82,Matches!$B$50:$K$58,10,0)</f>
        <v>Final</v>
      </c>
      <c r="M81" s="116"/>
      <c r="N81" s="34"/>
    </row>
    <row r="82" ht="15.0" customHeight="1">
      <c r="K82" s="38">
        <v>51.0</v>
      </c>
      <c r="L82" s="118" t="str">
        <f>VLOOKUP(K82,Matches!$B$4:$K$58,7,0)</f>
        <v>Berlin</v>
      </c>
      <c r="M82" s="119"/>
      <c r="N82" s="45"/>
      <c r="R82" s="137" t="str">
        <f>Language!$E$109</f>
        <v>European Champion 2024:</v>
      </c>
      <c r="S82" s="57"/>
      <c r="T82" s="57"/>
      <c r="U82" s="57"/>
      <c r="V82" s="57"/>
      <c r="W82" s="138"/>
    </row>
    <row r="83" ht="15.0" customHeight="1">
      <c r="L83" s="44">
        <f>VLOOKUP(K82,Matches!$B$4:$K$58,5,0)</f>
        <v>45487.875</v>
      </c>
      <c r="M83" s="119"/>
      <c r="N83" s="45"/>
      <c r="R83" s="139"/>
      <c r="S83" s="47"/>
      <c r="T83" s="47"/>
      <c r="U83" s="47"/>
      <c r="V83" s="47"/>
      <c r="W83" s="140"/>
    </row>
    <row r="84" ht="15.0" customHeight="1">
      <c r="L84" s="120" t="str">
        <f>IF(AND(F75&lt;&gt;"",H75&lt;&gt;""),IF(F75&gt;H75,F74,IF(F75&lt;H75,H74,IF(AND(F77&lt;&gt;"",H77&lt;&gt;""),IF(F77&gt;H77,F74,IF(F77&lt;H77,H74,"")),""))),"")</f>
        <v>Germany</v>
      </c>
      <c r="N84" s="121" t="str">
        <f>IF(AND(R75&lt;&gt;"",T75&lt;&gt;""),IF(R75&gt;T75,R74,IF(R75&lt;T75,T74,IF(AND(R77&lt;&gt;"",T77&lt;&gt;""),IF(R77&gt;T77,R74,IF(R77&lt;T77,T74,"")),""))),"")</f>
        <v>France</v>
      </c>
      <c r="R84" s="141" t="str">
        <f>IF(AND(L85&lt;&gt;"",N85&lt;&gt;""),IF(L85&gt;N85,L84,IF(L85&lt;N85,N84,IF(AND(L87&lt;&gt;"",N87&lt;&gt;""),IF(L87&gt;N87,L84,IF(L87&lt;N87,N84,"")),""))),"")</f>
        <v>France</v>
      </c>
      <c r="S84" s="57"/>
      <c r="T84" s="57"/>
      <c r="U84" s="57"/>
      <c r="V84" s="57"/>
      <c r="W84" s="138"/>
    </row>
    <row r="85" ht="15.0" customHeight="1">
      <c r="B85" s="142"/>
      <c r="L85" s="54">
        <v>0.0</v>
      </c>
      <c r="M85" s="114"/>
      <c r="N85" s="123">
        <v>1.0</v>
      </c>
      <c r="O85" s="108"/>
      <c r="R85" s="139"/>
      <c r="S85" s="47"/>
      <c r="T85" s="47"/>
      <c r="U85" s="47"/>
      <c r="V85" s="47"/>
      <c r="W85" s="140"/>
    </row>
    <row r="86" ht="9.75" customHeight="1">
      <c r="B86" s="142"/>
      <c r="L86" s="73" t="str">
        <f>Language!$E$127</f>
        <v>Penalty shoot-out:</v>
      </c>
      <c r="M86" s="124"/>
      <c r="N86" s="40"/>
      <c r="R86" s="143"/>
      <c r="S86" s="143"/>
      <c r="T86" s="143"/>
      <c r="U86" s="143"/>
      <c r="V86" s="143"/>
      <c r="W86" s="143"/>
    </row>
    <row r="87" ht="15.0" customHeight="1">
      <c r="B87" s="142"/>
      <c r="L87" s="125"/>
      <c r="M87" s="122"/>
      <c r="N87" s="126"/>
      <c r="R87" s="143"/>
      <c r="S87" s="143"/>
      <c r="T87" s="143"/>
      <c r="U87" s="143"/>
      <c r="V87" s="143"/>
      <c r="W87" s="143"/>
    </row>
    <row r="88" ht="14.25" customHeight="1">
      <c r="L88" s="112" t="str">
        <f>VLOOKUP(K82,Matches!$B$50:$K$58,2,0)</f>
        <v>W49</v>
      </c>
      <c r="M88" s="127"/>
      <c r="N88" s="112" t="str">
        <f>VLOOKUP(K82,Matches!$B$50:$K$58,3,0)</f>
        <v>W50</v>
      </c>
      <c r="O88" s="131"/>
    </row>
    <row r="89" ht="12.0" customHeight="1">
      <c r="L89" s="130" t="str">
        <f>IF(AND(L85&lt;&gt;"",N85&lt;&gt;"",L85=N85,L87&lt;&gt;"",N87&lt;&gt;"",L87=N87),Language!$E$141,"")</f>
        <v/>
      </c>
    </row>
    <row r="90" ht="14.25" customHeight="1"/>
    <row r="91" ht="14.25" customHeight="1">
      <c r="U91" s="144"/>
    </row>
    <row r="92" ht="14.25" customHeight="1">
      <c r="B92" s="145" t="s">
        <v>25</v>
      </c>
      <c r="T92" s="146" t="s">
        <v>26</v>
      </c>
    </row>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33">
    <mergeCell ref="K44:L44"/>
    <mergeCell ref="K45:L45"/>
    <mergeCell ref="K46:L46"/>
    <mergeCell ref="N46:O46"/>
    <mergeCell ref="Q46:R46"/>
    <mergeCell ref="K47:L47"/>
    <mergeCell ref="N47:O47"/>
    <mergeCell ref="Q47:R47"/>
    <mergeCell ref="E44:F44"/>
    <mergeCell ref="E45:F45"/>
    <mergeCell ref="B46:C46"/>
    <mergeCell ref="E46:F46"/>
    <mergeCell ref="H46:I46"/>
    <mergeCell ref="E47:F47"/>
    <mergeCell ref="H47:I47"/>
    <mergeCell ref="H37:I37"/>
    <mergeCell ref="H38:I38"/>
    <mergeCell ref="H39:I39"/>
    <mergeCell ref="K39:L39"/>
    <mergeCell ref="N37:O37"/>
    <mergeCell ref="N38:O38"/>
    <mergeCell ref="N39:O39"/>
    <mergeCell ref="Q39:R39"/>
    <mergeCell ref="B37:C37"/>
    <mergeCell ref="E37:F37"/>
    <mergeCell ref="K37:L37"/>
    <mergeCell ref="Q37:R37"/>
    <mergeCell ref="E38:F38"/>
    <mergeCell ref="K38:L38"/>
    <mergeCell ref="Q38:R38"/>
    <mergeCell ref="N42:O42"/>
    <mergeCell ref="Q42:R42"/>
    <mergeCell ref="B38:C38"/>
    <mergeCell ref="B39:C39"/>
    <mergeCell ref="E39:F39"/>
    <mergeCell ref="B42:C42"/>
    <mergeCell ref="E42:F42"/>
    <mergeCell ref="H42:I42"/>
    <mergeCell ref="K42:L42"/>
    <mergeCell ref="B47:C47"/>
    <mergeCell ref="B48:C48"/>
    <mergeCell ref="E48:F48"/>
    <mergeCell ref="H48:I48"/>
    <mergeCell ref="K48:L48"/>
    <mergeCell ref="N48:O48"/>
    <mergeCell ref="Q48:R48"/>
    <mergeCell ref="Q51:R51"/>
    <mergeCell ref="Q52:R52"/>
    <mergeCell ref="R73:T73"/>
    <mergeCell ref="R76:T76"/>
    <mergeCell ref="I69:K69"/>
    <mergeCell ref="F71:H71"/>
    <mergeCell ref="R71:T71"/>
    <mergeCell ref="F72:H72"/>
    <mergeCell ref="R72:T72"/>
    <mergeCell ref="F73:H73"/>
    <mergeCell ref="F76:H76"/>
    <mergeCell ref="L86:N86"/>
    <mergeCell ref="L89:N89"/>
    <mergeCell ref="U91:X91"/>
    <mergeCell ref="B92:D92"/>
    <mergeCell ref="T92:X92"/>
    <mergeCell ref="F79:H79"/>
    <mergeCell ref="R79:T79"/>
    <mergeCell ref="L81:N81"/>
    <mergeCell ref="L82:N82"/>
    <mergeCell ref="R82:W83"/>
    <mergeCell ref="L83:N83"/>
    <mergeCell ref="R84:W85"/>
    <mergeCell ref="K52:L52"/>
    <mergeCell ref="K53:L53"/>
    <mergeCell ref="K56:L56"/>
    <mergeCell ref="K59:L59"/>
    <mergeCell ref="N59:O59"/>
    <mergeCell ref="Q59:R59"/>
    <mergeCell ref="T59:U59"/>
    <mergeCell ref="W59:X59"/>
    <mergeCell ref="N53:O53"/>
    <mergeCell ref="Q53:R53"/>
    <mergeCell ref="N56:O56"/>
    <mergeCell ref="Q56:R56"/>
    <mergeCell ref="T56:U56"/>
    <mergeCell ref="W56:X56"/>
    <mergeCell ref="E51:F51"/>
    <mergeCell ref="H51:I51"/>
    <mergeCell ref="B52:C52"/>
    <mergeCell ref="H52:I52"/>
    <mergeCell ref="N52:O52"/>
    <mergeCell ref="B53:C53"/>
    <mergeCell ref="H53:I53"/>
    <mergeCell ref="E52:F52"/>
    <mergeCell ref="E53:F53"/>
    <mergeCell ref="B56:C56"/>
    <mergeCell ref="E56:F56"/>
    <mergeCell ref="H56:I56"/>
    <mergeCell ref="B59:C59"/>
    <mergeCell ref="H59:I59"/>
    <mergeCell ref="U61:W61"/>
    <mergeCell ref="U62:W62"/>
    <mergeCell ref="U63:W63"/>
    <mergeCell ref="U66:W66"/>
    <mergeCell ref="U69:W69"/>
    <mergeCell ref="E59:F59"/>
    <mergeCell ref="C61:E61"/>
    <mergeCell ref="I61:K61"/>
    <mergeCell ref="O61:Q61"/>
    <mergeCell ref="C62:E62"/>
    <mergeCell ref="O62:Q62"/>
    <mergeCell ref="C63:E63"/>
    <mergeCell ref="O63:Q63"/>
    <mergeCell ref="I62:K62"/>
    <mergeCell ref="I63:K63"/>
    <mergeCell ref="C66:E66"/>
    <mergeCell ref="I66:K66"/>
    <mergeCell ref="O66:Q66"/>
    <mergeCell ref="C69:E69"/>
    <mergeCell ref="O69:Q69"/>
    <mergeCell ref="H21:I21"/>
    <mergeCell ref="H22:I22"/>
    <mergeCell ref="N21:O21"/>
    <mergeCell ref="N22:O22"/>
    <mergeCell ref="B17:C17"/>
    <mergeCell ref="B21:C21"/>
    <mergeCell ref="E21:F21"/>
    <mergeCell ref="K21:L21"/>
    <mergeCell ref="B22:C22"/>
    <mergeCell ref="E22:F22"/>
    <mergeCell ref="K22:L22"/>
    <mergeCell ref="Q22:R22"/>
    <mergeCell ref="Q26:R26"/>
    <mergeCell ref="Q35:R35"/>
    <mergeCell ref="T16:X27"/>
    <mergeCell ref="T33:X36"/>
    <mergeCell ref="Q11:R11"/>
    <mergeCell ref="Q12:R12"/>
    <mergeCell ref="T14:X15"/>
    <mergeCell ref="Q16:R16"/>
    <mergeCell ref="Q17:R17"/>
    <mergeCell ref="Q21:R21"/>
    <mergeCell ref="Q27:R27"/>
    <mergeCell ref="K26:L26"/>
    <mergeCell ref="K27:L27"/>
    <mergeCell ref="B26:C26"/>
    <mergeCell ref="E26:F26"/>
    <mergeCell ref="H26:I26"/>
    <mergeCell ref="N26:O26"/>
    <mergeCell ref="E27:F27"/>
    <mergeCell ref="H27:I27"/>
    <mergeCell ref="N27:O27"/>
    <mergeCell ref="H31:I31"/>
    <mergeCell ref="H32:I32"/>
    <mergeCell ref="N31:O31"/>
    <mergeCell ref="N32:O32"/>
    <mergeCell ref="B27:C27"/>
    <mergeCell ref="E31:F31"/>
    <mergeCell ref="K31:L31"/>
    <mergeCell ref="Q31:R31"/>
    <mergeCell ref="T31:X32"/>
    <mergeCell ref="E32:F32"/>
    <mergeCell ref="K32:L32"/>
    <mergeCell ref="Q32:R32"/>
    <mergeCell ref="N8:O8"/>
    <mergeCell ref="Q8:R8"/>
    <mergeCell ref="W8:X8"/>
    <mergeCell ref="B1:C1"/>
    <mergeCell ref="E1:U1"/>
    <mergeCell ref="B7:R7"/>
    <mergeCell ref="E8:F8"/>
    <mergeCell ref="H8:I8"/>
    <mergeCell ref="K8:L8"/>
    <mergeCell ref="T8:U8"/>
    <mergeCell ref="B8:C8"/>
    <mergeCell ref="B9:C9"/>
    <mergeCell ref="E9:F9"/>
    <mergeCell ref="H9:I9"/>
    <mergeCell ref="K9:L9"/>
    <mergeCell ref="N9:O9"/>
    <mergeCell ref="Q9:R9"/>
    <mergeCell ref="K11:L11"/>
    <mergeCell ref="K12:L12"/>
    <mergeCell ref="K16:L16"/>
    <mergeCell ref="N16:O16"/>
    <mergeCell ref="K17:L17"/>
    <mergeCell ref="N17:O17"/>
    <mergeCell ref="B11:C11"/>
    <mergeCell ref="H11:I11"/>
    <mergeCell ref="N11:O11"/>
    <mergeCell ref="T11:X12"/>
    <mergeCell ref="B12:C12"/>
    <mergeCell ref="H12:I12"/>
    <mergeCell ref="N12:O12"/>
    <mergeCell ref="E11:F11"/>
    <mergeCell ref="E12:F12"/>
    <mergeCell ref="B16:C16"/>
    <mergeCell ref="E16:F16"/>
    <mergeCell ref="H16:I16"/>
    <mergeCell ref="E17:F17"/>
    <mergeCell ref="H17:I17"/>
    <mergeCell ref="B31:C31"/>
    <mergeCell ref="B32:C32"/>
    <mergeCell ref="B35:C35"/>
    <mergeCell ref="E35:F35"/>
    <mergeCell ref="H35:I35"/>
    <mergeCell ref="K35:L35"/>
    <mergeCell ref="N35:O35"/>
    <mergeCell ref="Q44:R44"/>
    <mergeCell ref="Q45:R45"/>
    <mergeCell ref="T45:U45"/>
    <mergeCell ref="W45:X45"/>
    <mergeCell ref="W46:X46"/>
    <mergeCell ref="W47:X47"/>
    <mergeCell ref="B44:C44"/>
    <mergeCell ref="H44:I44"/>
    <mergeCell ref="N44:O44"/>
    <mergeCell ref="T44:U44"/>
    <mergeCell ref="B45:C45"/>
    <mergeCell ref="H45:I45"/>
    <mergeCell ref="N45:O45"/>
    <mergeCell ref="K51:L51"/>
    <mergeCell ref="N51:O51"/>
    <mergeCell ref="T51:U51"/>
    <mergeCell ref="W51:X51"/>
    <mergeCell ref="T52:U52"/>
    <mergeCell ref="W52:X52"/>
    <mergeCell ref="T53:U53"/>
    <mergeCell ref="W53:X53"/>
    <mergeCell ref="B49:C49"/>
    <mergeCell ref="E49:F49"/>
    <mergeCell ref="H49:I49"/>
    <mergeCell ref="K49:L49"/>
    <mergeCell ref="N49:O49"/>
    <mergeCell ref="Q49:R49"/>
    <mergeCell ref="B51:C51"/>
  </mergeCells>
  <conditionalFormatting sqref="B12">
    <cfRule type="expression" dxfId="0" priority="1">
      <formula>INT(B12)=TODAY()</formula>
    </cfRule>
  </conditionalFormatting>
  <conditionalFormatting sqref="B14 C65 F75 I65 L85 O65 R75 U65">
    <cfRule type="expression" dxfId="1" priority="2">
      <formula>AND(B12&lt;TODAY(),B14="")</formula>
    </cfRule>
  </conditionalFormatting>
  <conditionalFormatting sqref="B17 E17 H17 K17 N17 Q17">
    <cfRule type="expression" dxfId="0" priority="3">
      <formula>INT(B17)=TODAY()</formula>
    </cfRule>
  </conditionalFormatting>
  <conditionalFormatting sqref="B19">
    <cfRule type="expression" dxfId="1" priority="4">
      <formula>AND(B17&lt;TODAY(),B19="")</formula>
    </cfRule>
  </conditionalFormatting>
  <conditionalFormatting sqref="B22 B27 E22 E27 H22 H27 K22 K27 N22 N27 Q22 Q27">
    <cfRule type="expression" dxfId="0" priority="5">
      <formula>INT(B22)=TODAY()</formula>
    </cfRule>
  </conditionalFormatting>
  <conditionalFormatting sqref="B24">
    <cfRule type="expression" dxfId="1" priority="6">
      <formula>AND(B22&lt;TODAY(),B24="")</formula>
    </cfRule>
  </conditionalFormatting>
  <conditionalFormatting sqref="B29">
    <cfRule type="expression" dxfId="1" priority="7">
      <formula>AND(B27&lt;TODAY(),B29="")</formula>
    </cfRule>
  </conditionalFormatting>
  <conditionalFormatting sqref="B32 B39 E32 E39 H32 H39 K32 K39 N32 N39 Q32 Q39">
    <cfRule type="expression" dxfId="0" priority="8">
      <formula>INT(B32)=TODAY()</formula>
    </cfRule>
  </conditionalFormatting>
  <conditionalFormatting sqref="B34">
    <cfRule type="expression" dxfId="1" priority="9">
      <formula>AND(B32&lt;TODAY(),B34="")</formula>
    </cfRule>
  </conditionalFormatting>
  <conditionalFormatting sqref="B41">
    <cfRule type="expression" dxfId="1" priority="10">
      <formula>AND(B39&lt;TODAY(),B41="")</formula>
    </cfRule>
  </conditionalFormatting>
  <conditionalFormatting sqref="B53 E53 H53 K53 N53 Q53 T53 W53">
    <cfRule type="expression" dxfId="0" priority="11">
      <formula>INT(B53)=TODAY()</formula>
    </cfRule>
  </conditionalFormatting>
  <conditionalFormatting sqref="B55">
    <cfRule type="expression" dxfId="1" priority="12">
      <formula>AND(B53&lt;TODAY(),B55="")</formula>
    </cfRule>
  </conditionalFormatting>
  <conditionalFormatting sqref="B57">
    <cfRule type="expression" dxfId="2" priority="13">
      <formula>AND(B55=C55,B55&lt;&gt;"")</formula>
    </cfRule>
  </conditionalFormatting>
  <conditionalFormatting sqref="B5:C5">
    <cfRule type="expression" dxfId="3" priority="14">
      <formula>OR($V$46="a",$V$47="a",$V$48="a",$V$49="a")</formula>
    </cfRule>
  </conditionalFormatting>
  <conditionalFormatting sqref="B48:C48">
    <cfRule type="expression" dxfId="3" priority="15">
      <formula>OR($V$46="a",$V$47="a",$V$48="a",$V$49="a")</formula>
    </cfRule>
  </conditionalFormatting>
  <conditionalFormatting sqref="B56:C56">
    <cfRule type="expression" dxfId="4" priority="16">
      <formula>AND(B55=C55,B55&lt;&gt;"",C55&lt;&gt;"")</formula>
    </cfRule>
  </conditionalFormatting>
  <conditionalFormatting sqref="C14">
    <cfRule type="expression" dxfId="1" priority="17">
      <formula>AND(B12&lt;TODAY(),C14="")</formula>
    </cfRule>
  </conditionalFormatting>
  <conditionalFormatting sqref="C19">
    <cfRule type="expression" dxfId="1" priority="18">
      <formula>AND(B17&lt;TODAY(),C19="")</formula>
    </cfRule>
  </conditionalFormatting>
  <conditionalFormatting sqref="C24">
    <cfRule type="expression" dxfId="1" priority="19">
      <formula>AND(B22&lt;TODAY(),C24="")</formula>
    </cfRule>
  </conditionalFormatting>
  <conditionalFormatting sqref="C29">
    <cfRule type="expression" dxfId="1" priority="20">
      <formula>AND(B27&lt;TODAY(),C29="")</formula>
    </cfRule>
  </conditionalFormatting>
  <conditionalFormatting sqref="C34">
    <cfRule type="expression" dxfId="1" priority="21">
      <formula>AND(B32&lt;TODAY(),C34="")</formula>
    </cfRule>
  </conditionalFormatting>
  <conditionalFormatting sqref="C41">
    <cfRule type="expression" dxfId="1" priority="22">
      <formula>AND(B39&lt;TODAY(),C41="")</formula>
    </cfRule>
  </conditionalFormatting>
  <conditionalFormatting sqref="C55">
    <cfRule type="expression" dxfId="1" priority="23">
      <formula>AND(B53&lt;TODAY(),C55="")</formula>
    </cfRule>
  </conditionalFormatting>
  <conditionalFormatting sqref="C57">
    <cfRule type="expression" dxfId="2" priority="24">
      <formula>AND(B55=C55,B55&lt;&gt;"")</formula>
    </cfRule>
  </conditionalFormatting>
  <conditionalFormatting sqref="C63">
    <cfRule type="expression" dxfId="0" priority="25">
      <formula>INT(C63)=TODAY()</formula>
    </cfRule>
  </conditionalFormatting>
  <conditionalFormatting sqref="C67">
    <cfRule type="expression" dxfId="2" priority="26">
      <formula>AND(C65=E65,C65&lt;&gt;"")</formula>
    </cfRule>
  </conditionalFormatting>
  <conditionalFormatting sqref="C66:E66">
    <cfRule type="expression" dxfId="4" priority="27">
      <formula>AND(C65=E65,C65&lt;&gt;"",E65&lt;&gt;"")</formula>
    </cfRule>
  </conditionalFormatting>
  <conditionalFormatting sqref="E12">
    <cfRule type="expression" dxfId="0" priority="28">
      <formula>INT(E12)=TODAY()</formula>
    </cfRule>
  </conditionalFormatting>
  <conditionalFormatting sqref="E14">
    <cfRule type="expression" dxfId="1" priority="29">
      <formula>AND(E12&lt;TODAY(),E14="")</formula>
    </cfRule>
  </conditionalFormatting>
  <conditionalFormatting sqref="E19">
    <cfRule type="expression" dxfId="1" priority="30">
      <formula>AND(E17&lt;TODAY(),E19="")</formula>
    </cfRule>
  </conditionalFormatting>
  <conditionalFormatting sqref="E24">
    <cfRule type="expression" dxfId="1" priority="31">
      <formula>AND(E22&lt;TODAY(),E24="")</formula>
    </cfRule>
  </conditionalFormatting>
  <conditionalFormatting sqref="E29">
    <cfRule type="expression" dxfId="1" priority="32">
      <formula>AND(E27&lt;TODAY(),E29="")</formula>
    </cfRule>
  </conditionalFormatting>
  <conditionalFormatting sqref="E34">
    <cfRule type="expression" dxfId="1" priority="33">
      <formula>AND(E32&lt;TODAY(),E34="")</formula>
    </cfRule>
  </conditionalFormatting>
  <conditionalFormatting sqref="E41">
    <cfRule type="expression" dxfId="1" priority="34">
      <formula>AND(E39&lt;TODAY(),E41="")</formula>
    </cfRule>
  </conditionalFormatting>
  <conditionalFormatting sqref="E55">
    <cfRule type="expression" dxfId="1" priority="35">
      <formula>AND(E53&lt;TODAY(),E55="")</formula>
    </cfRule>
  </conditionalFormatting>
  <conditionalFormatting sqref="E57">
    <cfRule type="expression" dxfId="2" priority="36">
      <formula>AND(E55=F55,E55&lt;&gt;"")</formula>
    </cfRule>
  </conditionalFormatting>
  <conditionalFormatting sqref="E65 H75 K65 N85 Q65 T75 W65">
    <cfRule type="expression" dxfId="1" priority="37">
      <formula>AND(C63&lt;TODAY(),E65="")</formula>
    </cfRule>
  </conditionalFormatting>
  <conditionalFormatting sqref="E67">
    <cfRule type="expression" dxfId="2" priority="38">
      <formula>AND(C65=E65,C65&lt;&gt;"")</formula>
    </cfRule>
  </conditionalFormatting>
  <conditionalFormatting sqref="E5:F5">
    <cfRule type="expression" dxfId="3" priority="39">
      <formula>OR($V$46="b",$V$47="b",$V$48="b",$V$49="b")</formula>
    </cfRule>
  </conditionalFormatting>
  <conditionalFormatting sqref="E48:F48">
    <cfRule type="expression" dxfId="3" priority="40">
      <formula>OR($V$46="b",$V$47="b",$V$48="b",$V$49="b")</formula>
    </cfRule>
  </conditionalFormatting>
  <conditionalFormatting sqref="E56:F56">
    <cfRule type="expression" dxfId="4" priority="41">
      <formula>AND(E55=F55,E55&lt;&gt;"",F55&lt;&gt;"")</formula>
    </cfRule>
  </conditionalFormatting>
  <conditionalFormatting sqref="F14">
    <cfRule type="expression" dxfId="1" priority="42">
      <formula>AND(E12&lt;TODAY(),F14="")</formula>
    </cfRule>
  </conditionalFormatting>
  <conditionalFormatting sqref="F19">
    <cfRule type="expression" dxfId="1" priority="43">
      <formula>AND(E17&lt;TODAY(),F19="")</formula>
    </cfRule>
  </conditionalFormatting>
  <conditionalFormatting sqref="F24">
    <cfRule type="expression" dxfId="1" priority="44">
      <formula>AND(E22&lt;TODAY(),F24="")</formula>
    </cfRule>
  </conditionalFormatting>
  <conditionalFormatting sqref="F29">
    <cfRule type="expression" dxfId="1" priority="45">
      <formula>AND(E27&lt;TODAY(),F29="")</formula>
    </cfRule>
  </conditionalFormatting>
  <conditionalFormatting sqref="F34">
    <cfRule type="expression" dxfId="1" priority="46">
      <formula>AND(E32&lt;TODAY(),F34="")</formula>
    </cfRule>
  </conditionalFormatting>
  <conditionalFormatting sqref="F41">
    <cfRule type="expression" dxfId="1" priority="47">
      <formula>AND(E39&lt;TODAY(),F41="")</formula>
    </cfRule>
  </conditionalFormatting>
  <conditionalFormatting sqref="F55">
    <cfRule type="expression" dxfId="1" priority="48">
      <formula>AND(E53&lt;TODAY(),F55="")</formula>
    </cfRule>
  </conditionalFormatting>
  <conditionalFormatting sqref="F57">
    <cfRule type="expression" dxfId="2" priority="49">
      <formula>AND(E55=F55,E55&lt;&gt;"")</formula>
    </cfRule>
  </conditionalFormatting>
  <conditionalFormatting sqref="F73">
    <cfRule type="expression" dxfId="0" priority="50">
      <formula>INT(F73)=TODAY()</formula>
    </cfRule>
  </conditionalFormatting>
  <conditionalFormatting sqref="F77">
    <cfRule type="expression" dxfId="2" priority="51">
      <formula>AND(F75=H75,F75&lt;&gt;"")</formula>
    </cfRule>
  </conditionalFormatting>
  <conditionalFormatting sqref="F76:H76">
    <cfRule type="expression" dxfId="4" priority="52">
      <formula>AND(F75=H75,F75&lt;&gt;"",H75&lt;&gt;"")</formula>
    </cfRule>
  </conditionalFormatting>
  <conditionalFormatting sqref="H12 K12">
    <cfRule type="expression" dxfId="0" priority="53">
      <formula>INT(H12)=TODAY()</formula>
    </cfRule>
  </conditionalFormatting>
  <conditionalFormatting sqref="H14">
    <cfRule type="expression" dxfId="1" priority="54">
      <formula>AND(H12&lt;TODAY(),H14="")</formula>
    </cfRule>
  </conditionalFormatting>
  <conditionalFormatting sqref="H19">
    <cfRule type="expression" dxfId="1" priority="55">
      <formula>AND(H17&lt;TODAY(),H19="")</formula>
    </cfRule>
  </conditionalFormatting>
  <conditionalFormatting sqref="H24">
    <cfRule type="expression" dxfId="1" priority="56">
      <formula>AND(H22&lt;TODAY(),H24="")</formula>
    </cfRule>
  </conditionalFormatting>
  <conditionalFormatting sqref="H29">
    <cfRule type="expression" dxfId="1" priority="57">
      <formula>AND(H27&lt;TODAY(),H29="")</formula>
    </cfRule>
  </conditionalFormatting>
  <conditionalFormatting sqref="H34">
    <cfRule type="expression" dxfId="1" priority="58">
      <formula>AND(H32&lt;TODAY(),H34="")</formula>
    </cfRule>
  </conditionalFormatting>
  <conditionalFormatting sqref="H41">
    <cfRule type="expression" dxfId="1" priority="59">
      <formula>AND(H39&lt;TODAY(),H41="")</formula>
    </cfRule>
  </conditionalFormatting>
  <conditionalFormatting sqref="H55">
    <cfRule type="expression" dxfId="1" priority="60">
      <formula>AND(H53&lt;TODAY(),H55="")</formula>
    </cfRule>
  </conditionalFormatting>
  <conditionalFormatting sqref="H57">
    <cfRule type="expression" dxfId="2" priority="61">
      <formula>AND(H55=I55,H55&lt;&gt;"")</formula>
    </cfRule>
  </conditionalFormatting>
  <conditionalFormatting sqref="H77">
    <cfRule type="expression" dxfId="2" priority="62">
      <formula>AND(F75=H75,F75&lt;&gt;"")</formula>
    </cfRule>
  </conditionalFormatting>
  <conditionalFormatting sqref="H5:I5">
    <cfRule type="expression" dxfId="3" priority="63">
      <formula>OR($V$46="c",$V$47="c",$V$48="c",$V$49="c")</formula>
    </cfRule>
  </conditionalFormatting>
  <conditionalFormatting sqref="H48:I48">
    <cfRule type="expression" dxfId="3" priority="64">
      <formula>OR($V$46="c",$V$47="c",$V$48="c",$V$49="c")</formula>
    </cfRule>
  </conditionalFormatting>
  <conditionalFormatting sqref="H56:I56">
    <cfRule type="expression" dxfId="4" priority="65">
      <formula>AND(H55=I55,H55&lt;&gt;"",I55&lt;&gt;"")</formula>
    </cfRule>
  </conditionalFormatting>
  <conditionalFormatting sqref="I14">
    <cfRule type="expression" dxfId="1" priority="66">
      <formula>AND(H12&lt;TODAY(),I14="")</formula>
    </cfRule>
  </conditionalFormatting>
  <conditionalFormatting sqref="I19">
    <cfRule type="expression" dxfId="1" priority="67">
      <formula>AND(H17&lt;TODAY(),I19="")</formula>
    </cfRule>
  </conditionalFormatting>
  <conditionalFormatting sqref="I24">
    <cfRule type="expression" dxfId="1" priority="68">
      <formula>AND(H22&lt;TODAY(),I24="")</formula>
    </cfRule>
  </conditionalFormatting>
  <conditionalFormatting sqref="I29">
    <cfRule type="expression" dxfId="1" priority="69">
      <formula>AND(H27&lt;TODAY(),I29="")</formula>
    </cfRule>
  </conditionalFormatting>
  <conditionalFormatting sqref="I34">
    <cfRule type="expression" dxfId="1" priority="70">
      <formula>AND(H32&lt;TODAY(),I34="")</formula>
    </cfRule>
  </conditionalFormatting>
  <conditionalFormatting sqref="I41">
    <cfRule type="expression" dxfId="1" priority="71">
      <formula>AND(H39&lt;TODAY(),I41="")</formula>
    </cfRule>
  </conditionalFormatting>
  <conditionalFormatting sqref="I55">
    <cfRule type="expression" dxfId="1" priority="72">
      <formula>AND(H53&lt;TODAY(),I55="")</formula>
    </cfRule>
  </conditionalFormatting>
  <conditionalFormatting sqref="I57">
    <cfRule type="expression" dxfId="2" priority="73">
      <formula>AND(H55=I55,H55&lt;&gt;"")</formula>
    </cfRule>
  </conditionalFormatting>
  <conditionalFormatting sqref="I63">
    <cfRule type="expression" dxfId="0" priority="74">
      <formula>INT(I63)=TODAY()</formula>
    </cfRule>
  </conditionalFormatting>
  <conditionalFormatting sqref="I67">
    <cfRule type="expression" dxfId="2" priority="75">
      <formula>AND(I65=K65,I65&lt;&gt;"")</formula>
    </cfRule>
  </conditionalFormatting>
  <conditionalFormatting sqref="I66:K66">
    <cfRule type="expression" dxfId="4" priority="76">
      <formula>AND(I65=K65,I65&lt;&gt;"",K65&lt;&gt;"")</formula>
    </cfRule>
  </conditionalFormatting>
  <conditionalFormatting sqref="K14">
    <cfRule type="expression" dxfId="1" priority="77">
      <formula>AND(K12&lt;TODAY(),K14="")</formula>
    </cfRule>
  </conditionalFormatting>
  <conditionalFormatting sqref="K19">
    <cfRule type="expression" dxfId="1" priority="78">
      <formula>AND(K17&lt;TODAY(),K19="")</formula>
    </cfRule>
  </conditionalFormatting>
  <conditionalFormatting sqref="K24">
    <cfRule type="expression" dxfId="1" priority="79">
      <formula>AND(K22&lt;TODAY(),K24="")</formula>
    </cfRule>
  </conditionalFormatting>
  <conditionalFormatting sqref="K29">
    <cfRule type="expression" dxfId="1" priority="80">
      <formula>AND(K27&lt;TODAY(),K29="")</formula>
    </cfRule>
  </conditionalFormatting>
  <conditionalFormatting sqref="K34">
    <cfRule type="expression" dxfId="1" priority="81">
      <formula>AND(K32&lt;TODAY(),K34="")</formula>
    </cfRule>
  </conditionalFormatting>
  <conditionalFormatting sqref="K41">
    <cfRule type="expression" dxfId="1" priority="82">
      <formula>AND(K39&lt;TODAY(),K41="")</formula>
    </cfRule>
  </conditionalFormatting>
  <conditionalFormatting sqref="K55">
    <cfRule type="expression" dxfId="1" priority="83">
      <formula>AND(K53&lt;TODAY(),K55="")</formula>
    </cfRule>
  </conditionalFormatting>
  <conditionalFormatting sqref="K57">
    <cfRule type="expression" dxfId="2" priority="84">
      <formula>AND(K55=L55,K55&lt;&gt;"")</formula>
    </cfRule>
  </conditionalFormatting>
  <conditionalFormatting sqref="K67">
    <cfRule type="expression" dxfId="2" priority="85">
      <formula>AND(I65=K65,I65&lt;&gt;"")</formula>
    </cfRule>
  </conditionalFormatting>
  <conditionalFormatting sqref="K5:L5">
    <cfRule type="expression" dxfId="3" priority="86">
      <formula>OR($V$46="D",$V$47="d",$V$48="d",$V$49="d")</formula>
    </cfRule>
  </conditionalFormatting>
  <conditionalFormatting sqref="K48:L48">
    <cfRule type="expression" dxfId="3" priority="87">
      <formula>OR($V$46="d",$V$47="d",$V$48="d",$V$49="d")</formula>
    </cfRule>
  </conditionalFormatting>
  <conditionalFormatting sqref="K56:L56">
    <cfRule type="expression" dxfId="4" priority="88">
      <formula>AND(K55=L55,K55&lt;&gt;"",L55&lt;&gt;"")</formula>
    </cfRule>
  </conditionalFormatting>
  <conditionalFormatting sqref="L14">
    <cfRule type="expression" dxfId="1" priority="89">
      <formula>AND(K12&lt;TODAY(),L14="")</formula>
    </cfRule>
  </conditionalFormatting>
  <conditionalFormatting sqref="L19">
    <cfRule type="expression" dxfId="1" priority="90">
      <formula>AND(K17&lt;TODAY(),L19="")</formula>
    </cfRule>
  </conditionalFormatting>
  <conditionalFormatting sqref="L24">
    <cfRule type="expression" dxfId="1" priority="91">
      <formula>AND(K22&lt;TODAY(),L24="")</formula>
    </cfRule>
  </conditionalFormatting>
  <conditionalFormatting sqref="L29">
    <cfRule type="expression" dxfId="1" priority="92">
      <formula>AND(K27&lt;TODAY(),L29="")</formula>
    </cfRule>
  </conditionalFormatting>
  <conditionalFormatting sqref="L34">
    <cfRule type="expression" dxfId="1" priority="93">
      <formula>AND(K32&lt;TODAY(),L34="")</formula>
    </cfRule>
  </conditionalFormatting>
  <conditionalFormatting sqref="L41">
    <cfRule type="expression" dxfId="1" priority="94">
      <formula>AND(K39&lt;TODAY(),L41="")</formula>
    </cfRule>
  </conditionalFormatting>
  <conditionalFormatting sqref="L55">
    <cfRule type="expression" dxfId="1" priority="95">
      <formula>AND(K53&lt;TODAY(),L55="")</formula>
    </cfRule>
  </conditionalFormatting>
  <conditionalFormatting sqref="L57">
    <cfRule type="expression" dxfId="2" priority="96">
      <formula>AND(K55=L55,K55&lt;&gt;"")</formula>
    </cfRule>
  </conditionalFormatting>
  <conditionalFormatting sqref="L75:L77">
    <cfRule type="expression" dxfId="0" priority="97">
      <formula>AND(L75=TODAY())</formula>
    </cfRule>
  </conditionalFormatting>
  <conditionalFormatting sqref="L83">
    <cfRule type="expression" dxfId="0" priority="98">
      <formula>INT(L83)=TODAY()</formula>
    </cfRule>
  </conditionalFormatting>
  <conditionalFormatting sqref="L87">
    <cfRule type="expression" dxfId="2" priority="99">
      <formula>AND(L85=N85,L85&lt;&gt;"")</formula>
    </cfRule>
  </conditionalFormatting>
  <conditionalFormatting sqref="L86:N86">
    <cfRule type="expression" dxfId="4" priority="100">
      <formula>AND(L85=N85,L85&lt;&gt;"",N85&lt;&gt;"")</formula>
    </cfRule>
  </conditionalFormatting>
  <conditionalFormatting sqref="N12 Q12">
    <cfRule type="expression" dxfId="0" priority="101">
      <formula>INT(N12)=TODAY()</formula>
    </cfRule>
  </conditionalFormatting>
  <conditionalFormatting sqref="N14">
    <cfRule type="expression" dxfId="1" priority="102">
      <formula>AND(N12&lt;TODAY(),N14="")</formula>
    </cfRule>
  </conditionalFormatting>
  <conditionalFormatting sqref="N19">
    <cfRule type="expression" dxfId="1" priority="103">
      <formula>AND(N17&lt;TODAY(),N19="")</formula>
    </cfRule>
  </conditionalFormatting>
  <conditionalFormatting sqref="N24">
    <cfRule type="expression" dxfId="1" priority="104">
      <formula>AND(N22&lt;TODAY(),N24="")</formula>
    </cfRule>
  </conditionalFormatting>
  <conditionalFormatting sqref="N29">
    <cfRule type="expression" dxfId="1" priority="105">
      <formula>AND(N27&lt;TODAY(),N29="")</formula>
    </cfRule>
  </conditionalFormatting>
  <conditionalFormatting sqref="N34">
    <cfRule type="expression" dxfId="1" priority="106">
      <formula>AND(N32&lt;TODAY(),N34="")</formula>
    </cfRule>
  </conditionalFormatting>
  <conditionalFormatting sqref="N41">
    <cfRule type="expression" dxfId="1" priority="107">
      <formula>AND(N39&lt;TODAY(),N41="")</formula>
    </cfRule>
  </conditionalFormatting>
  <conditionalFormatting sqref="N55">
    <cfRule type="expression" dxfId="1" priority="108">
      <formula>AND(N53&lt;TODAY(),N55="")</formula>
    </cfRule>
  </conditionalFormatting>
  <conditionalFormatting sqref="N57">
    <cfRule type="expression" dxfId="2" priority="109">
      <formula>AND(N55=O55,N55&lt;&gt;"")</formula>
    </cfRule>
  </conditionalFormatting>
  <conditionalFormatting sqref="N87">
    <cfRule type="expression" dxfId="2" priority="110">
      <formula>AND(L85=N85,L85&lt;&gt;"")</formula>
    </cfRule>
  </conditionalFormatting>
  <conditionalFormatting sqref="N5:O5">
    <cfRule type="expression" dxfId="3" priority="111">
      <formula>OR($V$46="E",$V$47="E",$V$48="E",$V$49="E")</formula>
    </cfRule>
  </conditionalFormatting>
  <conditionalFormatting sqref="N48:O48">
    <cfRule type="expression" dxfId="3" priority="112">
      <formula>OR($V$46="e",$V$47="e",$V$48="e",$V$49="e")</formula>
    </cfRule>
  </conditionalFormatting>
  <conditionalFormatting sqref="N56:O56">
    <cfRule type="expression" dxfId="4" priority="113">
      <formula>AND(N55=O55,N55&lt;&gt;"",O55&lt;&gt;"")</formula>
    </cfRule>
  </conditionalFormatting>
  <conditionalFormatting sqref="O14">
    <cfRule type="expression" dxfId="1" priority="114">
      <formula>AND(N12&lt;TODAY(),O14="")</formula>
    </cfRule>
  </conditionalFormatting>
  <conditionalFormatting sqref="O19">
    <cfRule type="expression" dxfId="1" priority="115">
      <formula>AND(N17&lt;TODAY(),O19="")</formula>
    </cfRule>
  </conditionalFormatting>
  <conditionalFormatting sqref="O24">
    <cfRule type="expression" dxfId="1" priority="116">
      <formula>AND(N22&lt;TODAY(),O24="")</formula>
    </cfRule>
  </conditionalFormatting>
  <conditionalFormatting sqref="O29">
    <cfRule type="expression" dxfId="1" priority="117">
      <formula>AND(N27&lt;TODAY(),O29="")</formula>
    </cfRule>
  </conditionalFormatting>
  <conditionalFormatting sqref="O34">
    <cfRule type="expression" dxfId="1" priority="118">
      <formula>AND(N32&lt;TODAY(),O34="")</formula>
    </cfRule>
  </conditionalFormatting>
  <conditionalFormatting sqref="O41">
    <cfRule type="expression" dxfId="1" priority="119">
      <formula>AND(N39&lt;TODAY(),O41="")</formula>
    </cfRule>
  </conditionalFormatting>
  <conditionalFormatting sqref="O55">
    <cfRule type="expression" dxfId="1" priority="120">
      <formula>AND(N53&lt;TODAY(),O55="")</formula>
    </cfRule>
  </conditionalFormatting>
  <conditionalFormatting sqref="O57">
    <cfRule type="expression" dxfId="2" priority="121">
      <formula>AND(N55=O55,N55&lt;&gt;"")</formula>
    </cfRule>
  </conditionalFormatting>
  <conditionalFormatting sqref="O63">
    <cfRule type="expression" dxfId="0" priority="122">
      <formula>INT(O63)=TODAY()</formula>
    </cfRule>
  </conditionalFormatting>
  <conditionalFormatting sqref="O67">
    <cfRule type="expression" dxfId="2" priority="123">
      <formula>AND(O65=Q65,O65&lt;&gt;"")</formula>
    </cfRule>
  </conditionalFormatting>
  <conditionalFormatting sqref="O66:Q66">
    <cfRule type="expression" dxfId="4" priority="124">
      <formula>AND(O65=Q65,O65&lt;&gt;"",Q65&lt;&gt;"")</formula>
    </cfRule>
  </conditionalFormatting>
  <conditionalFormatting sqref="Q14">
    <cfRule type="expression" dxfId="1" priority="125">
      <formula>AND(Q12&lt;TODAY(),Q14="")</formula>
    </cfRule>
  </conditionalFormatting>
  <conditionalFormatting sqref="Q19">
    <cfRule type="expression" dxfId="1" priority="126">
      <formula>AND(Q17&lt;TODAY(),Q19="")</formula>
    </cfRule>
  </conditionalFormatting>
  <conditionalFormatting sqref="Q24">
    <cfRule type="expression" dxfId="1" priority="127">
      <formula>AND(Q22&lt;TODAY(),Q24="")</formula>
    </cfRule>
  </conditionalFormatting>
  <conditionalFormatting sqref="Q29">
    <cfRule type="expression" dxfId="1" priority="128">
      <formula>AND(Q27&lt;TODAY(),Q29="")</formula>
    </cfRule>
  </conditionalFormatting>
  <conditionalFormatting sqref="Q34">
    <cfRule type="expression" dxfId="1" priority="129">
      <formula>AND(Q32&lt;TODAY(),Q34="")</formula>
    </cfRule>
  </conditionalFormatting>
  <conditionalFormatting sqref="Q41">
    <cfRule type="expression" dxfId="1" priority="130">
      <formula>AND(Q39&lt;TODAY(),Q41="")</formula>
    </cfRule>
  </conditionalFormatting>
  <conditionalFormatting sqref="Q55">
    <cfRule type="expression" dxfId="1" priority="131">
      <formula>AND(Q53&lt;TODAY(),Q55="")</formula>
    </cfRule>
  </conditionalFormatting>
  <conditionalFormatting sqref="Q57">
    <cfRule type="expression" dxfId="2" priority="132">
      <formula>AND(Q55=R55,Q55&lt;&gt;"")</formula>
    </cfRule>
  </conditionalFormatting>
  <conditionalFormatting sqref="Q67">
    <cfRule type="expression" dxfId="2" priority="133">
      <formula>AND(O65=Q65,O65&lt;&gt;"")</formula>
    </cfRule>
  </conditionalFormatting>
  <conditionalFormatting sqref="Q5:R5">
    <cfRule type="expression" dxfId="3" priority="134">
      <formula>OR($V$46="F",$V$47="F",$V$48="F",$V$49="F")</formula>
    </cfRule>
  </conditionalFormatting>
  <conditionalFormatting sqref="Q48:R48">
    <cfRule type="expression" dxfId="3" priority="135">
      <formula>OR($V$46="F",$V$47="F",$V$48="F",$V$49="F")</formula>
    </cfRule>
  </conditionalFormatting>
  <conditionalFormatting sqref="Q56:R56">
    <cfRule type="expression" dxfId="4" priority="136">
      <formula>AND(Q55=R55,Q55&lt;&gt;"",R55&lt;&gt;"")</formula>
    </cfRule>
  </conditionalFormatting>
  <conditionalFormatting sqref="R14">
    <cfRule type="expression" dxfId="1" priority="137">
      <formula>AND(Q12&lt;TODAY(),R14="")</formula>
    </cfRule>
  </conditionalFormatting>
  <conditionalFormatting sqref="R19">
    <cfRule type="expression" dxfId="1" priority="138">
      <formula>AND(Q17&lt;TODAY(),R19="")</formula>
    </cfRule>
  </conditionalFormatting>
  <conditionalFormatting sqref="R24">
    <cfRule type="expression" dxfId="1" priority="139">
      <formula>AND(Q22&lt;TODAY(),R24="")</formula>
    </cfRule>
  </conditionalFormatting>
  <conditionalFormatting sqref="R29">
    <cfRule type="expression" dxfId="1" priority="140">
      <formula>AND(Q27&lt;TODAY(),R29="")</formula>
    </cfRule>
  </conditionalFormatting>
  <conditionalFormatting sqref="R34">
    <cfRule type="expression" dxfId="1" priority="141">
      <formula>AND(Q32&lt;TODAY(),R34="")</formula>
    </cfRule>
  </conditionalFormatting>
  <conditionalFormatting sqref="R41">
    <cfRule type="expression" dxfId="1" priority="142">
      <formula>AND(Q39&lt;TODAY(),R41="")</formula>
    </cfRule>
  </conditionalFormatting>
  <conditionalFormatting sqref="R55">
    <cfRule type="expression" dxfId="1" priority="143">
      <formula>AND(Q53&lt;TODAY(),R55="")</formula>
    </cfRule>
  </conditionalFormatting>
  <conditionalFormatting sqref="R57">
    <cfRule type="expression" dxfId="2" priority="144">
      <formula>AND(Q55=R55,Q55&lt;&gt;"")</formula>
    </cfRule>
  </conditionalFormatting>
  <conditionalFormatting sqref="R73">
    <cfRule type="expression" dxfId="0" priority="145">
      <formula>INT(R73)=TODAY()</formula>
    </cfRule>
  </conditionalFormatting>
  <conditionalFormatting sqref="R77">
    <cfRule type="expression" dxfId="2" priority="146">
      <formula>AND(R75=T75,R75&lt;&gt;"")</formula>
    </cfRule>
  </conditionalFormatting>
  <conditionalFormatting sqref="R76:T76">
    <cfRule type="expression" dxfId="4" priority="147">
      <formula>AND(R75=T75,R75&lt;&gt;"",T75&lt;&gt;"")</formula>
    </cfRule>
  </conditionalFormatting>
  <conditionalFormatting sqref="T16">
    <cfRule type="expression" dxfId="0" priority="148">
      <formula>AND(T16=TODAY())</formula>
    </cfRule>
  </conditionalFormatting>
  <conditionalFormatting sqref="T55">
    <cfRule type="expression" dxfId="1" priority="149">
      <formula>AND(T53&lt;TODAY(),T55="")</formula>
    </cfRule>
  </conditionalFormatting>
  <conditionalFormatting sqref="T57">
    <cfRule type="expression" dxfId="2" priority="150">
      <formula>AND(T55=U55,T55&lt;&gt;"")</formula>
    </cfRule>
  </conditionalFormatting>
  <conditionalFormatting sqref="T77">
    <cfRule type="expression" dxfId="2" priority="151">
      <formula>AND(R75=T75,R75&lt;&gt;"")</formula>
    </cfRule>
  </conditionalFormatting>
  <conditionalFormatting sqref="T56:U56">
    <cfRule type="expression" dxfId="4" priority="152">
      <formula>AND(T55=U55,T55&lt;&gt;"",U55&lt;&gt;"")</formula>
    </cfRule>
  </conditionalFormatting>
  <conditionalFormatting sqref="U55">
    <cfRule type="expression" dxfId="1" priority="153">
      <formula>AND(T53&lt;TODAY(),U55="")</formula>
    </cfRule>
  </conditionalFormatting>
  <conditionalFormatting sqref="U57">
    <cfRule type="expression" dxfId="2" priority="154">
      <formula>AND(T55=U55,T55&lt;&gt;"")</formula>
    </cfRule>
  </conditionalFormatting>
  <conditionalFormatting sqref="U63">
    <cfRule type="expression" dxfId="0" priority="155">
      <formula>INT(U63)=TODAY()</formula>
    </cfRule>
  </conditionalFormatting>
  <conditionalFormatting sqref="U67">
    <cfRule type="expression" dxfId="2" priority="156">
      <formula>AND(U65=W65,U65&lt;&gt;"")</formula>
    </cfRule>
  </conditionalFormatting>
  <conditionalFormatting sqref="U66:W66">
    <cfRule type="expression" dxfId="4" priority="157">
      <formula>AND(U65=W65,U65&lt;&gt;"",W65&lt;&gt;"")</formula>
    </cfRule>
  </conditionalFormatting>
  <conditionalFormatting sqref="V53">
    <cfRule type="expression" dxfId="0" priority="158">
      <formula>AND(V53=TODAY())</formula>
    </cfRule>
  </conditionalFormatting>
  <conditionalFormatting sqref="W55">
    <cfRule type="expression" dxfId="1" priority="159">
      <formula>AND(W53&lt;TODAY(),W55="")</formula>
    </cfRule>
  </conditionalFormatting>
  <conditionalFormatting sqref="W57">
    <cfRule type="expression" dxfId="2" priority="160">
      <formula>AND(W55=X55,W55&lt;&gt;"")</formula>
    </cfRule>
  </conditionalFormatting>
  <conditionalFormatting sqref="W67">
    <cfRule type="expression" dxfId="2" priority="161">
      <formula>AND(U65=W65,U65&lt;&gt;"")</formula>
    </cfRule>
  </conditionalFormatting>
  <conditionalFormatting sqref="W56:X56">
    <cfRule type="expression" dxfId="4" priority="162">
      <formula>AND(W55=X55,W55&lt;&gt;"",X55&lt;&gt;"")</formula>
    </cfRule>
  </conditionalFormatting>
  <conditionalFormatting sqref="X55">
    <cfRule type="expression" dxfId="1" priority="163">
      <formula>AND(W53&lt;TODAY(),X55="")</formula>
    </cfRule>
  </conditionalFormatting>
  <conditionalFormatting sqref="X57">
    <cfRule type="expression" dxfId="2" priority="164">
      <formula>AND(W55=X55,W55&lt;&gt;"")</formula>
    </cfRule>
  </conditionalFormatting>
  <dataValidations>
    <dataValidation type="decimal" allowBlank="1" showErrorMessage="1"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formula1>0.0</formula1>
      <formula2>99.0</formula2>
    </dataValidation>
    <dataValidation type="custom" allowBlank="1" showErrorMessage="1" sqref="V46:V49 Y48:Y49">
      <formula1>LTE(LEN(V46),(1))</formula1>
    </dataValidation>
  </dataValidations>
  <hyperlinks>
    <hyperlink r:id="rId1" ref="T92"/>
  </hyperlinks>
  <printOptions/>
  <pageMargins bottom="0.787401575" footer="0.0" header="0.0" left="0.7" right="0.7" top="0.7874015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43"/>
    <col customWidth="1" min="2" max="2" width="61.57"/>
    <col customWidth="1" min="3" max="26" width="8.71"/>
  </cols>
  <sheetData>
    <row r="1" ht="14.25" customHeight="1">
      <c r="A1" s="147" t="s">
        <v>27</v>
      </c>
      <c r="B1" s="148" t="s">
        <v>28</v>
      </c>
    </row>
    <row r="2" ht="14.25" customHeight="1">
      <c r="A2" s="149" t="s">
        <v>29</v>
      </c>
      <c r="B2" s="150" t="s">
        <v>30</v>
      </c>
    </row>
    <row r="3" ht="14.25" customHeight="1">
      <c r="A3" s="151" t="s">
        <v>31</v>
      </c>
      <c r="B3" s="152" t="s">
        <v>32</v>
      </c>
    </row>
    <row r="4" ht="14.25" customHeight="1">
      <c r="A4" s="149" t="s">
        <v>33</v>
      </c>
      <c r="B4" s="150" t="s">
        <v>34</v>
      </c>
    </row>
    <row r="5" ht="14.25" customHeight="1">
      <c r="A5" s="151" t="s">
        <v>35</v>
      </c>
      <c r="B5" s="152" t="s">
        <v>36</v>
      </c>
    </row>
    <row r="6" ht="14.25" customHeight="1">
      <c r="A6" s="149" t="s">
        <v>37</v>
      </c>
      <c r="B6" s="150" t="s">
        <v>38</v>
      </c>
    </row>
    <row r="7" ht="14.25" customHeight="1">
      <c r="A7" s="151" t="s">
        <v>39</v>
      </c>
      <c r="B7" s="152" t="s">
        <v>40</v>
      </c>
    </row>
    <row r="8" ht="14.25" customHeight="1">
      <c r="A8" s="149" t="s">
        <v>41</v>
      </c>
      <c r="B8" s="150" t="s">
        <v>42</v>
      </c>
    </row>
    <row r="9" ht="14.25" customHeight="1">
      <c r="A9" s="151" t="s">
        <v>43</v>
      </c>
      <c r="B9" s="152" t="s">
        <v>44</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14"/>
    <col customWidth="1" min="2" max="3" width="13.14"/>
    <col customWidth="1" min="4" max="4" width="5.71"/>
    <col customWidth="1" min="5" max="6" width="13.14"/>
    <col customWidth="1" min="7" max="7" width="5.71"/>
    <col customWidth="1" min="8" max="9" width="13.14"/>
    <col customWidth="1" min="10" max="10" width="5.71"/>
    <col customWidth="1" min="11" max="12" width="13.14"/>
    <col customWidth="1" min="13" max="13" width="5.71"/>
    <col customWidth="1" min="14" max="15" width="13.14"/>
    <col customWidth="1" min="16" max="16" width="5.71"/>
    <col customWidth="1" min="17" max="18" width="13.14"/>
    <col customWidth="1" min="19" max="19" width="5.71"/>
    <col customWidth="1" min="20" max="21" width="13.14"/>
    <col customWidth="1" min="22" max="22" width="5.71"/>
    <col customWidth="1" min="23" max="24" width="13.14"/>
    <col customWidth="1" min="25" max="25" width="5.71"/>
    <col customWidth="1" min="26" max="26" width="3.0"/>
  </cols>
  <sheetData>
    <row r="1" ht="14.25" customHeight="1">
      <c r="B1" s="1"/>
      <c r="D1" s="2"/>
      <c r="E1" s="3" t="str">
        <f>EURO!E1</f>
        <v>European Championship 2024</v>
      </c>
      <c r="V1" s="2"/>
      <c r="W1" s="2"/>
      <c r="X1" s="4" t="str">
        <f>EURO!X1</f>
        <v>hb/vers. 1.8.4
2024-05-21</v>
      </c>
      <c r="Y1" s="5"/>
    </row>
    <row r="2" ht="19.5" customHeight="1">
      <c r="B2" s="6" t="str">
        <f t="array" ref="B2:R6">IF(EURO!B2:R6="","",EURO!B2:R6)</f>
        <v/>
      </c>
      <c r="C2" s="7" t="s">
        <v>45</v>
      </c>
      <c r="D2" s="8" t="s">
        <v>46</v>
      </c>
      <c r="E2" s="6" t="s">
        <v>46</v>
      </c>
      <c r="F2" s="7" t="s">
        <v>45</v>
      </c>
      <c r="G2" s="8" t="s">
        <v>46</v>
      </c>
      <c r="H2" s="6" t="s">
        <v>46</v>
      </c>
      <c r="I2" s="7" t="s">
        <v>45</v>
      </c>
      <c r="J2" s="8" t="s">
        <v>46</v>
      </c>
      <c r="K2" s="9" t="s">
        <v>46</v>
      </c>
      <c r="L2" s="7" t="s">
        <v>45</v>
      </c>
      <c r="M2" s="8" t="s">
        <v>46</v>
      </c>
      <c r="N2" s="6" t="s">
        <v>46</v>
      </c>
      <c r="O2" s="7" t="s">
        <v>45</v>
      </c>
      <c r="P2" s="8" t="s">
        <v>46</v>
      </c>
      <c r="Q2" s="6" t="s">
        <v>46</v>
      </c>
      <c r="R2" s="7" t="s">
        <v>45</v>
      </c>
      <c r="S2" s="8"/>
      <c r="T2" s="10"/>
      <c r="U2" s="11"/>
      <c r="V2" s="11"/>
      <c r="W2" s="11"/>
      <c r="X2" s="11"/>
    </row>
    <row r="3" ht="14.25" customHeight="1">
      <c r="A3" s="12"/>
      <c r="B3" s="13" t="s">
        <v>47</v>
      </c>
      <c r="C3" s="14" t="s">
        <v>48</v>
      </c>
      <c r="D3" s="15" t="s">
        <v>46</v>
      </c>
      <c r="E3" s="13" t="s">
        <v>49</v>
      </c>
      <c r="F3" s="14" t="s">
        <v>50</v>
      </c>
      <c r="G3" s="15" t="s">
        <v>46</v>
      </c>
      <c r="H3" s="13" t="s">
        <v>51</v>
      </c>
      <c r="I3" s="14" t="s">
        <v>52</v>
      </c>
      <c r="J3" s="12" t="s">
        <v>46</v>
      </c>
      <c r="K3" s="13" t="s">
        <v>53</v>
      </c>
      <c r="L3" s="14" t="s">
        <v>54</v>
      </c>
      <c r="M3" s="12" t="s">
        <v>46</v>
      </c>
      <c r="N3" s="13" t="s">
        <v>55</v>
      </c>
      <c r="O3" s="14" t="s">
        <v>50</v>
      </c>
      <c r="P3" s="15" t="s">
        <v>46</v>
      </c>
      <c r="Q3" s="13" t="s">
        <v>56</v>
      </c>
      <c r="R3" s="14" t="s">
        <v>57</v>
      </c>
      <c r="S3" s="12"/>
      <c r="T3" s="11"/>
      <c r="U3" s="11"/>
      <c r="V3" s="11"/>
      <c r="W3" s="11"/>
      <c r="X3" s="11"/>
      <c r="Y3" s="12"/>
    </row>
    <row r="4" ht="14.25" customHeight="1">
      <c r="A4" s="12"/>
      <c r="B4" s="16" t="s">
        <v>58</v>
      </c>
      <c r="C4" s="17" t="s">
        <v>59</v>
      </c>
      <c r="D4" s="15" t="s">
        <v>46</v>
      </c>
      <c r="E4" s="16" t="s">
        <v>60</v>
      </c>
      <c r="F4" s="17" t="s">
        <v>61</v>
      </c>
      <c r="G4" s="15" t="s">
        <v>46</v>
      </c>
      <c r="H4" s="16" t="s">
        <v>62</v>
      </c>
      <c r="I4" s="17" t="s">
        <v>63</v>
      </c>
      <c r="J4" s="12" t="s">
        <v>46</v>
      </c>
      <c r="K4" s="16" t="s">
        <v>64</v>
      </c>
      <c r="L4" s="17" t="s">
        <v>65</v>
      </c>
      <c r="M4" s="12" t="s">
        <v>46</v>
      </c>
      <c r="N4" s="16" t="s">
        <v>66</v>
      </c>
      <c r="O4" s="17" t="s">
        <v>67</v>
      </c>
      <c r="P4" s="15" t="s">
        <v>46</v>
      </c>
      <c r="Q4" s="16" t="s">
        <v>68</v>
      </c>
      <c r="R4" s="17" t="s">
        <v>63</v>
      </c>
      <c r="S4" s="12"/>
      <c r="T4" s="11"/>
      <c r="U4" s="11"/>
      <c r="V4" s="11"/>
      <c r="W4" s="11"/>
      <c r="X4" s="11"/>
      <c r="Y4" s="12"/>
    </row>
    <row r="5" ht="14.25" customHeight="1">
      <c r="A5" s="12"/>
      <c r="B5" s="18" t="s">
        <v>69</v>
      </c>
      <c r="C5" s="19" t="s">
        <v>70</v>
      </c>
      <c r="D5" s="15" t="s">
        <v>46</v>
      </c>
      <c r="E5" s="18" t="s">
        <v>71</v>
      </c>
      <c r="F5" s="19" t="s">
        <v>72</v>
      </c>
      <c r="G5" s="15" t="s">
        <v>46</v>
      </c>
      <c r="H5" s="18" t="s">
        <v>73</v>
      </c>
      <c r="I5" s="19" t="s">
        <v>74</v>
      </c>
      <c r="J5" s="12" t="s">
        <v>46</v>
      </c>
      <c r="K5" s="18" t="s">
        <v>75</v>
      </c>
      <c r="L5" s="19" t="s">
        <v>76</v>
      </c>
      <c r="M5" s="12" t="s">
        <v>46</v>
      </c>
      <c r="N5" s="18" t="s">
        <v>77</v>
      </c>
      <c r="O5" s="19" t="s">
        <v>78</v>
      </c>
      <c r="P5" s="15" t="s">
        <v>46</v>
      </c>
      <c r="Q5" s="18" t="s">
        <v>79</v>
      </c>
      <c r="R5" s="19" t="s">
        <v>80</v>
      </c>
      <c r="S5" s="12"/>
      <c r="T5" s="11"/>
      <c r="U5" s="11"/>
      <c r="V5" s="11"/>
      <c r="W5" s="11"/>
      <c r="X5" s="11"/>
      <c r="Y5" s="12"/>
    </row>
    <row r="6" ht="14.25" customHeight="1">
      <c r="A6" s="20"/>
      <c r="B6" s="21" t="s">
        <v>81</v>
      </c>
      <c r="C6" s="22" t="s">
        <v>76</v>
      </c>
      <c r="D6" s="23" t="s">
        <v>46</v>
      </c>
      <c r="E6" s="21" t="s">
        <v>82</v>
      </c>
      <c r="F6" s="22" t="s">
        <v>83</v>
      </c>
      <c r="G6" s="23" t="s">
        <v>46</v>
      </c>
      <c r="H6" s="21" t="s">
        <v>38</v>
      </c>
      <c r="I6" s="22" t="s">
        <v>74</v>
      </c>
      <c r="J6" s="20" t="s">
        <v>46</v>
      </c>
      <c r="K6" s="21" t="s">
        <v>84</v>
      </c>
      <c r="L6" s="22" t="s">
        <v>76</v>
      </c>
      <c r="M6" s="20" t="s">
        <v>46</v>
      </c>
      <c r="N6" s="21" t="s">
        <v>85</v>
      </c>
      <c r="O6" s="22" t="s">
        <v>86</v>
      </c>
      <c r="P6" s="23" t="s">
        <v>46</v>
      </c>
      <c r="Q6" s="21" t="s">
        <v>87</v>
      </c>
      <c r="R6" s="22" t="s">
        <v>88</v>
      </c>
      <c r="S6" s="20"/>
      <c r="T6" s="11"/>
      <c r="U6" s="11"/>
      <c r="V6" s="11"/>
      <c r="W6" s="11"/>
      <c r="X6" s="11"/>
      <c r="Y6" s="20"/>
      <c r="Z6" s="24"/>
    </row>
    <row r="7" ht="10.5" customHeight="1">
      <c r="A7" s="12"/>
      <c r="B7" s="25"/>
      <c r="S7" s="26"/>
      <c r="T7" s="26"/>
      <c r="U7" s="26"/>
      <c r="V7" s="26"/>
      <c r="W7" s="26"/>
      <c r="X7" s="26"/>
      <c r="Y7" s="12"/>
    </row>
    <row r="8" ht="12.0" customHeight="1">
      <c r="B8" s="27"/>
      <c r="C8" s="28"/>
      <c r="D8" s="29"/>
      <c r="E8" s="27"/>
      <c r="F8" s="28"/>
      <c r="G8" s="29"/>
      <c r="H8" s="27"/>
      <c r="I8" s="28"/>
      <c r="J8" s="29"/>
      <c r="K8" s="27"/>
      <c r="L8" s="28"/>
      <c r="M8" s="30"/>
      <c r="N8" s="27"/>
      <c r="O8" s="28"/>
      <c r="P8" s="29"/>
      <c r="Q8" s="27"/>
      <c r="R8" s="28"/>
      <c r="S8" s="31"/>
      <c r="T8" s="32"/>
      <c r="V8" s="29"/>
      <c r="W8" s="32"/>
    </row>
    <row r="9" ht="14.25" customHeight="1">
      <c r="B9" s="33" t="str">
        <f>EURO!B9</f>
        <v>Group A</v>
      </c>
      <c r="C9" s="34"/>
      <c r="D9" s="35"/>
      <c r="E9" s="33" t="str">
        <f>EURO!E9</f>
        <v>Group B</v>
      </c>
      <c r="F9" s="34"/>
      <c r="H9" s="33" t="str">
        <f>EURO!H9</f>
        <v>Group C</v>
      </c>
      <c r="I9" s="34"/>
      <c r="K9" s="33" t="str">
        <f>EURO!K9</f>
        <v>Group D</v>
      </c>
      <c r="L9" s="34"/>
      <c r="N9" s="33" t="str">
        <f>EURO!N9</f>
        <v>Group E</v>
      </c>
      <c r="O9" s="34"/>
      <c r="Q9" s="33" t="str">
        <f>EURO!Q9</f>
        <v>Group F</v>
      </c>
      <c r="R9" s="34"/>
      <c r="T9" s="36"/>
      <c r="U9" s="36"/>
      <c r="V9" s="36"/>
      <c r="W9" s="36"/>
      <c r="X9" s="36"/>
    </row>
    <row r="10" ht="15.75" customHeight="1">
      <c r="B10" s="37"/>
      <c r="C10" s="37"/>
      <c r="D10" s="35"/>
      <c r="E10" s="37"/>
      <c r="F10" s="37"/>
      <c r="H10" s="37"/>
      <c r="I10" s="37"/>
      <c r="K10" s="37"/>
      <c r="L10" s="37"/>
      <c r="N10" s="37"/>
      <c r="O10" s="37"/>
      <c r="Q10" s="37"/>
      <c r="R10" s="37"/>
      <c r="T10" s="37"/>
      <c r="U10" s="37"/>
      <c r="W10" s="37"/>
      <c r="X10" s="37"/>
    </row>
    <row r="11" ht="14.25" customHeight="1">
      <c r="A11" s="38">
        <f>EURO!A11</f>
        <v>1</v>
      </c>
      <c r="B11" s="39" t="str">
        <f>EURO!B11</f>
        <v>Munich</v>
      </c>
      <c r="C11" s="40"/>
      <c r="D11" s="38">
        <f>EURO!D11</f>
        <v>3</v>
      </c>
      <c r="E11" s="39" t="str">
        <f>EURO!E11</f>
        <v>Berlin</v>
      </c>
      <c r="F11" s="40"/>
      <c r="G11" s="38">
        <f>EURO!G11</f>
        <v>6</v>
      </c>
      <c r="H11" s="39" t="str">
        <f>EURO!H11</f>
        <v>Stuttgart</v>
      </c>
      <c r="I11" s="40"/>
      <c r="J11" s="38">
        <f>EURO!J11</f>
        <v>7</v>
      </c>
      <c r="K11" s="39" t="str">
        <f>EURO!K11</f>
        <v>Hamburg</v>
      </c>
      <c r="L11" s="40"/>
      <c r="M11" s="38">
        <f>EURO!M11</f>
        <v>10</v>
      </c>
      <c r="N11" s="39" t="str">
        <f>EURO!N11</f>
        <v>Munich</v>
      </c>
      <c r="O11" s="40"/>
      <c r="P11" s="38">
        <f>EURO!P11</f>
        <v>11</v>
      </c>
      <c r="Q11" s="39" t="str">
        <f>EURO!Q11</f>
        <v>Dortmund</v>
      </c>
      <c r="R11" s="40"/>
      <c r="S11" s="38"/>
      <c r="T11" s="41" t="str">
        <f>EURO!T11</f>
        <v>Qualification for the Round of 16</v>
      </c>
      <c r="U11" s="42"/>
      <c r="V11" s="42"/>
      <c r="W11" s="42"/>
      <c r="X11" s="43"/>
    </row>
    <row r="12" ht="14.25" customHeight="1">
      <c r="B12" s="44">
        <f>EURO!B12</f>
        <v>45457.875</v>
      </c>
      <c r="C12" s="45"/>
      <c r="E12" s="44">
        <f>EURO!E12</f>
        <v>45458.75</v>
      </c>
      <c r="F12" s="45"/>
      <c r="H12" s="44">
        <f>EURO!H12</f>
        <v>45459.75</v>
      </c>
      <c r="I12" s="45"/>
      <c r="K12" s="44">
        <f>EURO!K12</f>
        <v>45459.625</v>
      </c>
      <c r="L12" s="45"/>
      <c r="N12" s="44">
        <f>EURO!N12</f>
        <v>45460.625</v>
      </c>
      <c r="O12" s="45"/>
      <c r="Q12" s="44">
        <f>EURO!Q12</f>
        <v>45461.75</v>
      </c>
      <c r="R12" s="45"/>
      <c r="T12" s="46"/>
      <c r="U12" s="47"/>
      <c r="V12" s="47"/>
      <c r="W12" s="47"/>
      <c r="X12" s="48"/>
    </row>
    <row r="13" ht="14.25" customHeight="1">
      <c r="B13" s="49" t="str">
        <f t="array" ref="B13:R14">IF(EURO!B13:R14="","",EURO!B13:R14)</f>
        <v>Germany</v>
      </c>
      <c r="C13" s="50" t="s">
        <v>69</v>
      </c>
      <c r="D13" s="153" t="s">
        <v>46</v>
      </c>
      <c r="E13" s="49" t="s">
        <v>60</v>
      </c>
      <c r="F13" s="50" t="s">
        <v>71</v>
      </c>
      <c r="G13" s="153" t="s">
        <v>46</v>
      </c>
      <c r="H13" s="49" t="s">
        <v>73</v>
      </c>
      <c r="I13" s="50" t="s">
        <v>62</v>
      </c>
      <c r="J13" s="153" t="s">
        <v>46</v>
      </c>
      <c r="K13" s="49" t="s">
        <v>84</v>
      </c>
      <c r="L13" s="50" t="s">
        <v>64</v>
      </c>
      <c r="M13" s="153" t="s">
        <v>46</v>
      </c>
      <c r="N13" s="49" t="s">
        <v>85</v>
      </c>
      <c r="O13" s="50" t="s">
        <v>77</v>
      </c>
      <c r="P13" s="153" t="s">
        <v>46</v>
      </c>
      <c r="Q13" s="49" t="s">
        <v>68</v>
      </c>
      <c r="R13" s="50" t="s">
        <v>79</v>
      </c>
      <c r="T13" s="51"/>
      <c r="U13" s="52"/>
      <c r="V13" s="52"/>
      <c r="W13" s="52"/>
      <c r="X13" s="53"/>
    </row>
    <row r="14" ht="14.25" customHeight="1">
      <c r="B14" s="154">
        <v>3.0</v>
      </c>
      <c r="C14" s="155">
        <v>0.0</v>
      </c>
      <c r="D14" s="153" t="s">
        <v>46</v>
      </c>
      <c r="E14" s="154">
        <v>1.0</v>
      </c>
      <c r="F14" s="155">
        <v>0.0</v>
      </c>
      <c r="G14" s="153" t="s">
        <v>46</v>
      </c>
      <c r="H14" s="154">
        <v>0.0</v>
      </c>
      <c r="I14" s="155">
        <v>1.0</v>
      </c>
      <c r="J14" s="153" t="s">
        <v>46</v>
      </c>
      <c r="K14" s="154">
        <v>0.0</v>
      </c>
      <c r="L14" s="155">
        <v>1.0</v>
      </c>
      <c r="M14" s="153" t="s">
        <v>46</v>
      </c>
      <c r="N14" s="154">
        <v>0.0</v>
      </c>
      <c r="O14" s="155">
        <v>1.0</v>
      </c>
      <c r="P14" s="153" t="s">
        <v>46</v>
      </c>
      <c r="Q14" s="154">
        <v>2.0</v>
      </c>
      <c r="R14" s="155">
        <v>1.0</v>
      </c>
      <c r="T14" s="51"/>
      <c r="U14" s="156"/>
      <c r="V14" s="156"/>
      <c r="W14" s="156"/>
      <c r="X14" s="157"/>
    </row>
    <row r="15" ht="27.75" customHeight="1">
      <c r="B15" s="59"/>
      <c r="C15" s="59"/>
      <c r="E15" s="59"/>
      <c r="F15" s="59"/>
      <c r="H15" s="59"/>
      <c r="I15" s="59"/>
      <c r="K15" s="59"/>
      <c r="L15" s="59"/>
      <c r="N15" s="59"/>
      <c r="O15" s="59"/>
      <c r="Q15" s="59"/>
      <c r="R15" s="59"/>
      <c r="T15" s="158" t="str">
        <f>EURO!T14</f>
        <v>Criteria for placement within the groups:</v>
      </c>
      <c r="U15" s="156"/>
      <c r="V15" s="156"/>
      <c r="W15" s="156"/>
      <c r="X15" s="157"/>
    </row>
    <row r="16" ht="14.25" customHeight="1">
      <c r="A16" s="38">
        <f>EURO!A16</f>
        <v>2</v>
      </c>
      <c r="B16" s="39" t="str">
        <f>EURO!B16</f>
        <v>Cologne</v>
      </c>
      <c r="C16" s="40"/>
      <c r="D16" s="38">
        <f>EURO!D16</f>
        <v>4</v>
      </c>
      <c r="E16" s="39" t="str">
        <f>EURO!E16</f>
        <v>Dortmund</v>
      </c>
      <c r="F16" s="40"/>
      <c r="G16" s="38">
        <f>EURO!G16</f>
        <v>5</v>
      </c>
      <c r="H16" s="39" t="str">
        <f>EURO!H16</f>
        <v>Gelsenkirchen</v>
      </c>
      <c r="I16" s="40"/>
      <c r="J16" s="38">
        <f>EURO!J16</f>
        <v>8</v>
      </c>
      <c r="K16" s="39" t="str">
        <f>EURO!K16</f>
        <v>Dusseldorf</v>
      </c>
      <c r="L16" s="40"/>
      <c r="M16" s="38">
        <f>EURO!M16</f>
        <v>9</v>
      </c>
      <c r="N16" s="39" t="str">
        <f>EURO!N16</f>
        <v>Frankfurt</v>
      </c>
      <c r="O16" s="40"/>
      <c r="P16" s="38">
        <f>EURO!P16</f>
        <v>12</v>
      </c>
      <c r="Q16" s="39" t="str">
        <f>EURO!Q16</f>
        <v>Leipzig</v>
      </c>
      <c r="R16" s="40"/>
      <c r="S16" s="38"/>
      <c r="T16" s="60" t="str">
        <f>EURO!T16</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57"/>
      <c r="V16" s="57"/>
      <c r="W16" s="57"/>
      <c r="X16" s="58"/>
    </row>
    <row r="17" ht="14.25" customHeight="1">
      <c r="B17" s="44">
        <f>EURO!B17</f>
        <v>45458.625</v>
      </c>
      <c r="C17" s="45"/>
      <c r="E17" s="44">
        <f>EURO!E17</f>
        <v>45458.875</v>
      </c>
      <c r="F17" s="45"/>
      <c r="H17" s="44">
        <f>EURO!H17</f>
        <v>45459.875</v>
      </c>
      <c r="I17" s="45"/>
      <c r="K17" s="44">
        <f>EURO!K17</f>
        <v>45460.875</v>
      </c>
      <c r="L17" s="45"/>
      <c r="N17" s="44">
        <f>EURO!N17</f>
        <v>45460.75</v>
      </c>
      <c r="O17" s="45"/>
      <c r="Q17" s="44">
        <f>EURO!Q17</f>
        <v>45461.875</v>
      </c>
      <c r="R17" s="45"/>
      <c r="T17" s="61"/>
      <c r="X17" s="62"/>
    </row>
    <row r="18" ht="14.25" customHeight="1">
      <c r="B18" s="49" t="str">
        <f t="array" ref="B18:R19">IF(EURO!B18:R19="","",EURO!B18:R19)</f>
        <v>Hungary</v>
      </c>
      <c r="C18" s="50" t="s">
        <v>58</v>
      </c>
      <c r="D18" s="153" t="s">
        <v>46</v>
      </c>
      <c r="E18" s="49" t="s">
        <v>49</v>
      </c>
      <c r="F18" s="50" t="s">
        <v>82</v>
      </c>
      <c r="G18" s="153" t="s">
        <v>46</v>
      </c>
      <c r="H18" s="49" t="s">
        <v>38</v>
      </c>
      <c r="I18" s="50" t="s">
        <v>51</v>
      </c>
      <c r="J18" s="153" t="s">
        <v>46</v>
      </c>
      <c r="K18" s="49" t="s">
        <v>75</v>
      </c>
      <c r="L18" s="50" t="s">
        <v>53</v>
      </c>
      <c r="M18" s="153" t="s">
        <v>46</v>
      </c>
      <c r="N18" s="49" t="s">
        <v>55</v>
      </c>
      <c r="O18" s="50" t="s">
        <v>66</v>
      </c>
      <c r="P18" s="153" t="s">
        <v>46</v>
      </c>
      <c r="Q18" s="49" t="s">
        <v>56</v>
      </c>
      <c r="R18" s="50" t="s">
        <v>87</v>
      </c>
      <c r="T18" s="61"/>
      <c r="X18" s="62"/>
    </row>
    <row r="19" ht="14.25" customHeight="1">
      <c r="B19" s="154">
        <v>1.0</v>
      </c>
      <c r="C19" s="155">
        <v>2.0</v>
      </c>
      <c r="D19" s="153" t="s">
        <v>46</v>
      </c>
      <c r="E19" s="154">
        <v>2.0</v>
      </c>
      <c r="F19" s="155">
        <v>0.0</v>
      </c>
      <c r="G19" s="153" t="s">
        <v>46</v>
      </c>
      <c r="H19" s="154">
        <v>0.0</v>
      </c>
      <c r="I19" s="155">
        <v>2.0</v>
      </c>
      <c r="J19" s="153" t="s">
        <v>46</v>
      </c>
      <c r="K19" s="154">
        <v>0.0</v>
      </c>
      <c r="L19" s="155">
        <v>2.0</v>
      </c>
      <c r="M19" s="153" t="s">
        <v>46</v>
      </c>
      <c r="N19" s="154">
        <v>2.0</v>
      </c>
      <c r="O19" s="155">
        <v>0.0</v>
      </c>
      <c r="P19" s="153" t="s">
        <v>46</v>
      </c>
      <c r="Q19" s="154">
        <v>2.0</v>
      </c>
      <c r="R19" s="155">
        <v>0.0</v>
      </c>
      <c r="T19" s="61"/>
      <c r="X19" s="62"/>
    </row>
    <row r="20" ht="27.75" customHeight="1">
      <c r="B20" s="59"/>
      <c r="C20" s="59"/>
      <c r="E20" s="59"/>
      <c r="F20" s="59"/>
      <c r="H20" s="59"/>
      <c r="I20" s="59"/>
      <c r="K20" s="59"/>
      <c r="L20" s="59"/>
      <c r="N20" s="59"/>
      <c r="O20" s="59"/>
      <c r="Q20" s="59"/>
      <c r="R20" s="59"/>
      <c r="T20" s="61"/>
      <c r="X20" s="62"/>
    </row>
    <row r="21" ht="14.25" customHeight="1">
      <c r="A21" s="38">
        <f>EURO!A21</f>
        <v>14</v>
      </c>
      <c r="B21" s="39" t="str">
        <f>EURO!B21</f>
        <v>Stuttgart</v>
      </c>
      <c r="C21" s="40"/>
      <c r="D21" s="38">
        <f>EURO!D21</f>
        <v>15</v>
      </c>
      <c r="E21" s="39" t="str">
        <f>EURO!E21</f>
        <v>Hamburg</v>
      </c>
      <c r="F21" s="40"/>
      <c r="G21" s="38">
        <f>EURO!G21</f>
        <v>18</v>
      </c>
      <c r="H21" s="39" t="str">
        <f>EURO!H21</f>
        <v>Munich</v>
      </c>
      <c r="I21" s="40"/>
      <c r="J21" s="38">
        <f>EURO!J21</f>
        <v>19</v>
      </c>
      <c r="K21" s="39" t="str">
        <f>EURO!K21</f>
        <v>Berlin</v>
      </c>
      <c r="L21" s="40"/>
      <c r="M21" s="38">
        <f>EURO!M21</f>
        <v>21</v>
      </c>
      <c r="N21" s="39" t="str">
        <f>EURO!N21</f>
        <v>Dusseldorf</v>
      </c>
      <c r="O21" s="40"/>
      <c r="P21" s="38">
        <f>EURO!P21</f>
        <v>24</v>
      </c>
      <c r="Q21" s="39" t="str">
        <f>EURO!Q21</f>
        <v>Hamburg</v>
      </c>
      <c r="R21" s="40"/>
      <c r="S21" s="38"/>
      <c r="T21" s="61"/>
      <c r="X21" s="62"/>
    </row>
    <row r="22" ht="14.25" customHeight="1">
      <c r="B22" s="44">
        <f>EURO!B22</f>
        <v>45462.75</v>
      </c>
      <c r="C22" s="45"/>
      <c r="E22" s="44">
        <f>EURO!E22</f>
        <v>45462.625</v>
      </c>
      <c r="F22" s="45"/>
      <c r="H22" s="44">
        <f>EURO!H22</f>
        <v>45463.625</v>
      </c>
      <c r="I22" s="45"/>
      <c r="K22" s="44">
        <f>EURO!K22</f>
        <v>45464.75</v>
      </c>
      <c r="L22" s="45"/>
      <c r="N22" s="44">
        <f>EURO!N22</f>
        <v>45464.625</v>
      </c>
      <c r="O22" s="45"/>
      <c r="Q22" s="44">
        <f>EURO!Q22</f>
        <v>45465.625</v>
      </c>
      <c r="R22" s="45"/>
      <c r="T22" s="61"/>
      <c r="X22" s="62"/>
    </row>
    <row r="23" ht="14.25" customHeight="1">
      <c r="B23" s="49" t="str">
        <f t="array" ref="B23:R24">IF(EURO!B23:R24="","",EURO!B23:R24)</f>
        <v>Germany</v>
      </c>
      <c r="C23" s="50" t="s">
        <v>81</v>
      </c>
      <c r="D23" s="153" t="s">
        <v>46</v>
      </c>
      <c r="E23" s="49" t="s">
        <v>71</v>
      </c>
      <c r="F23" s="50" t="s">
        <v>82</v>
      </c>
      <c r="G23" s="153" t="s">
        <v>46</v>
      </c>
      <c r="H23" s="49" t="s">
        <v>73</v>
      </c>
      <c r="I23" s="50" t="s">
        <v>38</v>
      </c>
      <c r="J23" s="153" t="s">
        <v>46</v>
      </c>
      <c r="K23" s="49" t="s">
        <v>84</v>
      </c>
      <c r="L23" s="50" t="s">
        <v>75</v>
      </c>
      <c r="M23" s="153" t="s">
        <v>46</v>
      </c>
      <c r="N23" s="49" t="s">
        <v>66</v>
      </c>
      <c r="O23" s="50" t="s">
        <v>77</v>
      </c>
      <c r="P23" s="153" t="s">
        <v>46</v>
      </c>
      <c r="Q23" s="49" t="s">
        <v>79</v>
      </c>
      <c r="R23" s="50" t="s">
        <v>87</v>
      </c>
      <c r="T23" s="61"/>
      <c r="X23" s="62"/>
    </row>
    <row r="24" ht="14.25" customHeight="1">
      <c r="B24" s="154">
        <v>2.0</v>
      </c>
      <c r="C24" s="155">
        <v>0.0</v>
      </c>
      <c r="D24" s="153" t="s">
        <v>46</v>
      </c>
      <c r="E24" s="154">
        <v>1.0</v>
      </c>
      <c r="F24" s="155">
        <v>0.0</v>
      </c>
      <c r="G24" s="153" t="s">
        <v>46</v>
      </c>
      <c r="H24" s="154">
        <v>0.0</v>
      </c>
      <c r="I24" s="155">
        <v>0.0</v>
      </c>
      <c r="J24" s="153" t="s">
        <v>46</v>
      </c>
      <c r="K24" s="154">
        <v>1.0</v>
      </c>
      <c r="L24" s="155">
        <v>1.0</v>
      </c>
      <c r="M24" s="153" t="s">
        <v>46</v>
      </c>
      <c r="N24" s="154">
        <v>1.0</v>
      </c>
      <c r="O24" s="155">
        <v>0.0</v>
      </c>
      <c r="P24" s="153" t="s">
        <v>46</v>
      </c>
      <c r="Q24" s="154">
        <v>2.0</v>
      </c>
      <c r="R24" s="155">
        <v>1.0</v>
      </c>
      <c r="T24" s="61"/>
      <c r="X24" s="62"/>
    </row>
    <row r="25" ht="27.75" customHeight="1">
      <c r="B25" s="59"/>
      <c r="C25" s="59"/>
      <c r="E25" s="59"/>
      <c r="F25" s="59"/>
      <c r="H25" s="59"/>
      <c r="I25" s="59"/>
      <c r="K25" s="59"/>
      <c r="L25" s="59"/>
      <c r="N25" s="59"/>
      <c r="O25" s="59"/>
      <c r="Q25" s="59"/>
      <c r="R25" s="59"/>
      <c r="T25" s="61"/>
      <c r="X25" s="62"/>
    </row>
    <row r="26" ht="14.25" customHeight="1">
      <c r="A26" s="38">
        <f>EURO!A26</f>
        <v>13</v>
      </c>
      <c r="B26" s="39" t="str">
        <f>EURO!B26</f>
        <v>Cologne</v>
      </c>
      <c r="C26" s="40"/>
      <c r="D26" s="38">
        <f>EURO!D26</f>
        <v>16</v>
      </c>
      <c r="E26" s="39" t="str">
        <f>EURO!E26</f>
        <v>Gelsenkirchen</v>
      </c>
      <c r="F26" s="40"/>
      <c r="G26" s="38">
        <f>EURO!G26</f>
        <v>17</v>
      </c>
      <c r="H26" s="39" t="str">
        <f>EURO!H26</f>
        <v>Frankfurt</v>
      </c>
      <c r="I26" s="40"/>
      <c r="J26" s="38">
        <f>EURO!J26</f>
        <v>20</v>
      </c>
      <c r="K26" s="39" t="str">
        <f>EURO!K26</f>
        <v>Leipzig</v>
      </c>
      <c r="L26" s="40"/>
      <c r="M26" s="38">
        <f>EURO!M26</f>
        <v>22</v>
      </c>
      <c r="N26" s="39" t="str">
        <f>EURO!N26</f>
        <v>Cologne</v>
      </c>
      <c r="O26" s="40"/>
      <c r="P26" s="38">
        <f>EURO!P26</f>
        <v>23</v>
      </c>
      <c r="Q26" s="39" t="str">
        <f>EURO!Q26</f>
        <v>Dortmund</v>
      </c>
      <c r="R26" s="40"/>
      <c r="S26" s="38"/>
      <c r="T26" s="61"/>
      <c r="X26" s="62"/>
    </row>
    <row r="27" ht="14.25" customHeight="1">
      <c r="B27" s="44">
        <f>EURO!B27</f>
        <v>45462.875</v>
      </c>
      <c r="C27" s="45"/>
      <c r="E27" s="44">
        <f>EURO!E27</f>
        <v>45463.875</v>
      </c>
      <c r="F27" s="45"/>
      <c r="H27" s="44">
        <f>EURO!H27</f>
        <v>45463.75</v>
      </c>
      <c r="I27" s="45"/>
      <c r="K27" s="44">
        <f>EURO!K27</f>
        <v>45464.875</v>
      </c>
      <c r="L27" s="45"/>
      <c r="N27" s="44">
        <f>EURO!N27</f>
        <v>45465.875</v>
      </c>
      <c r="O27" s="45"/>
      <c r="Q27" s="44">
        <f>EURO!Q27</f>
        <v>45465.75</v>
      </c>
      <c r="R27" s="45"/>
      <c r="T27" s="46"/>
      <c r="U27" s="47"/>
      <c r="V27" s="47"/>
      <c r="W27" s="47"/>
      <c r="X27" s="48"/>
    </row>
    <row r="28" ht="14.25" customHeight="1">
      <c r="B28" s="49" t="str">
        <f t="array" ref="B28:R29">IF(EURO!B28:R29="","",EURO!B28:R29)</f>
        <v>Scotland</v>
      </c>
      <c r="C28" s="50" t="s">
        <v>58</v>
      </c>
      <c r="D28" s="153" t="s">
        <v>46</v>
      </c>
      <c r="E28" s="49" t="s">
        <v>60</v>
      </c>
      <c r="F28" s="50" t="s">
        <v>49</v>
      </c>
      <c r="G28" s="153" t="s">
        <v>46</v>
      </c>
      <c r="H28" s="49" t="s">
        <v>62</v>
      </c>
      <c r="I28" s="50" t="s">
        <v>51</v>
      </c>
      <c r="J28" s="153" t="s">
        <v>46</v>
      </c>
      <c r="K28" s="49" t="s">
        <v>64</v>
      </c>
      <c r="L28" s="50" t="s">
        <v>53</v>
      </c>
      <c r="M28" s="153" t="s">
        <v>46</v>
      </c>
      <c r="N28" s="49" t="s">
        <v>55</v>
      </c>
      <c r="O28" s="50" t="s">
        <v>85</v>
      </c>
      <c r="P28" s="153" t="s">
        <v>46</v>
      </c>
      <c r="Q28" s="49" t="s">
        <v>68</v>
      </c>
      <c r="R28" s="50" t="s">
        <v>56</v>
      </c>
      <c r="T28" s="63"/>
      <c r="U28" s="64"/>
      <c r="V28" s="64"/>
      <c r="W28" s="64"/>
      <c r="X28" s="65"/>
    </row>
    <row r="29" ht="14.25" customHeight="1">
      <c r="B29" s="154">
        <v>0.0</v>
      </c>
      <c r="C29" s="155">
        <v>0.0</v>
      </c>
      <c r="D29" s="153" t="s">
        <v>46</v>
      </c>
      <c r="E29" s="154">
        <v>1.0</v>
      </c>
      <c r="F29" s="155">
        <v>2.0</v>
      </c>
      <c r="G29" s="153" t="s">
        <v>46</v>
      </c>
      <c r="H29" s="154">
        <v>1.0</v>
      </c>
      <c r="I29" s="155">
        <v>2.0</v>
      </c>
      <c r="J29" s="153" t="s">
        <v>46</v>
      </c>
      <c r="K29" s="154">
        <v>1.0</v>
      </c>
      <c r="L29" s="155">
        <v>3.0</v>
      </c>
      <c r="M29" s="153" t="s">
        <v>46</v>
      </c>
      <c r="N29" s="154">
        <v>1.0</v>
      </c>
      <c r="O29" s="155">
        <v>0.0</v>
      </c>
      <c r="P29" s="153" t="s">
        <v>46</v>
      </c>
      <c r="Q29" s="154">
        <v>0.0</v>
      </c>
      <c r="R29" s="155">
        <v>1.0</v>
      </c>
      <c r="T29" s="66"/>
      <c r="U29" s="67"/>
      <c r="V29" s="67"/>
      <c r="W29" s="67"/>
      <c r="X29" s="68"/>
    </row>
    <row r="30" ht="27.75" customHeight="1">
      <c r="B30" s="59"/>
      <c r="C30" s="59"/>
      <c r="E30" s="59"/>
      <c r="F30" s="59"/>
      <c r="H30" s="59"/>
      <c r="I30" s="59"/>
      <c r="K30" s="59"/>
      <c r="L30" s="59"/>
      <c r="N30" s="59"/>
      <c r="O30" s="59"/>
      <c r="Q30" s="59"/>
      <c r="R30" s="59"/>
      <c r="T30" s="69"/>
      <c r="U30" s="69"/>
      <c r="V30" s="69"/>
      <c r="W30" s="69"/>
      <c r="X30" s="69"/>
    </row>
    <row r="31" ht="14.25" customHeight="1">
      <c r="A31" s="38">
        <f>EURO!A31</f>
        <v>25</v>
      </c>
      <c r="B31" s="39" t="str">
        <f>EURO!B31</f>
        <v>Frankfurt</v>
      </c>
      <c r="C31" s="40"/>
      <c r="D31" s="38">
        <f>EURO!D31</f>
        <v>27</v>
      </c>
      <c r="E31" s="39" t="str">
        <f>EURO!E31</f>
        <v>Dusseldorf</v>
      </c>
      <c r="F31" s="40"/>
      <c r="G31" s="38">
        <f>EURO!G31</f>
        <v>29</v>
      </c>
      <c r="H31" s="39" t="str">
        <f>EURO!H31</f>
        <v>Cologne</v>
      </c>
      <c r="I31" s="40"/>
      <c r="J31" s="38">
        <f>EURO!J31</f>
        <v>31</v>
      </c>
      <c r="K31" s="39" t="str">
        <f>EURO!K31</f>
        <v>Berlin</v>
      </c>
      <c r="L31" s="40"/>
      <c r="M31" s="38">
        <f>EURO!M31</f>
        <v>33</v>
      </c>
      <c r="N31" s="39" t="str">
        <f>EURO!N31</f>
        <v>Frankfurt</v>
      </c>
      <c r="O31" s="40"/>
      <c r="P31" s="38">
        <f>EURO!P31</f>
        <v>35</v>
      </c>
      <c r="Q31" s="39" t="str">
        <f>EURO!Q31</f>
        <v>Gelsenkirchen</v>
      </c>
      <c r="R31" s="40"/>
      <c r="S31" s="38"/>
      <c r="T31" s="70" t="str">
        <f>EURO!T31</f>
        <v>The red dot   •</v>
      </c>
      <c r="U31" s="42"/>
      <c r="V31" s="42"/>
      <c r="W31" s="42"/>
      <c r="X31" s="43"/>
    </row>
    <row r="32" ht="14.25" customHeight="1">
      <c r="B32" s="44">
        <f>EURO!B32</f>
        <v>45466.875</v>
      </c>
      <c r="C32" s="45"/>
      <c r="E32" s="44">
        <f>EURO!E32</f>
        <v>45467.875</v>
      </c>
      <c r="F32" s="45"/>
      <c r="H32" s="44">
        <f>EURO!H32</f>
        <v>45468.875</v>
      </c>
      <c r="I32" s="45"/>
      <c r="K32" s="44">
        <f>EURO!K32</f>
        <v>45468.75</v>
      </c>
      <c r="L32" s="45"/>
      <c r="N32" s="44">
        <f>EURO!N32</f>
        <v>45469.75</v>
      </c>
      <c r="O32" s="45"/>
      <c r="Q32" s="44">
        <f>EURO!Q32</f>
        <v>45469.875</v>
      </c>
      <c r="R32" s="45"/>
      <c r="T32" s="46"/>
      <c r="U32" s="47"/>
      <c r="V32" s="47"/>
      <c r="W32" s="47"/>
      <c r="X32" s="48"/>
    </row>
    <row r="33" ht="14.25" customHeight="1">
      <c r="B33" s="49" t="str">
        <f t="array" ref="B33:R34">IF(EURO!B33:R34="","",EURO!B33:R34)</f>
        <v>Switzerland</v>
      </c>
      <c r="C33" s="50" t="s">
        <v>47</v>
      </c>
      <c r="D33" s="153" t="s">
        <v>46</v>
      </c>
      <c r="E33" s="49" t="s">
        <v>82</v>
      </c>
      <c r="F33" s="50" t="s">
        <v>60</v>
      </c>
      <c r="G33" s="153" t="s">
        <v>46</v>
      </c>
      <c r="H33" s="49" t="s">
        <v>51</v>
      </c>
      <c r="I33" s="50" t="s">
        <v>73</v>
      </c>
      <c r="J33" s="153" t="s">
        <v>46</v>
      </c>
      <c r="K33" s="49" t="s">
        <v>64</v>
      </c>
      <c r="L33" s="50" t="s">
        <v>75</v>
      </c>
      <c r="M33" s="153" t="s">
        <v>46</v>
      </c>
      <c r="N33" s="49" t="s">
        <v>66</v>
      </c>
      <c r="O33" s="50" t="s">
        <v>85</v>
      </c>
      <c r="P33" s="153" t="s">
        <v>46</v>
      </c>
      <c r="Q33" s="49" t="s">
        <v>79</v>
      </c>
      <c r="R33" s="50" t="s">
        <v>56</v>
      </c>
      <c r="T33" s="71" t="str">
        <f>EURO!T33</f>
        <v>If a red dot appears above the group name, the ranking order within the group is not clear. Fair play or the overall European Qualifiers Rankings will then decide. In this case, enter Fair Play!</v>
      </c>
      <c r="U33" s="57"/>
      <c r="V33" s="57"/>
      <c r="W33" s="57"/>
      <c r="X33" s="58"/>
    </row>
    <row r="34" ht="14.25" customHeight="1">
      <c r="B34" s="154">
        <v>0.0</v>
      </c>
      <c r="C34" s="155">
        <v>1.0</v>
      </c>
      <c r="D34" s="153" t="s">
        <v>46</v>
      </c>
      <c r="E34" s="154">
        <v>0.0</v>
      </c>
      <c r="F34" s="155">
        <v>2.0</v>
      </c>
      <c r="G34" s="153" t="s">
        <v>46</v>
      </c>
      <c r="H34" s="154">
        <v>2.0</v>
      </c>
      <c r="I34" s="155">
        <v>0.0</v>
      </c>
      <c r="J34" s="153" t="s">
        <v>46</v>
      </c>
      <c r="K34" s="154">
        <v>1.0</v>
      </c>
      <c r="L34" s="155">
        <v>0.0</v>
      </c>
      <c r="M34" s="153" t="s">
        <v>46</v>
      </c>
      <c r="N34" s="154">
        <v>0.0</v>
      </c>
      <c r="O34" s="155">
        <v>0.0</v>
      </c>
      <c r="P34" s="153" t="s">
        <v>46</v>
      </c>
      <c r="Q34" s="154">
        <v>0.0</v>
      </c>
      <c r="R34" s="155">
        <v>1.0</v>
      </c>
      <c r="T34" s="61"/>
      <c r="X34" s="62"/>
    </row>
    <row r="35" ht="9.75" customHeight="1">
      <c r="B35" s="72" t="str">
        <f>EURO!B35</f>
        <v>Penalty shoot-out:</v>
      </c>
      <c r="C35" s="45"/>
      <c r="E35" s="72" t="str">
        <f>EURO!E35</f>
        <v>Penalty shoot-out:</v>
      </c>
      <c r="F35" s="45"/>
      <c r="H35" s="72" t="str">
        <f>EURO!H35</f>
        <v>Penalty shoot-out:</v>
      </c>
      <c r="I35" s="45"/>
      <c r="K35" s="72" t="str">
        <f>EURO!K35</f>
        <v>Penalty shoot-out:</v>
      </c>
      <c r="L35" s="45"/>
      <c r="N35" s="72" t="str">
        <f>EURO!N35</f>
        <v>Penalty shoot-out:</v>
      </c>
      <c r="O35" s="45"/>
      <c r="Q35" s="72" t="str">
        <f>EURO!Q35</f>
        <v>Penalty shoot-out:</v>
      </c>
      <c r="R35" s="45"/>
      <c r="T35" s="61"/>
      <c r="X35" s="62"/>
    </row>
    <row r="36" ht="14.25" customHeight="1">
      <c r="B36" s="74" t="str">
        <f t="array" ref="B36:R36">IF(EURO!B36:R36="","",EURO!B36:R36)</f>
        <v/>
      </c>
      <c r="C36" s="75" t="s">
        <v>46</v>
      </c>
      <c r="D36" s="153" t="s">
        <v>46</v>
      </c>
      <c r="E36" s="74" t="s">
        <v>46</v>
      </c>
      <c r="F36" s="75" t="s">
        <v>46</v>
      </c>
      <c r="G36" s="153" t="s">
        <v>46</v>
      </c>
      <c r="H36" s="74" t="s">
        <v>46</v>
      </c>
      <c r="I36" s="75" t="s">
        <v>46</v>
      </c>
      <c r="J36" s="153" t="s">
        <v>46</v>
      </c>
      <c r="K36" s="74" t="s">
        <v>46</v>
      </c>
      <c r="L36" s="75" t="s">
        <v>46</v>
      </c>
      <c r="M36" s="153" t="s">
        <v>46</v>
      </c>
      <c r="N36" s="74" t="s">
        <v>46</v>
      </c>
      <c r="O36" s="75" t="s">
        <v>46</v>
      </c>
      <c r="P36" s="153" t="s">
        <v>46</v>
      </c>
      <c r="Q36" s="74" t="s">
        <v>46</v>
      </c>
      <c r="R36" s="75" t="s">
        <v>46</v>
      </c>
      <c r="T36" s="76"/>
      <c r="U36" s="77"/>
      <c r="V36" s="77"/>
      <c r="W36" s="77"/>
      <c r="X36" s="78"/>
    </row>
    <row r="37" ht="27.75" customHeight="1">
      <c r="B37" s="79"/>
      <c r="E37" s="79"/>
      <c r="H37" s="79"/>
      <c r="K37" s="79"/>
      <c r="N37" s="79"/>
      <c r="Q37" s="79"/>
      <c r="T37" s="80"/>
      <c r="U37" s="81"/>
      <c r="V37" s="81"/>
      <c r="W37" s="81"/>
      <c r="X37" s="81"/>
    </row>
    <row r="38" ht="14.25" customHeight="1">
      <c r="A38" s="38">
        <f>EURO!A38</f>
        <v>26</v>
      </c>
      <c r="B38" s="39" t="str">
        <f>EURO!B38</f>
        <v>Stuttgart</v>
      </c>
      <c r="C38" s="40"/>
      <c r="D38" s="38">
        <f>EURO!D38</f>
        <v>28</v>
      </c>
      <c r="E38" s="39" t="str">
        <f>EURO!E38</f>
        <v>Leipzig</v>
      </c>
      <c r="F38" s="40"/>
      <c r="G38" s="38">
        <f>EURO!G38</f>
        <v>30</v>
      </c>
      <c r="H38" s="39" t="str">
        <f>EURO!H38</f>
        <v>Munich</v>
      </c>
      <c r="I38" s="40"/>
      <c r="J38" s="38">
        <f>EURO!J38</f>
        <v>32</v>
      </c>
      <c r="K38" s="39" t="str">
        <f>EURO!K38</f>
        <v>Dortmund</v>
      </c>
      <c r="L38" s="40"/>
      <c r="M38" s="38">
        <f>EURO!M38</f>
        <v>34</v>
      </c>
      <c r="N38" s="39" t="str">
        <f>EURO!N38</f>
        <v>Stuttgart</v>
      </c>
      <c r="O38" s="40"/>
      <c r="P38" s="38">
        <f>EURO!P38</f>
        <v>36</v>
      </c>
      <c r="Q38" s="39" t="str">
        <f>EURO!Q38</f>
        <v>Hamburg</v>
      </c>
      <c r="R38" s="40"/>
      <c r="S38" s="38"/>
      <c r="T38" s="81"/>
      <c r="U38" s="81"/>
      <c r="V38" s="81"/>
      <c r="W38" s="81"/>
      <c r="X38" s="81"/>
    </row>
    <row r="39" ht="14.25" customHeight="1">
      <c r="B39" s="44">
        <f>EURO!B39</f>
        <v>45466.875</v>
      </c>
      <c r="C39" s="45"/>
      <c r="E39" s="44">
        <f>EURO!E39</f>
        <v>45467.875</v>
      </c>
      <c r="F39" s="45"/>
      <c r="H39" s="44">
        <f>EURO!H39</f>
        <v>45468.875</v>
      </c>
      <c r="I39" s="45"/>
      <c r="K39" s="44">
        <f>EURO!K39</f>
        <v>45468.75</v>
      </c>
      <c r="L39" s="45"/>
      <c r="N39" s="44">
        <f>EURO!N39</f>
        <v>45469.75</v>
      </c>
      <c r="O39" s="45"/>
      <c r="Q39" s="44">
        <f>EURO!Q39</f>
        <v>45469.875</v>
      </c>
      <c r="R39" s="45"/>
      <c r="T39" s="81"/>
      <c r="U39" s="81"/>
      <c r="V39" s="81"/>
      <c r="W39" s="81"/>
      <c r="X39" s="81"/>
    </row>
    <row r="40" ht="14.25" customHeight="1">
      <c r="B40" s="49" t="str">
        <f t="array" ref="B40:R41">IF(EURO!B40:R41="","",EURO!B40:R41)</f>
        <v>Scotland</v>
      </c>
      <c r="C40" s="50" t="s">
        <v>81</v>
      </c>
      <c r="D40" s="153" t="s">
        <v>46</v>
      </c>
      <c r="E40" s="49" t="s">
        <v>71</v>
      </c>
      <c r="F40" s="50" t="s">
        <v>49</v>
      </c>
      <c r="G40" s="153" t="s">
        <v>46</v>
      </c>
      <c r="H40" s="49" t="s">
        <v>62</v>
      </c>
      <c r="I40" s="50" t="s">
        <v>38</v>
      </c>
      <c r="J40" s="153" t="s">
        <v>46</v>
      </c>
      <c r="K40" s="49" t="s">
        <v>53</v>
      </c>
      <c r="L40" s="50" t="s">
        <v>84</v>
      </c>
      <c r="M40" s="153" t="s">
        <v>46</v>
      </c>
      <c r="N40" s="49" t="s">
        <v>77</v>
      </c>
      <c r="O40" s="50" t="s">
        <v>55</v>
      </c>
      <c r="P40" s="153" t="s">
        <v>46</v>
      </c>
      <c r="Q40" s="49" t="s">
        <v>87</v>
      </c>
      <c r="R40" s="50" t="s">
        <v>68</v>
      </c>
      <c r="T40" s="81"/>
      <c r="U40" s="81"/>
      <c r="V40" s="81"/>
      <c r="W40" s="81"/>
      <c r="X40" s="81"/>
    </row>
    <row r="41" ht="14.25" customHeight="1">
      <c r="B41" s="154">
        <v>0.0</v>
      </c>
      <c r="C41" s="155">
        <v>0.0</v>
      </c>
      <c r="D41" s="153" t="s">
        <v>46</v>
      </c>
      <c r="E41" s="154">
        <v>0.0</v>
      </c>
      <c r="F41" s="155">
        <v>1.0</v>
      </c>
      <c r="G41" s="153" t="s">
        <v>46</v>
      </c>
      <c r="H41" s="154">
        <v>1.0</v>
      </c>
      <c r="I41" s="155">
        <v>0.0</v>
      </c>
      <c r="J41" s="153" t="s">
        <v>46</v>
      </c>
      <c r="K41" s="154">
        <v>2.0</v>
      </c>
      <c r="L41" s="155">
        <v>0.0</v>
      </c>
      <c r="M41" s="153" t="s">
        <v>46</v>
      </c>
      <c r="N41" s="154">
        <v>1.0</v>
      </c>
      <c r="O41" s="155">
        <v>2.0</v>
      </c>
      <c r="P41" s="153" t="s">
        <v>46</v>
      </c>
      <c r="Q41" s="154">
        <v>0.0</v>
      </c>
      <c r="R41" s="155">
        <v>1.0</v>
      </c>
      <c r="T41" s="81"/>
      <c r="U41" s="81"/>
      <c r="V41" s="81"/>
      <c r="W41" s="81"/>
      <c r="X41" s="81"/>
    </row>
    <row r="42" ht="9.75" customHeight="1">
      <c r="B42" s="72" t="str">
        <f>EURO!B42</f>
        <v>Penalty shoot-out:</v>
      </c>
      <c r="C42" s="45"/>
      <c r="E42" s="72" t="str">
        <f>EURO!E42</f>
        <v>Penalty shoot-out:</v>
      </c>
      <c r="F42" s="45"/>
      <c r="H42" s="72" t="str">
        <f>EURO!H42</f>
        <v>Penalty shoot-out:</v>
      </c>
      <c r="I42" s="45"/>
      <c r="K42" s="72" t="str">
        <f>EURO!K42</f>
        <v>Penalty shoot-out:</v>
      </c>
      <c r="L42" s="45"/>
      <c r="N42" s="72" t="str">
        <f>EURO!N42</f>
        <v>Penalty shoot-out:</v>
      </c>
      <c r="O42" s="45"/>
      <c r="Q42" s="72" t="str">
        <f>EURO!Q42</f>
        <v>Penalty shoot-out:</v>
      </c>
      <c r="R42" s="45"/>
      <c r="T42" s="59"/>
      <c r="U42" s="59"/>
      <c r="W42" s="59"/>
      <c r="X42" s="59"/>
    </row>
    <row r="43" ht="14.25" customHeight="1">
      <c r="B43" s="74" t="str">
        <f t="array" ref="B43:R43">IF(EURO!B43:R43="","",EURO!B43:R43)</f>
        <v/>
      </c>
      <c r="C43" s="75" t="s">
        <v>46</v>
      </c>
      <c r="D43" s="153" t="s">
        <v>46</v>
      </c>
      <c r="E43" s="74" t="s">
        <v>46</v>
      </c>
      <c r="F43" s="75" t="s">
        <v>46</v>
      </c>
      <c r="G43" s="153" t="s">
        <v>46</v>
      </c>
      <c r="H43" s="74" t="s">
        <v>46</v>
      </c>
      <c r="I43" s="75" t="s">
        <v>46</v>
      </c>
      <c r="J43" s="153" t="s">
        <v>46</v>
      </c>
      <c r="K43" s="74" t="s">
        <v>46</v>
      </c>
      <c r="L43" s="75" t="s">
        <v>46</v>
      </c>
      <c r="M43" s="153" t="s">
        <v>46</v>
      </c>
      <c r="N43" s="74" t="s">
        <v>46</v>
      </c>
      <c r="O43" s="75" t="s">
        <v>46</v>
      </c>
      <c r="P43" s="153" t="s">
        <v>46</v>
      </c>
      <c r="Q43" s="74" t="s">
        <v>46</v>
      </c>
      <c r="R43" s="75" t="s">
        <v>46</v>
      </c>
      <c r="T43" s="59"/>
      <c r="U43" s="59"/>
      <c r="W43" s="59"/>
      <c r="X43" s="59"/>
    </row>
    <row r="44" ht="14.25" customHeight="1">
      <c r="B44" s="79"/>
      <c r="E44" s="79"/>
      <c r="H44" s="79"/>
      <c r="K44" s="79"/>
      <c r="N44" s="79"/>
      <c r="Q44" s="79"/>
      <c r="T44" s="159"/>
    </row>
    <row r="45" ht="26.25" customHeight="1">
      <c r="B45" s="79"/>
      <c r="C45" s="79"/>
      <c r="E45" s="79"/>
      <c r="F45" s="79"/>
      <c r="H45" s="79"/>
      <c r="I45" s="79"/>
      <c r="K45" s="79"/>
      <c r="L45" s="79"/>
      <c r="N45" s="79"/>
      <c r="O45" s="79"/>
      <c r="Q45" s="79"/>
      <c r="R45" s="79"/>
      <c r="T45" s="159"/>
      <c r="U45" s="159"/>
    </row>
    <row r="46" ht="14.25" customHeight="1">
      <c r="A46" s="153" t="str">
        <f>IF(EURO!A45="","",EURO!A45)</f>
        <v/>
      </c>
      <c r="B46" s="83" t="str">
        <f>IF(EURO!B45="","",EURO!B45)</f>
        <v>Final table</v>
      </c>
      <c r="C46" s="84"/>
      <c r="D46" s="153" t="str">
        <f>IF(EURO!D45="","",EURO!D45)</f>
        <v/>
      </c>
      <c r="E46" s="83" t="str">
        <f>IF(EURO!E45="","",EURO!E45)</f>
        <v>Final table</v>
      </c>
      <c r="F46" s="84"/>
      <c r="G46" s="153" t="str">
        <f>IF(EURO!G45="","",EURO!G45)</f>
        <v/>
      </c>
      <c r="H46" s="83" t="str">
        <f>IF(EURO!H45="","",EURO!H45)</f>
        <v>Final table</v>
      </c>
      <c r="I46" s="84"/>
      <c r="J46" s="153" t="str">
        <f>IF(EURO!J45="","",EURO!J45)</f>
        <v/>
      </c>
      <c r="K46" s="83" t="str">
        <f>IF(EURO!K45="","",EURO!K45)</f>
        <v>Final table</v>
      </c>
      <c r="L46" s="84"/>
      <c r="M46" s="153" t="str">
        <f>IF(EURO!M45="","",EURO!M45)</f>
        <v/>
      </c>
      <c r="N46" s="83" t="str">
        <f>IF(EURO!N45="","",EURO!N45)</f>
        <v>Final table</v>
      </c>
      <c r="O46" s="84"/>
      <c r="P46" s="153" t="str">
        <f>IF(EURO!P45="","",EURO!P45)</f>
        <v/>
      </c>
      <c r="Q46" s="83" t="str">
        <f>IF(EURO!Q45="","",EURO!Q45)</f>
        <v>Final table</v>
      </c>
      <c r="R46" s="84"/>
      <c r="S46" s="153" t="str">
        <f>IF(EURO!S45="","",EURO!S45)</f>
        <v/>
      </c>
      <c r="T46" s="83" t="str">
        <f>IF(EURO!T45="","",EURO!T45)</f>
        <v>Third in the group</v>
      </c>
      <c r="U46" s="84"/>
      <c r="V46" s="85" t="str">
        <f>IF(EURO!V45="","",EURO!V45)</f>
        <v>Grp</v>
      </c>
      <c r="W46" s="86" t="str">
        <f>IF(EURO!W45="","",EURO!W45)</f>
        <v>Group combination:</v>
      </c>
      <c r="X46" s="87"/>
      <c r="Y46" s="88"/>
    </row>
    <row r="47" ht="14.25" customHeight="1">
      <c r="A47" s="89" t="str">
        <f>IF(EURO!A46="","",EURO!A46)</f>
        <v>1A</v>
      </c>
      <c r="B47" s="90" t="str">
        <f>IF(EURO!B46="","",EURO!B46)</f>
        <v>Germany</v>
      </c>
      <c r="C47" s="84"/>
      <c r="D47" s="89" t="str">
        <f>IF(EURO!D46="","",EURO!D46)</f>
        <v>1B</v>
      </c>
      <c r="E47" s="90" t="str">
        <f>IF(EURO!E46="","",EURO!E46)</f>
        <v>Italy</v>
      </c>
      <c r="F47" s="84"/>
      <c r="G47" s="89" t="str">
        <f>IF(EURO!G46="","",EURO!G46)</f>
        <v>1C</v>
      </c>
      <c r="H47" s="90" t="str">
        <f>IF(EURO!H46="","",EURO!H46)</f>
        <v>England</v>
      </c>
      <c r="I47" s="84"/>
      <c r="J47" s="89" t="str">
        <f>IF(EURO!J46="","",EURO!J46)</f>
        <v>1D</v>
      </c>
      <c r="K47" s="90" t="str">
        <f>IF(EURO!K46="","",EURO!K46)</f>
        <v>France</v>
      </c>
      <c r="L47" s="84"/>
      <c r="M47" s="89" t="str">
        <f>IF(EURO!M46="","",EURO!M46)</f>
        <v>1E</v>
      </c>
      <c r="N47" s="90" t="str">
        <f>IF(EURO!N46="","",EURO!N46)</f>
        <v>Belgium</v>
      </c>
      <c r="O47" s="84"/>
      <c r="P47" s="89" t="str">
        <f>IF(EURO!P46="","",EURO!P46)</f>
        <v>1F</v>
      </c>
      <c r="Q47" s="90" t="str">
        <f>IF(EURO!Q46="","",EURO!Q46)</f>
        <v>Portugal</v>
      </c>
      <c r="R47" s="84"/>
      <c r="S47" s="89" t="str">
        <f>IF(EURO!S46="","",EURO!S46)</f>
        <v/>
      </c>
      <c r="T47" s="90" t="str">
        <f>IF(EURO!T46="","",EURO!T46)</f>
        <v>Georgia</v>
      </c>
      <c r="U47" s="84"/>
      <c r="V47" s="85" t="str">
        <f>IF(EURO!V46="","",EURO!V46)</f>
        <v>F</v>
      </c>
      <c r="W47" s="94" t="str">
        <f>IF(EURO!W46="","",EURO!W46)</f>
        <v>A B E F</v>
      </c>
      <c r="X47" s="95"/>
    </row>
    <row r="48" ht="14.25" customHeight="1">
      <c r="A48" s="89" t="str">
        <f>IF(EURO!A47="","",EURO!A47)</f>
        <v>2A</v>
      </c>
      <c r="B48" s="90" t="str">
        <f>IF(EURO!B47="","",EURO!B47)</f>
        <v>Switzerland</v>
      </c>
      <c r="C48" s="84"/>
      <c r="D48" s="89" t="str">
        <f>IF(EURO!D47="","",EURO!D47)</f>
        <v>2B</v>
      </c>
      <c r="E48" s="90" t="str">
        <f>IF(EURO!E47="","",EURO!E47)</f>
        <v>Spain</v>
      </c>
      <c r="F48" s="84"/>
      <c r="G48" s="89" t="str">
        <f>IF(EURO!G47="","",EURO!G47)</f>
        <v>2C</v>
      </c>
      <c r="H48" s="90" t="str">
        <f>IF(EURO!H47="","",EURO!H47)</f>
        <v>Denmark</v>
      </c>
      <c r="I48" s="84"/>
      <c r="J48" s="89" t="str">
        <f>IF(EURO!J47="","",EURO!J47)</f>
        <v>2D</v>
      </c>
      <c r="K48" s="90" t="str">
        <f>IF(EURO!K47="","",EURO!K47)</f>
        <v>Netherlands</v>
      </c>
      <c r="L48" s="84"/>
      <c r="M48" s="89" t="str">
        <f>IF(EURO!M47="","",EURO!M47)</f>
        <v>2E</v>
      </c>
      <c r="N48" s="90" t="str">
        <f>IF(EURO!N47="","",EURO!N47)</f>
        <v>Slovakia</v>
      </c>
      <c r="O48" s="84"/>
      <c r="P48" s="89" t="str">
        <f>IF(EURO!P47="","",EURO!P47)</f>
        <v>2F</v>
      </c>
      <c r="Q48" s="90" t="str">
        <f>IF(EURO!Q47="","",EURO!Q47)</f>
        <v>Türkiye</v>
      </c>
      <c r="R48" s="84"/>
      <c r="S48" s="89" t="str">
        <f>IF(EURO!S47="","",EURO!S47)</f>
        <v/>
      </c>
      <c r="T48" s="90" t="str">
        <f>IF(EURO!T47="","",EURO!T47)</f>
        <v>Ukraine</v>
      </c>
      <c r="U48" s="84"/>
      <c r="V48" s="85" t="str">
        <f>IF(EURO!V47="","",EURO!V47)</f>
        <v>E</v>
      </c>
      <c r="W48" s="96" t="str">
        <f>IF(EURO!W47="","",EURO!W47)</f>
        <v>Not qualified:</v>
      </c>
      <c r="X48" s="97"/>
      <c r="Y48" s="98" t="str">
        <f>IF(EURO!Y47="","",EURO!Y47)</f>
        <v>Grp</v>
      </c>
    </row>
    <row r="49" ht="14.25" customHeight="1">
      <c r="A49" s="99" t="str">
        <f>IF(EURO!A48="","",EURO!A48)</f>
        <v>3A</v>
      </c>
      <c r="B49" s="100" t="str">
        <f>IF(EURO!B48="","",EURO!B48)</f>
        <v>Scotland</v>
      </c>
      <c r="C49" s="84"/>
      <c r="D49" s="99" t="str">
        <f>IF(EURO!D48="","",EURO!D48)</f>
        <v>3B</v>
      </c>
      <c r="E49" s="100" t="str">
        <f>IF(EURO!E48="","",EURO!E48)</f>
        <v>Croatia</v>
      </c>
      <c r="F49" s="84"/>
      <c r="G49" s="99" t="str">
        <f>IF(EURO!G48="","",EURO!G48)</f>
        <v>3C</v>
      </c>
      <c r="H49" s="100" t="str">
        <f>IF(EURO!H48="","",EURO!H48)</f>
        <v>Slovenia</v>
      </c>
      <c r="I49" s="84"/>
      <c r="J49" s="99" t="str">
        <f>IF(EURO!J48="","",EURO!J48)</f>
        <v>3D</v>
      </c>
      <c r="K49" s="100" t="str">
        <f>IF(EURO!K48="","",EURO!K48)</f>
        <v>Austria</v>
      </c>
      <c r="L49" s="84"/>
      <c r="M49" s="99" t="str">
        <f>IF(EURO!M48="","",EURO!M48)</f>
        <v>3E</v>
      </c>
      <c r="N49" s="100" t="str">
        <f>IF(EURO!N48="","",EURO!N48)</f>
        <v>Ukraine</v>
      </c>
      <c r="O49" s="84"/>
      <c r="P49" s="99" t="str">
        <f>IF(EURO!P48="","",EURO!P48)</f>
        <v>3F</v>
      </c>
      <c r="Q49" s="100" t="str">
        <f>IF(EURO!Q48="","",EURO!Q48)</f>
        <v>Georgia</v>
      </c>
      <c r="R49" s="84"/>
      <c r="S49" s="99" t="str">
        <f>IF(EURO!S48="","",EURO!S48)</f>
        <v/>
      </c>
      <c r="T49" s="90" t="str">
        <f>IF(EURO!T48="","",EURO!T48)</f>
        <v>Croatia</v>
      </c>
      <c r="U49" s="84"/>
      <c r="V49" s="85" t="str">
        <f>IF(EURO!V48="","",EURO!V48)</f>
        <v>B</v>
      </c>
      <c r="W49" s="101" t="str">
        <f>IF(EURO!W48="","",EURO!W48)</f>
        <v>Austria</v>
      </c>
      <c r="X49" s="102" t="str">
        <f>IF(EURO!X48="","",EURO!X48)</f>
        <v>   1        1 - 4</v>
      </c>
      <c r="Y49" s="103" t="str">
        <f>IF(EURO!Y48="","",EURO!Y48)</f>
        <v>D</v>
      </c>
    </row>
    <row r="50" ht="14.25" customHeight="1">
      <c r="A50" s="99" t="str">
        <f>IF(EURO!A49="","",EURO!A49)</f>
        <v>4A</v>
      </c>
      <c r="B50" s="100" t="str">
        <f>IF(EURO!B49="","",EURO!B49)</f>
        <v>Hungary</v>
      </c>
      <c r="C50" s="84"/>
      <c r="D50" s="99" t="str">
        <f>IF(EURO!D49="","",EURO!D49)</f>
        <v>4B</v>
      </c>
      <c r="E50" s="100" t="str">
        <f>IF(EURO!E49="","",EURO!E49)</f>
        <v>Albania</v>
      </c>
      <c r="F50" s="84"/>
      <c r="G50" s="99" t="str">
        <f>IF(EURO!G49="","",EURO!G49)</f>
        <v>4C</v>
      </c>
      <c r="H50" s="100" t="str">
        <f>IF(EURO!H49="","",EURO!H49)</f>
        <v>Serbia</v>
      </c>
      <c r="I50" s="84"/>
      <c r="J50" s="99" t="str">
        <f>IF(EURO!J49="","",EURO!J49)</f>
        <v>4D</v>
      </c>
      <c r="K50" s="100" t="str">
        <f>IF(EURO!K49="","",EURO!K49)</f>
        <v>Poland</v>
      </c>
      <c r="L50" s="84"/>
      <c r="M50" s="99" t="str">
        <f>IF(EURO!M49="","",EURO!M49)</f>
        <v>4E</v>
      </c>
      <c r="N50" s="100" t="str">
        <f>IF(EURO!N49="","",EURO!N49)</f>
        <v>Romania</v>
      </c>
      <c r="O50" s="84"/>
      <c r="P50" s="99" t="str">
        <f>IF(EURO!P49="","",EURO!P49)</f>
        <v>4F</v>
      </c>
      <c r="Q50" s="100" t="str">
        <f>IF(EURO!Q49="","",EURO!Q49)</f>
        <v>Czechia</v>
      </c>
      <c r="R50" s="84"/>
      <c r="S50" s="99" t="str">
        <f>IF(EURO!S49="","",EURO!S49)</f>
        <v/>
      </c>
      <c r="T50" s="90" t="str">
        <f>IF(EURO!T49="","",EURO!T49)</f>
        <v>Scotland</v>
      </c>
      <c r="U50" s="84"/>
      <c r="V50" s="85" t="str">
        <f>IF(EURO!V49="","",EURO!V49)</f>
        <v>A</v>
      </c>
      <c r="W50" s="101" t="str">
        <f>IF(EURO!W49="","",EURO!W49)</f>
        <v>Slovenia</v>
      </c>
      <c r="X50" s="102" t="str">
        <f>IF(EURO!X49="","",EURO!X49)</f>
        <v>   1        0 - 3</v>
      </c>
      <c r="Y50" s="103" t="str">
        <f>IF(EURO!Y49="","",EURO!Y49)</f>
        <v>C</v>
      </c>
    </row>
    <row r="51" ht="15.75" customHeight="1">
      <c r="B51" s="79"/>
      <c r="C51" s="79"/>
      <c r="E51" s="79"/>
      <c r="F51" s="79"/>
      <c r="H51" s="79"/>
      <c r="I51" s="79"/>
      <c r="K51" s="79"/>
      <c r="L51" s="79"/>
      <c r="N51" s="79"/>
      <c r="O51" s="79"/>
      <c r="Q51" s="79"/>
      <c r="R51" s="79"/>
      <c r="T51" s="159"/>
      <c r="U51" s="159"/>
    </row>
    <row r="52" ht="42.0" customHeight="1">
      <c r="B52" s="79"/>
      <c r="C52" s="79"/>
      <c r="E52" s="79"/>
      <c r="F52" s="79"/>
      <c r="H52" s="79"/>
      <c r="I52" s="79"/>
      <c r="K52" s="79"/>
      <c r="L52" s="79"/>
      <c r="N52" s="79"/>
      <c r="O52" s="79"/>
      <c r="Q52" s="79"/>
      <c r="R52" s="79"/>
      <c r="T52" s="159"/>
      <c r="U52" s="159"/>
    </row>
    <row r="53" ht="41.25" customHeight="1">
      <c r="B53" s="79"/>
      <c r="C53" s="79"/>
      <c r="E53" s="79"/>
      <c r="F53" s="79"/>
      <c r="H53" s="79"/>
      <c r="I53" s="79"/>
      <c r="K53" s="79"/>
      <c r="L53" s="79"/>
      <c r="N53" s="79"/>
      <c r="O53" s="79"/>
      <c r="Q53" s="79"/>
      <c r="R53" s="79"/>
      <c r="T53" s="159"/>
      <c r="U53" s="159"/>
    </row>
    <row r="54" ht="14.25" customHeight="1">
      <c r="A54" s="153" t="str">
        <f>IF(EURO!A45="","",EURO!A45)</f>
        <v/>
      </c>
      <c r="B54" s="83" t="str">
        <f>EURO!B9</f>
        <v>Group A</v>
      </c>
      <c r="C54" s="84"/>
      <c r="D54" s="153" t="str">
        <f>IF(EURO!D45="","",EURO!D45)</f>
        <v/>
      </c>
      <c r="E54" s="83" t="str">
        <f>EURO!E9</f>
        <v>Group B</v>
      </c>
      <c r="F54" s="84"/>
      <c r="G54" s="153" t="str">
        <f>IF(EURO!G45="","",EURO!G45)</f>
        <v/>
      </c>
      <c r="H54" s="83" t="str">
        <f>EURO!H9</f>
        <v>Group C</v>
      </c>
      <c r="I54" s="84"/>
      <c r="J54" s="153" t="str">
        <f>IF(EURO!J45="","",EURO!J45)</f>
        <v/>
      </c>
      <c r="K54" s="83" t="str">
        <f>EURO!K9</f>
        <v>Group D</v>
      </c>
      <c r="L54" s="84"/>
      <c r="M54" s="153" t="str">
        <f>IF(EURO!M45="","",EURO!M45)</f>
        <v/>
      </c>
      <c r="N54" s="83" t="str">
        <f>EURO!N9</f>
        <v>Group E</v>
      </c>
      <c r="O54" s="84"/>
      <c r="P54" s="153" t="str">
        <f>IF(EURO!P45="","",EURO!P45)</f>
        <v/>
      </c>
      <c r="Q54" s="83" t="str">
        <f>EURO!Q9</f>
        <v>Group F</v>
      </c>
      <c r="R54" s="84"/>
      <c r="S54" s="153" t="str">
        <f>IF(EURO!S45="","",EURO!S45)</f>
        <v/>
      </c>
      <c r="T54" s="160" t="str">
        <f>IF(EURO!T45="","",EURO!T45)</f>
        <v>Third in the group</v>
      </c>
      <c r="U54" s="161"/>
      <c r="V54" s="85" t="str">
        <f>IF(EURO!V45="","",EURO!V45)</f>
        <v>Grp</v>
      </c>
      <c r="W54" s="162"/>
      <c r="X54" s="142"/>
      <c r="Y54" s="163"/>
    </row>
    <row r="55" ht="14.25" customHeight="1">
      <c r="A55" s="89" t="str">
        <f>IF(EURO!A46="","",EURO!A46)</f>
        <v>1A</v>
      </c>
      <c r="B55" s="90" t="str">
        <f>IF(EURO!B46="","",EURO!B46)</f>
        <v>Germany</v>
      </c>
      <c r="C55" s="84"/>
      <c r="D55" s="89" t="str">
        <f>IF(EURO!D46="","",EURO!D46)</f>
        <v>1B</v>
      </c>
      <c r="E55" s="90" t="str">
        <f>IF(EURO!E46="","",EURO!E46)</f>
        <v>Italy</v>
      </c>
      <c r="F55" s="84"/>
      <c r="G55" s="89" t="str">
        <f>IF(EURO!G46="","",EURO!G46)</f>
        <v>1C</v>
      </c>
      <c r="H55" s="90" t="str">
        <f>IF(EURO!H46="","",EURO!H46)</f>
        <v>England</v>
      </c>
      <c r="I55" s="84"/>
      <c r="J55" s="89" t="str">
        <f>IF(EURO!J46="","",EURO!J46)</f>
        <v>1D</v>
      </c>
      <c r="K55" s="90" t="str">
        <f>IF(EURO!K46="","",EURO!K46)</f>
        <v>France</v>
      </c>
      <c r="L55" s="84"/>
      <c r="M55" s="89" t="str">
        <f>IF(EURO!M46="","",EURO!M46)</f>
        <v>1E</v>
      </c>
      <c r="N55" s="90" t="str">
        <f>IF(EURO!N46="","",EURO!N46)</f>
        <v>Belgium</v>
      </c>
      <c r="O55" s="84"/>
      <c r="P55" s="89" t="str">
        <f>IF(EURO!P46="","",EURO!P46)</f>
        <v>1F</v>
      </c>
      <c r="Q55" s="90" t="str">
        <f>IF(EURO!Q46="","",EURO!Q46)</f>
        <v>Portugal</v>
      </c>
      <c r="R55" s="84"/>
      <c r="S55" s="89" t="str">
        <f>IF(EURO!S46="","",EURO!S46)</f>
        <v/>
      </c>
      <c r="T55" s="90" t="str">
        <f>IF(EURO!T46="","",EURO!T46)</f>
        <v>Georgia</v>
      </c>
      <c r="U55" s="84"/>
      <c r="V55" s="85" t="str">
        <f>IF(EURO!V46="","",EURO!V46)</f>
        <v>F</v>
      </c>
      <c r="W55" s="164"/>
      <c r="X55" s="165"/>
    </row>
    <row r="56" ht="14.25" customHeight="1">
      <c r="A56" s="89" t="str">
        <f>IF(EURO!A47="","",EURO!A47)</f>
        <v>2A</v>
      </c>
      <c r="B56" s="90" t="str">
        <f>IF(EURO!B47="","",EURO!B47)</f>
        <v>Switzerland</v>
      </c>
      <c r="C56" s="84"/>
      <c r="D56" s="89" t="str">
        <f>IF(EURO!D47="","",EURO!D47)</f>
        <v>2B</v>
      </c>
      <c r="E56" s="90" t="str">
        <f>IF(EURO!E47="","",EURO!E47)</f>
        <v>Spain</v>
      </c>
      <c r="F56" s="84"/>
      <c r="G56" s="89" t="str">
        <f>IF(EURO!G47="","",EURO!G47)</f>
        <v>2C</v>
      </c>
      <c r="H56" s="90" t="str">
        <f>IF(EURO!H47="","",EURO!H47)</f>
        <v>Denmark</v>
      </c>
      <c r="I56" s="84"/>
      <c r="J56" s="89" t="str">
        <f>IF(EURO!J47="","",EURO!J47)</f>
        <v>2D</v>
      </c>
      <c r="K56" s="90" t="str">
        <f>IF(EURO!K47="","",EURO!K47)</f>
        <v>Netherlands</v>
      </c>
      <c r="L56" s="84"/>
      <c r="M56" s="89" t="str">
        <f>IF(EURO!M47="","",EURO!M47)</f>
        <v>2E</v>
      </c>
      <c r="N56" s="90" t="str">
        <f>IF(EURO!N47="","",EURO!N47)</f>
        <v>Slovakia</v>
      </c>
      <c r="O56" s="84"/>
      <c r="P56" s="89" t="str">
        <f>IF(EURO!P47="","",EURO!P47)</f>
        <v>2F</v>
      </c>
      <c r="Q56" s="90" t="str">
        <f>IF(EURO!Q47="","",EURO!Q47)</f>
        <v>Türkiye</v>
      </c>
      <c r="R56" s="84"/>
      <c r="S56" s="89" t="str">
        <f>IF(EURO!S47="","",EURO!S47)</f>
        <v/>
      </c>
      <c r="T56" s="90" t="str">
        <f>IF(EURO!T47="","",EURO!T47)</f>
        <v>Ukraine</v>
      </c>
      <c r="U56" s="84"/>
      <c r="V56" s="85" t="str">
        <f>IF(EURO!V47="","",EURO!V47)</f>
        <v>E</v>
      </c>
      <c r="W56" s="166"/>
      <c r="X56" s="167"/>
      <c r="Y56" s="163"/>
    </row>
    <row r="57" ht="14.25" customHeight="1">
      <c r="A57" s="99" t="str">
        <f>IF(EURO!A48="","",EURO!A48)</f>
        <v>3A</v>
      </c>
      <c r="B57" s="100" t="str">
        <f>IF(EURO!B48="","",EURO!B48)</f>
        <v>Scotland</v>
      </c>
      <c r="C57" s="84"/>
      <c r="D57" s="99" t="str">
        <f>IF(EURO!D48="","",EURO!D48)</f>
        <v>3B</v>
      </c>
      <c r="E57" s="100" t="str">
        <f>IF(EURO!E48="","",EURO!E48)</f>
        <v>Croatia</v>
      </c>
      <c r="F57" s="84"/>
      <c r="G57" s="99" t="str">
        <f>IF(EURO!G48="","",EURO!G48)</f>
        <v>3C</v>
      </c>
      <c r="H57" s="100" t="str">
        <f>IF(EURO!H48="","",EURO!H48)</f>
        <v>Slovenia</v>
      </c>
      <c r="I57" s="84"/>
      <c r="J57" s="99" t="str">
        <f>IF(EURO!J48="","",EURO!J48)</f>
        <v>3D</v>
      </c>
      <c r="K57" s="100" t="str">
        <f>IF(EURO!K48="","",EURO!K48)</f>
        <v>Austria</v>
      </c>
      <c r="L57" s="84"/>
      <c r="M57" s="99" t="str">
        <f>IF(EURO!M48="","",EURO!M48)</f>
        <v>3E</v>
      </c>
      <c r="N57" s="100" t="str">
        <f>IF(EURO!N48="","",EURO!N48)</f>
        <v>Ukraine</v>
      </c>
      <c r="O57" s="84"/>
      <c r="P57" s="99" t="str">
        <f>IF(EURO!P48="","",EURO!P48)</f>
        <v>3F</v>
      </c>
      <c r="Q57" s="100" t="str">
        <f>IF(EURO!Q48="","",EURO!Q48)</f>
        <v>Georgia</v>
      </c>
      <c r="R57" s="84"/>
      <c r="S57" s="99" t="str">
        <f>IF(EURO!S48="","",EURO!S48)</f>
        <v/>
      </c>
      <c r="T57" s="90" t="str">
        <f>IF(EURO!T48="","",EURO!T48)</f>
        <v>Croatia</v>
      </c>
      <c r="U57" s="84"/>
      <c r="V57" s="85" t="str">
        <f>IF(EURO!V48="","",EURO!V48)</f>
        <v>B</v>
      </c>
      <c r="W57" s="168"/>
      <c r="X57" s="169"/>
      <c r="Y57" s="170"/>
    </row>
    <row r="58" ht="14.25" customHeight="1">
      <c r="A58" s="99" t="str">
        <f>IF(EURO!A49="","",EURO!A49)</f>
        <v>4A</v>
      </c>
      <c r="B58" s="100" t="str">
        <f>IF(EURO!B49="","",EURO!B49)</f>
        <v>Hungary</v>
      </c>
      <c r="C58" s="84"/>
      <c r="D58" s="99" t="str">
        <f>IF(EURO!D49="","",EURO!D49)</f>
        <v>4B</v>
      </c>
      <c r="E58" s="100" t="str">
        <f>IF(EURO!E49="","",EURO!E49)</f>
        <v>Albania</v>
      </c>
      <c r="F58" s="84"/>
      <c r="G58" s="99" t="str">
        <f>IF(EURO!G49="","",EURO!G49)</f>
        <v>4C</v>
      </c>
      <c r="H58" s="100" t="str">
        <f>IF(EURO!H49="","",EURO!H49)</f>
        <v>Serbia</v>
      </c>
      <c r="I58" s="84"/>
      <c r="J58" s="99" t="str">
        <f>IF(EURO!J49="","",EURO!J49)</f>
        <v>4D</v>
      </c>
      <c r="K58" s="100" t="str">
        <f>IF(EURO!K49="","",EURO!K49)</f>
        <v>Poland</v>
      </c>
      <c r="L58" s="84"/>
      <c r="M58" s="99" t="str">
        <f>IF(EURO!M49="","",EURO!M49)</f>
        <v>4E</v>
      </c>
      <c r="N58" s="100" t="str">
        <f>IF(EURO!N49="","",EURO!N49)</f>
        <v>Romania</v>
      </c>
      <c r="O58" s="84"/>
      <c r="P58" s="99" t="str">
        <f>IF(EURO!P49="","",EURO!P49)</f>
        <v>4F</v>
      </c>
      <c r="Q58" s="100" t="str">
        <f>IF(EURO!Q49="","",EURO!Q49)</f>
        <v>Czechia</v>
      </c>
      <c r="R58" s="84"/>
      <c r="S58" s="99" t="str">
        <f>IF(EURO!S49="","",EURO!S49)</f>
        <v/>
      </c>
      <c r="T58" s="90" t="str">
        <f>IF(EURO!T49="","",EURO!T49)</f>
        <v>Scotland</v>
      </c>
      <c r="U58" s="84"/>
      <c r="V58" s="85" t="str">
        <f>IF(EURO!V49="","",EURO!V49)</f>
        <v>A</v>
      </c>
      <c r="W58" s="168"/>
      <c r="X58" s="169"/>
      <c r="Y58" s="170"/>
    </row>
    <row r="59" ht="102.75" customHeight="1"/>
    <row r="60" ht="14.25" customHeight="1">
      <c r="B60" s="104" t="str">
        <f>EURO!B51</f>
        <v>Round of 16 - 4</v>
      </c>
      <c r="C60" s="105"/>
      <c r="E60" s="104" t="str">
        <f>EURO!E51</f>
        <v>Round of 16 - 2</v>
      </c>
      <c r="F60" s="105"/>
      <c r="H60" s="104" t="str">
        <f>EURO!H51</f>
        <v>Round of 16 - 6</v>
      </c>
      <c r="I60" s="105"/>
      <c r="K60" s="104" t="str">
        <f>EURO!K51</f>
        <v>Round of 16 - 5</v>
      </c>
      <c r="L60" s="105"/>
      <c r="N60" s="104" t="str">
        <f>EURO!N51</f>
        <v>Round of 16 - 7</v>
      </c>
      <c r="O60" s="105"/>
      <c r="Q60" s="104" t="str">
        <f>EURO!Q51</f>
        <v>Round of 16 - 8</v>
      </c>
      <c r="R60" s="105"/>
      <c r="T60" s="104" t="str">
        <f>EURO!T51</f>
        <v>Round of 16 - 3</v>
      </c>
      <c r="U60" s="105"/>
      <c r="W60" s="104" t="str">
        <f>EURO!W51</f>
        <v>Round of 16 - 1</v>
      </c>
      <c r="X60" s="105"/>
    </row>
    <row r="61" ht="14.25" customHeight="1">
      <c r="A61" s="38">
        <f>EURO!A52</f>
        <v>39</v>
      </c>
      <c r="B61" s="39" t="str">
        <f>EURO!B52</f>
        <v>Cologne</v>
      </c>
      <c r="C61" s="40"/>
      <c r="D61" s="38">
        <f>EURO!D52</f>
        <v>37</v>
      </c>
      <c r="E61" s="39" t="str">
        <f>EURO!E52</f>
        <v>Dortmund</v>
      </c>
      <c r="F61" s="40"/>
      <c r="G61" s="38">
        <f>EURO!G52</f>
        <v>41</v>
      </c>
      <c r="H61" s="39" t="str">
        <f>EURO!H52</f>
        <v>Frankfurt</v>
      </c>
      <c r="I61" s="40"/>
      <c r="J61" s="38">
        <f>EURO!J52</f>
        <v>42</v>
      </c>
      <c r="K61" s="39" t="str">
        <f>EURO!K52</f>
        <v>Dusseldorf</v>
      </c>
      <c r="L61" s="40"/>
      <c r="M61" s="38">
        <f>EURO!M52</f>
        <v>43</v>
      </c>
      <c r="N61" s="39" t="str">
        <f>EURO!N52</f>
        <v>Munich</v>
      </c>
      <c r="O61" s="40"/>
      <c r="P61" s="38">
        <f>EURO!P52</f>
        <v>44</v>
      </c>
      <c r="Q61" s="39" t="str">
        <f>EURO!Q52</f>
        <v>Leipzig</v>
      </c>
      <c r="R61" s="40"/>
      <c r="S61" s="38">
        <f>EURO!S52</f>
        <v>40</v>
      </c>
      <c r="T61" s="39" t="str">
        <f>EURO!T52</f>
        <v>Gelsenkirchen</v>
      </c>
      <c r="U61" s="40"/>
      <c r="V61" s="38">
        <f>EURO!V52</f>
        <v>38</v>
      </c>
      <c r="W61" s="39" t="str">
        <f>EURO!W52</f>
        <v>Berlin</v>
      </c>
      <c r="X61" s="40"/>
    </row>
    <row r="62" ht="14.25" customHeight="1">
      <c r="B62" s="44">
        <f>EURO!B53</f>
        <v>45473.875</v>
      </c>
      <c r="C62" s="45"/>
      <c r="E62" s="44">
        <f>EURO!E53</f>
        <v>45472.875</v>
      </c>
      <c r="F62" s="45"/>
      <c r="H62" s="44">
        <f>EURO!H53</f>
        <v>45474.875</v>
      </c>
      <c r="I62" s="45"/>
      <c r="K62" s="44">
        <f>EURO!K53</f>
        <v>45474.75</v>
      </c>
      <c r="L62" s="45"/>
      <c r="N62" s="44">
        <f>EURO!N53</f>
        <v>45475.75</v>
      </c>
      <c r="O62" s="45"/>
      <c r="Q62" s="44">
        <f>EURO!Q53</f>
        <v>45475.875</v>
      </c>
      <c r="R62" s="45"/>
      <c r="T62" s="44">
        <f>EURO!T53</f>
        <v>45473.75</v>
      </c>
      <c r="U62" s="45"/>
      <c r="V62" s="106"/>
      <c r="W62" s="44">
        <f>EURO!W53</f>
        <v>45472.75</v>
      </c>
      <c r="X62" s="45"/>
    </row>
    <row r="63" ht="14.25" customHeight="1">
      <c r="B63" s="49" t="str">
        <f>EURO!B54</f>
        <v>Italy</v>
      </c>
      <c r="C63" s="50" t="str">
        <f>EURO!C54</f>
        <v>Ukraine</v>
      </c>
      <c r="E63" s="49" t="str">
        <f>EURO!E54</f>
        <v>Germany</v>
      </c>
      <c r="F63" s="50" t="str">
        <f>EURO!F54</f>
        <v>Denmark</v>
      </c>
      <c r="H63" s="49" t="str">
        <f>EURO!H54</f>
        <v>Portugal</v>
      </c>
      <c r="I63" s="50" t="str">
        <f>EURO!I54</f>
        <v>Scotland</v>
      </c>
      <c r="K63" s="49" t="str">
        <f>EURO!K54</f>
        <v>Netherlands</v>
      </c>
      <c r="L63" s="50" t="str">
        <f>EURO!L54</f>
        <v>Slovakia</v>
      </c>
      <c r="N63" s="49" t="str">
        <f>EURO!N54</f>
        <v>Belgium</v>
      </c>
      <c r="O63" s="50" t="str">
        <f>EURO!O54</f>
        <v>Croatia</v>
      </c>
      <c r="Q63" s="49" t="str">
        <f>EURO!Q54</f>
        <v>France</v>
      </c>
      <c r="R63" s="50" t="str">
        <f>EURO!R54</f>
        <v>Türkiye</v>
      </c>
      <c r="T63" s="49" t="str">
        <f>EURO!T54</f>
        <v>England</v>
      </c>
      <c r="U63" s="50" t="str">
        <f>EURO!U54</f>
        <v>Georgia</v>
      </c>
      <c r="W63" s="49" t="str">
        <f>EURO!W54</f>
        <v>Switzerland</v>
      </c>
      <c r="X63" s="50" t="str">
        <f>EURO!X54</f>
        <v>Spain</v>
      </c>
    </row>
    <row r="64" ht="14.25" customHeight="1">
      <c r="B64" s="154">
        <f>IF(EURO!B55="","",EURO!B55)</f>
        <v>1</v>
      </c>
      <c r="C64" s="155">
        <f>IF(EURO!C55="","",EURO!C55)</f>
        <v>0</v>
      </c>
      <c r="D64" s="107" t="str">
        <f>IF(EURO!D55="","",EURO!D55)</f>
        <v/>
      </c>
      <c r="E64" s="154">
        <f>IF(EURO!E55="","",EURO!E55)</f>
        <v>1</v>
      </c>
      <c r="F64" s="155">
        <f>IF(EURO!F55="","",EURO!F55)</f>
        <v>0</v>
      </c>
      <c r="G64" s="107" t="str">
        <f>IF(EURO!G55="","",EURO!G55)</f>
        <v/>
      </c>
      <c r="H64" s="154">
        <f>IF(EURO!H55="","",EURO!H55)</f>
        <v>1</v>
      </c>
      <c r="I64" s="155">
        <f>IF(EURO!I55="","",EURO!I55)</f>
        <v>0</v>
      </c>
      <c r="J64" s="107" t="str">
        <f>IF(EURO!J55="","",EURO!J55)</f>
        <v/>
      </c>
      <c r="K64" s="154">
        <f>IF(EURO!K55="","",EURO!K55)</f>
        <v>1</v>
      </c>
      <c r="L64" s="155">
        <f>IF(EURO!L55="","",EURO!L55)</f>
        <v>0</v>
      </c>
      <c r="M64" s="107" t="str">
        <f>IF(EURO!M55="","",EURO!M55)</f>
        <v/>
      </c>
      <c r="N64" s="154">
        <f>IF(EURO!N55="","",EURO!N55)</f>
        <v>1</v>
      </c>
      <c r="O64" s="155">
        <f>IF(EURO!O55="","",EURO!O55)</f>
        <v>0</v>
      </c>
      <c r="P64" s="107" t="str">
        <f>IF(EURO!P55="","",EURO!P55)</f>
        <v/>
      </c>
      <c r="Q64" s="154">
        <f>IF(EURO!Q55="","",EURO!Q55)</f>
        <v>1</v>
      </c>
      <c r="R64" s="155">
        <f>IF(EURO!R55="","",EURO!R55)</f>
        <v>0</v>
      </c>
      <c r="S64" s="107" t="str">
        <f>IF(EURO!S55="","",EURO!S55)</f>
        <v/>
      </c>
      <c r="T64" s="154">
        <f>IF(EURO!T55="","",EURO!T55)</f>
        <v>1</v>
      </c>
      <c r="U64" s="155">
        <f>IF(EURO!U55="","",EURO!U55)</f>
        <v>0</v>
      </c>
      <c r="V64" s="107" t="str">
        <f>IF(EURO!V55="","",EURO!V55)</f>
        <v/>
      </c>
      <c r="W64" s="154">
        <f>IF(EURO!W55="","",EURO!W55)</f>
        <v>0</v>
      </c>
      <c r="X64" s="155">
        <f>IF(EURO!X55="","",EURO!X55)</f>
        <v>1</v>
      </c>
      <c r="Y64" s="108" t="str">
        <f>IF(EURO!Y55="","",EURO!Y55)</f>
        <v/>
      </c>
    </row>
    <row r="65" ht="9.75" customHeight="1">
      <c r="B65" s="72" t="str">
        <f>EURO!B56</f>
        <v>Penalty shoot-out:</v>
      </c>
      <c r="C65" s="45"/>
      <c r="E65" s="72" t="str">
        <f>EURO!E56</f>
        <v>Penalty shoot-out:</v>
      </c>
      <c r="F65" s="45"/>
      <c r="H65" s="72" t="str">
        <f>EURO!H56</f>
        <v>Penalty shoot-out:</v>
      </c>
      <c r="I65" s="45"/>
      <c r="K65" s="72" t="str">
        <f>EURO!K56</f>
        <v>Penalty shoot-out:</v>
      </c>
      <c r="L65" s="45"/>
      <c r="N65" s="72" t="str">
        <f>EURO!N56</f>
        <v>Penalty shoot-out:</v>
      </c>
      <c r="O65" s="45"/>
      <c r="Q65" s="72" t="str">
        <f>EURO!Q56</f>
        <v>Penalty shoot-out:</v>
      </c>
      <c r="R65" s="45"/>
      <c r="T65" s="72" t="str">
        <f>EURO!T56</f>
        <v>Penalty shoot-out:</v>
      </c>
      <c r="U65" s="45"/>
      <c r="W65" s="72" t="str">
        <f>EURO!W56</f>
        <v>Penalty shoot-out:</v>
      </c>
      <c r="X65" s="45"/>
    </row>
    <row r="66" ht="14.25" customHeight="1">
      <c r="B66" s="74" t="str">
        <f>IF(EURO!B57="","",EURO!B57)</f>
        <v/>
      </c>
      <c r="C66" s="75" t="str">
        <f>IF(EURO!C57="","",EURO!C57)</f>
        <v/>
      </c>
      <c r="E66" s="74" t="str">
        <f>IF(EURO!E57="","",EURO!E57)</f>
        <v/>
      </c>
      <c r="F66" s="75" t="str">
        <f>IF(EURO!F57="","",EURO!F57)</f>
        <v/>
      </c>
      <c r="H66" s="74" t="str">
        <f>IF(EURO!H57="","",EURO!H57)</f>
        <v/>
      </c>
      <c r="I66" s="75" t="str">
        <f>IF(EURO!I57="","",EURO!I57)</f>
        <v/>
      </c>
      <c r="K66" s="74" t="str">
        <f>IF(EURO!K57="","",EURO!K57)</f>
        <v/>
      </c>
      <c r="L66" s="75" t="str">
        <f>IF(EURO!L57="","",EURO!L57)</f>
        <v/>
      </c>
      <c r="N66" s="74" t="str">
        <f>IF(EURO!N57="","",EURO!N57)</f>
        <v/>
      </c>
      <c r="O66" s="75" t="str">
        <f>IF(EURO!O57="","",EURO!O57)</f>
        <v/>
      </c>
      <c r="Q66" s="74" t="str">
        <f>IF(EURO!Q57="","",EURO!Q57)</f>
        <v/>
      </c>
      <c r="R66" s="75" t="str">
        <f>IF(EURO!R57="","",EURO!R57)</f>
        <v/>
      </c>
      <c r="T66" s="74">
        <f>IF(EURO!T57="","",EURO!T57)</f>
        <v>1</v>
      </c>
      <c r="U66" s="75">
        <f>IF(EURO!U57="","",EURO!U57)</f>
        <v>0</v>
      </c>
      <c r="W66" s="74">
        <f>IF(EURO!W57="","",EURO!W57)</f>
        <v>0</v>
      </c>
      <c r="X66" s="75">
        <f>IF(EURO!X57="","",EURO!X57)</f>
        <v>1</v>
      </c>
    </row>
    <row r="67" ht="14.25" customHeight="1">
      <c r="A67" s="111"/>
      <c r="B67" s="112" t="str">
        <f>EURO!B58</f>
        <v>1B</v>
      </c>
      <c r="C67" s="112" t="str">
        <f>EURO!C58</f>
        <v>3A/D/E/F</v>
      </c>
      <c r="D67" s="111"/>
      <c r="E67" s="112" t="str">
        <f>EURO!E58</f>
        <v>1A</v>
      </c>
      <c r="F67" s="112" t="str">
        <f>EURO!F58</f>
        <v>2C</v>
      </c>
      <c r="G67" s="113"/>
      <c r="H67" s="112" t="str">
        <f>EURO!H58</f>
        <v>1F</v>
      </c>
      <c r="I67" s="112" t="str">
        <f>EURO!I58</f>
        <v>3A/B/C</v>
      </c>
      <c r="J67" s="112"/>
      <c r="K67" s="112" t="str">
        <f>EURO!K58</f>
        <v>2D</v>
      </c>
      <c r="L67" s="112" t="str">
        <f>EURO!L58</f>
        <v>2E</v>
      </c>
      <c r="M67" s="112"/>
      <c r="N67" s="112" t="str">
        <f>EURO!N58</f>
        <v>1E</v>
      </c>
      <c r="O67" s="112" t="str">
        <f>EURO!O58</f>
        <v>3A/B/C/D</v>
      </c>
      <c r="P67" s="112"/>
      <c r="Q67" s="112" t="str">
        <f>EURO!Q58</f>
        <v>1D</v>
      </c>
      <c r="R67" s="112" t="str">
        <f>EURO!R58</f>
        <v>2F</v>
      </c>
      <c r="S67" s="112"/>
      <c r="T67" s="112" t="str">
        <f>EURO!T58</f>
        <v>1C</v>
      </c>
      <c r="U67" s="112" t="str">
        <f>EURO!U58</f>
        <v>3D/E/F</v>
      </c>
      <c r="V67" s="112"/>
      <c r="W67" s="112" t="str">
        <f>EURO!W58</f>
        <v>2A</v>
      </c>
      <c r="X67" s="112" t="str">
        <f>EURO!X58</f>
        <v>2B</v>
      </c>
      <c r="Y67" s="111"/>
      <c r="Z67" s="111"/>
    </row>
    <row r="68" ht="14.25" customHeight="1">
      <c r="A68" s="111"/>
      <c r="B68" s="79"/>
      <c r="D68" s="113"/>
      <c r="E68" s="79"/>
      <c r="G68" s="112"/>
      <c r="H68" s="79"/>
      <c r="J68" s="112"/>
      <c r="K68" s="79"/>
      <c r="M68" s="112"/>
      <c r="N68" s="79"/>
      <c r="P68" s="112"/>
      <c r="Q68" s="79"/>
      <c r="S68" s="112"/>
      <c r="T68" s="79"/>
      <c r="V68" s="112"/>
      <c r="W68" s="79"/>
      <c r="Y68" s="111"/>
      <c r="Z68" s="111"/>
    </row>
    <row r="69" ht="33.75" customHeight="1">
      <c r="C69" s="114"/>
      <c r="E69" s="114"/>
    </row>
    <row r="70" ht="15.75" customHeight="1">
      <c r="C70" s="115" t="str">
        <f>EURO!C61</f>
        <v>Quarter final 1</v>
      </c>
      <c r="D70" s="116"/>
      <c r="E70" s="117"/>
      <c r="I70" s="115" t="str">
        <f>EURO!I61</f>
        <v>Quarter final 2</v>
      </c>
      <c r="J70" s="116"/>
      <c r="K70" s="117"/>
      <c r="O70" s="115" t="str">
        <f>EURO!O61</f>
        <v>Quarter final 4</v>
      </c>
      <c r="P70" s="116"/>
      <c r="Q70" s="117"/>
      <c r="U70" s="115" t="str">
        <f>EURO!U61</f>
        <v>Quarter final 3</v>
      </c>
      <c r="V70" s="116"/>
      <c r="W70" s="117"/>
    </row>
    <row r="71" ht="15.75" customHeight="1">
      <c r="B71" s="38">
        <f>EURO!B62</f>
        <v>45</v>
      </c>
      <c r="C71" s="118" t="str">
        <f>EURO!C62</f>
        <v>Stuttgart</v>
      </c>
      <c r="D71" s="119"/>
      <c r="E71" s="45"/>
      <c r="H71" s="38">
        <f>EURO!H62</f>
        <v>46</v>
      </c>
      <c r="I71" s="118" t="str">
        <f>EURO!I62</f>
        <v>Hamburg</v>
      </c>
      <c r="J71" s="119"/>
      <c r="K71" s="45"/>
      <c r="N71" s="38">
        <f>EURO!N62</f>
        <v>47</v>
      </c>
      <c r="O71" s="118" t="str">
        <f>EURO!O62</f>
        <v>Berlin</v>
      </c>
      <c r="P71" s="119"/>
      <c r="Q71" s="45"/>
      <c r="T71" s="38">
        <f>EURO!T62</f>
        <v>48</v>
      </c>
      <c r="U71" s="118" t="str">
        <f>EURO!U62</f>
        <v>Dusseldorf</v>
      </c>
      <c r="V71" s="119"/>
      <c r="W71" s="45"/>
    </row>
    <row r="72" ht="14.25" customHeight="1">
      <c r="C72" s="44">
        <f>EURO!C63</f>
        <v>45478.75</v>
      </c>
      <c r="D72" s="119"/>
      <c r="E72" s="45"/>
      <c r="I72" s="44">
        <f>EURO!I63</f>
        <v>45478.875</v>
      </c>
      <c r="J72" s="119"/>
      <c r="K72" s="45"/>
      <c r="O72" s="44">
        <f>EURO!O63</f>
        <v>45479.875</v>
      </c>
      <c r="P72" s="119"/>
      <c r="Q72" s="45"/>
      <c r="U72" s="44">
        <f>EURO!U63</f>
        <v>45479.75</v>
      </c>
      <c r="V72" s="119"/>
      <c r="W72" s="45"/>
    </row>
    <row r="73" ht="14.25" customHeight="1">
      <c r="C73" s="120" t="str">
        <f>EURO!C64</f>
        <v>Italy</v>
      </c>
      <c r="E73" s="121" t="str">
        <f>EURO!E64</f>
        <v>Germany</v>
      </c>
      <c r="I73" s="120" t="str">
        <f>EURO!I64</f>
        <v>Portugal</v>
      </c>
      <c r="K73" s="121" t="str">
        <f>EURO!K64</f>
        <v>Netherlands</v>
      </c>
      <c r="O73" s="120" t="str">
        <f>EURO!O64</f>
        <v>Belgium</v>
      </c>
      <c r="Q73" s="121" t="str">
        <f>EURO!Q64</f>
        <v>France</v>
      </c>
      <c r="U73" s="120" t="str">
        <f>EURO!U64</f>
        <v>England</v>
      </c>
      <c r="W73" s="121" t="str">
        <f>EURO!W64</f>
        <v>Spain</v>
      </c>
    </row>
    <row r="74" ht="14.25" customHeight="1">
      <c r="C74" s="154">
        <f>IF(EURO!C65="","",EURO!C65)</f>
        <v>0</v>
      </c>
      <c r="D74" s="122"/>
      <c r="E74" s="171">
        <f>IF(EURO!E65="","",EURO!E65)</f>
        <v>1</v>
      </c>
      <c r="F74" s="108" t="str">
        <f>IF(EURO!F65="","",EURO!F65)</f>
        <v/>
      </c>
      <c r="I74" s="154">
        <f>IF(EURO!I65="","",EURO!I65)</f>
        <v>1</v>
      </c>
      <c r="J74" s="122"/>
      <c r="K74" s="171">
        <f>IF(EURO!K65="","",EURO!K65)</f>
        <v>0</v>
      </c>
      <c r="L74" s="108" t="str">
        <f>IF(EURO!L65="","",EURO!L65)</f>
        <v/>
      </c>
      <c r="O74" s="154">
        <f>IF(EURO!O65="","",EURO!O65)</f>
        <v>0</v>
      </c>
      <c r="P74" s="122"/>
      <c r="Q74" s="171">
        <f>IF(EURO!Q65="","",EURO!Q65)</f>
        <v>1</v>
      </c>
      <c r="R74" s="108" t="str">
        <f>IF(EURO!R65="","",EURO!R65)</f>
        <v/>
      </c>
      <c r="U74" s="154">
        <f>IF(EURO!U65="","",EURO!U65)</f>
        <v>1</v>
      </c>
      <c r="V74" s="122"/>
      <c r="W74" s="171">
        <f>IF(EURO!W65="","",EURO!W65)</f>
        <v>0</v>
      </c>
      <c r="X74" s="108" t="str">
        <f>IF(EURO!X65="","",EURO!X65)</f>
        <v/>
      </c>
    </row>
    <row r="75" ht="9.75" customHeight="1">
      <c r="C75" s="73" t="str">
        <f>EURO!C66</f>
        <v>Penalty shoot-out:</v>
      </c>
      <c r="D75" s="124"/>
      <c r="E75" s="40"/>
      <c r="I75" s="73" t="str">
        <f>EURO!I66</f>
        <v>Penalty shoot-out:</v>
      </c>
      <c r="J75" s="124"/>
      <c r="K75" s="40"/>
      <c r="O75" s="73" t="str">
        <f>EURO!O66</f>
        <v>Penalty shoot-out:</v>
      </c>
      <c r="P75" s="124"/>
      <c r="Q75" s="40"/>
      <c r="U75" s="73" t="str">
        <f>EURO!U66</f>
        <v>Penalty shoot-out:</v>
      </c>
      <c r="V75" s="124"/>
      <c r="W75" s="40"/>
    </row>
    <row r="76" ht="14.25" customHeight="1">
      <c r="C76" s="125" t="str">
        <f>IF(EURO!C67="","",EURO!C67)</f>
        <v/>
      </c>
      <c r="D76" s="122"/>
      <c r="E76" s="126" t="str">
        <f>IF(EURO!E67="","",EURO!E67)</f>
        <v/>
      </c>
      <c r="I76" s="125" t="str">
        <f>IF(EURO!I67="","",EURO!I67)</f>
        <v/>
      </c>
      <c r="J76" s="122"/>
      <c r="K76" s="126" t="str">
        <f>IF(EURO!K67="","",EURO!K67)</f>
        <v/>
      </c>
      <c r="O76" s="125" t="str">
        <f>IF(EURO!O67="","",EURO!O67)</f>
        <v/>
      </c>
      <c r="P76" s="122"/>
      <c r="Q76" s="126" t="str">
        <f>IF(EURO!Q67="","",EURO!Q67)</f>
        <v/>
      </c>
      <c r="U76" s="125" t="str">
        <f>IF(EURO!U67="","",EURO!U67)</f>
        <v/>
      </c>
      <c r="V76" s="122"/>
      <c r="W76" s="126" t="str">
        <f>IF(EURO!W67="","",EURO!W67)</f>
        <v/>
      </c>
    </row>
    <row r="77" ht="14.25" customHeight="1">
      <c r="A77" s="111"/>
      <c r="B77" s="111"/>
      <c r="C77" s="112" t="str">
        <f>EURO!C68</f>
        <v>W39</v>
      </c>
      <c r="D77" s="127"/>
      <c r="E77" s="112" t="str">
        <f>EURO!E68</f>
        <v>W37</v>
      </c>
      <c r="F77" s="128"/>
      <c r="G77" s="129"/>
      <c r="H77" s="129"/>
      <c r="I77" s="112" t="str">
        <f>EURO!I68</f>
        <v>W41</v>
      </c>
      <c r="J77" s="127"/>
      <c r="K77" s="112" t="str">
        <f>EURO!K68</f>
        <v>W42</v>
      </c>
      <c r="L77" s="129"/>
      <c r="M77" s="129"/>
      <c r="N77" s="129"/>
      <c r="O77" s="112" t="str">
        <f>EURO!O68</f>
        <v>W43</v>
      </c>
      <c r="Q77" s="112" t="str">
        <f>EURO!Q68</f>
        <v>W44</v>
      </c>
      <c r="R77" s="129"/>
      <c r="S77" s="129"/>
      <c r="T77" s="129"/>
      <c r="U77" s="112" t="str">
        <f>EURO!U68</f>
        <v>W40</v>
      </c>
      <c r="V77" s="127"/>
      <c r="W77" s="112" t="str">
        <f>EURO!W68</f>
        <v>W38</v>
      </c>
      <c r="X77" s="111"/>
      <c r="Y77" s="111"/>
      <c r="Z77" s="111"/>
    </row>
    <row r="78" ht="12.0" customHeight="1">
      <c r="C78" s="130"/>
      <c r="F78" s="131"/>
      <c r="I78" s="130"/>
      <c r="O78" s="130"/>
      <c r="U78" s="130"/>
    </row>
    <row r="79" ht="35.25" customHeight="1"/>
    <row r="80" ht="14.25" customHeight="1">
      <c r="F80" s="115" t="str">
        <f>EURO!F71</f>
        <v>Semi-Final 1</v>
      </c>
      <c r="G80" s="116"/>
      <c r="H80" s="117"/>
      <c r="R80" s="115" t="str">
        <f>EURO!R71</f>
        <v>Semi-Final 2</v>
      </c>
      <c r="S80" s="116"/>
      <c r="T80" s="117"/>
    </row>
    <row r="81" ht="14.25" customHeight="1">
      <c r="E81" s="38">
        <f>EURO!E72</f>
        <v>49</v>
      </c>
      <c r="F81" s="118" t="str">
        <f>EURO!F72</f>
        <v>Munich</v>
      </c>
      <c r="G81" s="119"/>
      <c r="H81" s="45"/>
      <c r="Q81" s="38">
        <f>EURO!Q72</f>
        <v>50</v>
      </c>
      <c r="R81" s="118" t="str">
        <f>EURO!R72</f>
        <v>Dortmund</v>
      </c>
      <c r="S81" s="119"/>
      <c r="T81" s="45"/>
    </row>
    <row r="82" ht="14.25" customHeight="1">
      <c r="F82" s="44">
        <f>EURO!F73</f>
        <v>45482.875</v>
      </c>
      <c r="G82" s="119"/>
      <c r="H82" s="45"/>
      <c r="L82" s="132"/>
      <c r="M82" s="132"/>
      <c r="R82" s="44">
        <f>EURO!R73</f>
        <v>45483.875</v>
      </c>
      <c r="S82" s="119"/>
      <c r="T82" s="45"/>
    </row>
    <row r="83" ht="14.25" customHeight="1">
      <c r="F83" s="120" t="str">
        <f>EURO!F74</f>
        <v>Germany</v>
      </c>
      <c r="H83" s="121" t="str">
        <f>EURO!H74</f>
        <v>Portugal</v>
      </c>
      <c r="L83" s="133"/>
      <c r="M83" s="133"/>
      <c r="R83" s="120" t="str">
        <f>EURO!R74</f>
        <v>France</v>
      </c>
      <c r="T83" s="121" t="str">
        <f>EURO!T74</f>
        <v>England</v>
      </c>
    </row>
    <row r="84" ht="14.25" customHeight="1">
      <c r="F84" s="154">
        <f>IF(EURO!F75="","",EURO!F75)</f>
        <v>1</v>
      </c>
      <c r="G84" s="122"/>
      <c r="H84" s="171">
        <f>IF(EURO!H75="","",EURO!H75)</f>
        <v>0</v>
      </c>
      <c r="I84" s="108" t="str">
        <f>IF(EURO!I75="","",EURO!I75)</f>
        <v/>
      </c>
      <c r="L84" s="134"/>
      <c r="R84" s="154">
        <f>IF(EURO!R75="","",EURO!R75)</f>
        <v>1</v>
      </c>
      <c r="S84" s="122"/>
      <c r="T84" s="171">
        <f>IF(EURO!T75="","",EURO!T75)</f>
        <v>0</v>
      </c>
      <c r="U84" s="108" t="str">
        <f>IF(EURO!U75="","",EURO!U75)</f>
        <v/>
      </c>
    </row>
    <row r="85" ht="9.75" customHeight="1">
      <c r="F85" s="73" t="str">
        <f>EURO!F76</f>
        <v>Penalty shoot-out:</v>
      </c>
      <c r="G85" s="124"/>
      <c r="H85" s="40"/>
      <c r="L85" s="134"/>
      <c r="R85" s="73" t="str">
        <f>EURO!R76</f>
        <v>Penalty shoot-out:</v>
      </c>
      <c r="S85" s="124"/>
      <c r="T85" s="40"/>
    </row>
    <row r="86" ht="14.25" customHeight="1">
      <c r="F86" s="125" t="str">
        <f>IF(EURO!F77="","",EURO!F77)</f>
        <v/>
      </c>
      <c r="G86" s="122"/>
      <c r="H86" s="126" t="str">
        <f>IF(EURO!H77="","",EURO!H77)</f>
        <v/>
      </c>
      <c r="L86" s="134"/>
      <c r="R86" s="125" t="str">
        <f>IF(EURO!R77="","",EURO!R77)</f>
        <v/>
      </c>
      <c r="S86" s="122"/>
      <c r="T86" s="126" t="str">
        <f>IF(EURO!T77="","",EURO!T77)</f>
        <v/>
      </c>
    </row>
    <row r="87" ht="14.25" customHeight="1">
      <c r="F87" s="112" t="str">
        <f>EURO!F78</f>
        <v>W45</v>
      </c>
      <c r="G87" s="127"/>
      <c r="H87" s="112" t="str">
        <f>EURO!H78</f>
        <v>W46</v>
      </c>
      <c r="I87" s="131"/>
      <c r="L87" s="15"/>
      <c r="R87" s="112" t="str">
        <f>EURO!R78</f>
        <v>W47</v>
      </c>
      <c r="S87" s="127"/>
      <c r="T87" s="112" t="str">
        <f>EURO!T78</f>
        <v>W48</v>
      </c>
    </row>
    <row r="88" ht="12.0" customHeight="1">
      <c r="F88" s="130"/>
      <c r="L88" s="135"/>
      <c r="M88" s="135"/>
      <c r="N88" s="135"/>
      <c r="R88" s="130"/>
    </row>
    <row r="89" ht="14.25" customHeight="1"/>
    <row r="90" ht="14.25" customHeight="1">
      <c r="L90" s="136" t="str">
        <f>EURO!L81</f>
        <v>Final</v>
      </c>
      <c r="M90" s="116"/>
      <c r="N90" s="34"/>
    </row>
    <row r="91" ht="15.0" customHeight="1">
      <c r="K91" s="38">
        <f>EURO!K82</f>
        <v>51</v>
      </c>
      <c r="L91" s="118" t="str">
        <f>EURO!L82</f>
        <v>Berlin</v>
      </c>
      <c r="M91" s="119"/>
      <c r="N91" s="45"/>
    </row>
    <row r="92" ht="15.0" customHeight="1">
      <c r="L92" s="44">
        <f>EURO!L83</f>
        <v>45487.875</v>
      </c>
      <c r="M92" s="119"/>
      <c r="N92" s="45"/>
    </row>
    <row r="93" ht="15.0" customHeight="1">
      <c r="L93" s="120" t="str">
        <f>EURO!L84</f>
        <v>Germany</v>
      </c>
      <c r="N93" s="121" t="str">
        <f>EURO!N84</f>
        <v>France</v>
      </c>
    </row>
    <row r="94" ht="15.0" customHeight="1">
      <c r="B94" s="142"/>
      <c r="L94" s="154">
        <f>IF(EURO!L85="","",EURO!L85)</f>
        <v>0</v>
      </c>
      <c r="M94" s="114"/>
      <c r="N94" s="171">
        <f>IF(EURO!N85="","",EURO!N85)</f>
        <v>1</v>
      </c>
      <c r="O94" s="108" t="str">
        <f>IF(EURO!O85="","",EURO!O85)</f>
        <v/>
      </c>
    </row>
    <row r="95" ht="9.75" customHeight="1">
      <c r="B95" s="142"/>
      <c r="L95" s="73" t="str">
        <f>EURO!L86</f>
        <v>Penalty shoot-out:</v>
      </c>
      <c r="M95" s="124"/>
      <c r="N95" s="40"/>
      <c r="R95" s="143"/>
      <c r="S95" s="143"/>
      <c r="T95" s="143"/>
      <c r="U95" s="143"/>
      <c r="V95" s="143"/>
      <c r="W95" s="143"/>
    </row>
    <row r="96" ht="15.0" customHeight="1">
      <c r="B96" s="142"/>
      <c r="L96" s="125" t="str">
        <f>IF(EURO!L87="","",EURO!L87)</f>
        <v/>
      </c>
      <c r="M96" s="122"/>
      <c r="N96" s="126" t="str">
        <f>IF(EURO!N87="","",EURO!N87)</f>
        <v/>
      </c>
      <c r="R96" s="143"/>
      <c r="S96" s="143"/>
      <c r="T96" s="143"/>
      <c r="U96" s="143"/>
      <c r="V96" s="143"/>
      <c r="W96" s="143"/>
    </row>
    <row r="97" ht="14.25" customHeight="1">
      <c r="L97" s="112" t="str">
        <f>EURO!L88</f>
        <v>W49</v>
      </c>
      <c r="M97" s="127"/>
      <c r="N97" s="112" t="str">
        <f>EURO!N88</f>
        <v>W50</v>
      </c>
      <c r="O97" s="131"/>
    </row>
    <row r="98" ht="14.25" customHeight="1">
      <c r="L98" s="130"/>
    </row>
    <row r="99" ht="14.25" customHeight="1"/>
    <row r="100" ht="14.25" customHeight="1">
      <c r="U100" s="142"/>
      <c r="V100" s="142"/>
      <c r="W100" s="142"/>
      <c r="X100" s="142"/>
    </row>
    <row r="101" ht="14.25" customHeight="1">
      <c r="B101" s="145"/>
    </row>
    <row r="102" ht="15.0" customHeight="1">
      <c r="J102" s="137" t="str">
        <f>EURO!R82</f>
        <v>European Champion 2024:</v>
      </c>
      <c r="K102" s="57"/>
      <c r="L102" s="57"/>
      <c r="M102" s="57"/>
      <c r="N102" s="57"/>
      <c r="O102" s="57"/>
      <c r="P102" s="138"/>
    </row>
    <row r="103" ht="15.0" customHeight="1">
      <c r="J103" s="139"/>
      <c r="K103" s="47"/>
      <c r="L103" s="47"/>
      <c r="M103" s="47"/>
      <c r="N103" s="47"/>
      <c r="O103" s="47"/>
      <c r="P103" s="140"/>
    </row>
    <row r="104" ht="15.0" customHeight="1">
      <c r="J104" s="141" t="str">
        <f>EURO!R84</f>
        <v>France</v>
      </c>
      <c r="K104" s="57"/>
      <c r="L104" s="57"/>
      <c r="M104" s="57"/>
      <c r="N104" s="57"/>
      <c r="O104" s="57"/>
      <c r="P104" s="138"/>
    </row>
    <row r="105" ht="15.0" customHeight="1">
      <c r="J105" s="139"/>
      <c r="K105" s="47"/>
      <c r="L105" s="47"/>
      <c r="M105" s="47"/>
      <c r="N105" s="47"/>
      <c r="O105" s="47"/>
      <c r="P105" s="140"/>
    </row>
    <row r="106" ht="14.25" customHeight="1"/>
    <row r="107" ht="14.25" customHeight="1"/>
    <row r="108" ht="14.25" customHeight="1"/>
    <row r="109" ht="14.25" customHeight="1">
      <c r="T109" s="146" t="str">
        <f>EURO!T92</f>
        <v>https://hermann-baum.de/excel/UEFA_EURO/en/</v>
      </c>
    </row>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70">
    <mergeCell ref="T68:U68"/>
    <mergeCell ref="W68:X68"/>
    <mergeCell ref="B65:C65"/>
    <mergeCell ref="B68:C68"/>
    <mergeCell ref="E68:F68"/>
    <mergeCell ref="H68:I68"/>
    <mergeCell ref="K68:L68"/>
    <mergeCell ref="N68:O68"/>
    <mergeCell ref="Q68:R68"/>
    <mergeCell ref="C70:E70"/>
    <mergeCell ref="I70:K70"/>
    <mergeCell ref="O70:Q70"/>
    <mergeCell ref="U70:W70"/>
    <mergeCell ref="I71:K71"/>
    <mergeCell ref="O71:Q71"/>
    <mergeCell ref="U71:W71"/>
    <mergeCell ref="C71:E71"/>
    <mergeCell ref="C72:E72"/>
    <mergeCell ref="I72:K72"/>
    <mergeCell ref="O72:Q72"/>
    <mergeCell ref="U72:W72"/>
    <mergeCell ref="C75:E75"/>
    <mergeCell ref="I75:K75"/>
    <mergeCell ref="C78:E78"/>
    <mergeCell ref="I78:K78"/>
    <mergeCell ref="O78:Q78"/>
    <mergeCell ref="U78:W78"/>
    <mergeCell ref="F80:H80"/>
    <mergeCell ref="R80:T80"/>
    <mergeCell ref="R81:T81"/>
    <mergeCell ref="R82:T82"/>
    <mergeCell ref="L91:N91"/>
    <mergeCell ref="L92:N92"/>
    <mergeCell ref="L95:N95"/>
    <mergeCell ref="L98:N98"/>
    <mergeCell ref="B101:D101"/>
    <mergeCell ref="J102:P103"/>
    <mergeCell ref="J104:P105"/>
    <mergeCell ref="T109:Y109"/>
    <mergeCell ref="F81:H81"/>
    <mergeCell ref="F82:H82"/>
    <mergeCell ref="F85:H85"/>
    <mergeCell ref="R85:T85"/>
    <mergeCell ref="F88:H88"/>
    <mergeCell ref="R88:T88"/>
    <mergeCell ref="L90:N90"/>
    <mergeCell ref="B57:C57"/>
    <mergeCell ref="E58:F58"/>
    <mergeCell ref="H58:I58"/>
    <mergeCell ref="K58:L58"/>
    <mergeCell ref="N58:O58"/>
    <mergeCell ref="Q58:R58"/>
    <mergeCell ref="T58:U58"/>
    <mergeCell ref="Q60:R60"/>
    <mergeCell ref="Q61:R61"/>
    <mergeCell ref="T61:U61"/>
    <mergeCell ref="W61:X61"/>
    <mergeCell ref="Q62:R62"/>
    <mergeCell ref="T62:U62"/>
    <mergeCell ref="W62:X62"/>
    <mergeCell ref="B58:C58"/>
    <mergeCell ref="B60:C60"/>
    <mergeCell ref="H60:I60"/>
    <mergeCell ref="N60:O60"/>
    <mergeCell ref="B61:C61"/>
    <mergeCell ref="H61:I61"/>
    <mergeCell ref="N61:O61"/>
    <mergeCell ref="T65:U65"/>
    <mergeCell ref="W65:X65"/>
    <mergeCell ref="K60:L60"/>
    <mergeCell ref="K61:L61"/>
    <mergeCell ref="K62:L62"/>
    <mergeCell ref="N62:O62"/>
    <mergeCell ref="K65:L65"/>
    <mergeCell ref="N65:O65"/>
    <mergeCell ref="Q65:R65"/>
    <mergeCell ref="E60:F60"/>
    <mergeCell ref="E61:F61"/>
    <mergeCell ref="B62:C62"/>
    <mergeCell ref="E62:F62"/>
    <mergeCell ref="H62:I62"/>
    <mergeCell ref="E65:F65"/>
    <mergeCell ref="H65:I65"/>
    <mergeCell ref="O75:Q75"/>
    <mergeCell ref="U75:W75"/>
    <mergeCell ref="H21:I21"/>
    <mergeCell ref="H22:I22"/>
    <mergeCell ref="N21:O21"/>
    <mergeCell ref="N22:O22"/>
    <mergeCell ref="B17:C17"/>
    <mergeCell ref="B21:C21"/>
    <mergeCell ref="E21:F21"/>
    <mergeCell ref="K21:L21"/>
    <mergeCell ref="B22:C22"/>
    <mergeCell ref="E22:F22"/>
    <mergeCell ref="K22:L22"/>
    <mergeCell ref="N8:O8"/>
    <mergeCell ref="Q8:R8"/>
    <mergeCell ref="W8:X8"/>
    <mergeCell ref="B1:C1"/>
    <mergeCell ref="E1:U1"/>
    <mergeCell ref="B7:R7"/>
    <mergeCell ref="E8:F8"/>
    <mergeCell ref="H8:I8"/>
    <mergeCell ref="K8:L8"/>
    <mergeCell ref="T8:U8"/>
    <mergeCell ref="B8:C8"/>
    <mergeCell ref="B9:C9"/>
    <mergeCell ref="E9:F9"/>
    <mergeCell ref="H9:I9"/>
    <mergeCell ref="K9:L9"/>
    <mergeCell ref="N9:O9"/>
    <mergeCell ref="Q9:R9"/>
    <mergeCell ref="K11:L11"/>
    <mergeCell ref="K12:L12"/>
    <mergeCell ref="K16:L16"/>
    <mergeCell ref="N16:O16"/>
    <mergeCell ref="K17:L17"/>
    <mergeCell ref="N17:O17"/>
    <mergeCell ref="B11:C11"/>
    <mergeCell ref="H11:I11"/>
    <mergeCell ref="N11:O11"/>
    <mergeCell ref="T11:X12"/>
    <mergeCell ref="B12:C12"/>
    <mergeCell ref="H12:I12"/>
    <mergeCell ref="N12:O12"/>
    <mergeCell ref="E11:F11"/>
    <mergeCell ref="E12:F12"/>
    <mergeCell ref="B16:C16"/>
    <mergeCell ref="E16:F16"/>
    <mergeCell ref="H16:I16"/>
    <mergeCell ref="E17:F17"/>
    <mergeCell ref="H17:I17"/>
    <mergeCell ref="Q26:R26"/>
    <mergeCell ref="Q27:R27"/>
    <mergeCell ref="Q11:R11"/>
    <mergeCell ref="Q12:R12"/>
    <mergeCell ref="Q16:R16"/>
    <mergeCell ref="T16:X27"/>
    <mergeCell ref="Q17:R17"/>
    <mergeCell ref="Q21:R21"/>
    <mergeCell ref="Q22:R22"/>
    <mergeCell ref="B26:C26"/>
    <mergeCell ref="E26:F26"/>
    <mergeCell ref="H26:I26"/>
    <mergeCell ref="N26:O26"/>
    <mergeCell ref="E27:F27"/>
    <mergeCell ref="H27:I27"/>
    <mergeCell ref="N27:O27"/>
    <mergeCell ref="Q31:R31"/>
    <mergeCell ref="Q32:R32"/>
    <mergeCell ref="T33:X36"/>
    <mergeCell ref="Q35:R35"/>
    <mergeCell ref="K26:L26"/>
    <mergeCell ref="K27:L27"/>
    <mergeCell ref="K31:L31"/>
    <mergeCell ref="N31:O31"/>
    <mergeCell ref="T31:X32"/>
    <mergeCell ref="K32:L32"/>
    <mergeCell ref="N32:O32"/>
    <mergeCell ref="B27:C27"/>
    <mergeCell ref="B31:C31"/>
    <mergeCell ref="E31:F31"/>
    <mergeCell ref="H31:I31"/>
    <mergeCell ref="B32:C32"/>
    <mergeCell ref="E32:F32"/>
    <mergeCell ref="H32:I32"/>
    <mergeCell ref="B35:C35"/>
    <mergeCell ref="E35:F35"/>
    <mergeCell ref="H35:I35"/>
    <mergeCell ref="K35:L35"/>
    <mergeCell ref="N35:O35"/>
    <mergeCell ref="E37:F37"/>
    <mergeCell ref="N37:O37"/>
    <mergeCell ref="E38:F38"/>
    <mergeCell ref="E39:F39"/>
    <mergeCell ref="K38:L38"/>
    <mergeCell ref="K39:L39"/>
    <mergeCell ref="H37:I37"/>
    <mergeCell ref="K37:L37"/>
    <mergeCell ref="Q37:R37"/>
    <mergeCell ref="Q38:R38"/>
    <mergeCell ref="Q39:R39"/>
    <mergeCell ref="B37:C37"/>
    <mergeCell ref="B38:C38"/>
    <mergeCell ref="H38:I38"/>
    <mergeCell ref="N38:O38"/>
    <mergeCell ref="B39:C39"/>
    <mergeCell ref="H39:I39"/>
    <mergeCell ref="N39:O39"/>
    <mergeCell ref="K44:L44"/>
    <mergeCell ref="N44:O44"/>
    <mergeCell ref="T44:U44"/>
    <mergeCell ref="Q46:R46"/>
    <mergeCell ref="T46:U46"/>
    <mergeCell ref="W46:X46"/>
    <mergeCell ref="T47:U47"/>
    <mergeCell ref="W47:X47"/>
    <mergeCell ref="E46:F46"/>
    <mergeCell ref="E47:F47"/>
    <mergeCell ref="K46:L46"/>
    <mergeCell ref="K47:L47"/>
    <mergeCell ref="B50:C50"/>
    <mergeCell ref="E54:F54"/>
    <mergeCell ref="H54:I54"/>
    <mergeCell ref="K54:L54"/>
    <mergeCell ref="N54:O54"/>
    <mergeCell ref="Q54:R54"/>
    <mergeCell ref="T54:U54"/>
    <mergeCell ref="B54:C54"/>
    <mergeCell ref="E55:F55"/>
    <mergeCell ref="H55:I55"/>
    <mergeCell ref="K55:L55"/>
    <mergeCell ref="N55:O55"/>
    <mergeCell ref="Q55:R55"/>
    <mergeCell ref="T55:U55"/>
    <mergeCell ref="B55:C55"/>
    <mergeCell ref="E56:F56"/>
    <mergeCell ref="H56:I56"/>
    <mergeCell ref="K56:L56"/>
    <mergeCell ref="N56:O56"/>
    <mergeCell ref="Q56:R56"/>
    <mergeCell ref="T56:U56"/>
    <mergeCell ref="B56:C56"/>
    <mergeCell ref="E57:F57"/>
    <mergeCell ref="H57:I57"/>
    <mergeCell ref="K57:L57"/>
    <mergeCell ref="N57:O57"/>
    <mergeCell ref="Q57:R57"/>
    <mergeCell ref="T57:U57"/>
    <mergeCell ref="B42:C42"/>
    <mergeCell ref="E42:F42"/>
    <mergeCell ref="H42:I42"/>
    <mergeCell ref="K42:L42"/>
    <mergeCell ref="N42:O42"/>
    <mergeCell ref="Q42:R42"/>
    <mergeCell ref="B44:C44"/>
    <mergeCell ref="Q44:R44"/>
    <mergeCell ref="N47:O47"/>
    <mergeCell ref="Q47:R47"/>
    <mergeCell ref="E44:F44"/>
    <mergeCell ref="H44:I44"/>
    <mergeCell ref="B46:C46"/>
    <mergeCell ref="H46:I46"/>
    <mergeCell ref="N46:O46"/>
    <mergeCell ref="B47:C47"/>
    <mergeCell ref="H47:I47"/>
    <mergeCell ref="E48:F48"/>
    <mergeCell ref="H48:I48"/>
    <mergeCell ref="K48:L48"/>
    <mergeCell ref="N48:O48"/>
    <mergeCell ref="Q48:R48"/>
    <mergeCell ref="T48:U48"/>
    <mergeCell ref="W48:X48"/>
    <mergeCell ref="B48:C48"/>
    <mergeCell ref="E49:F49"/>
    <mergeCell ref="H49:I49"/>
    <mergeCell ref="K49:L49"/>
    <mergeCell ref="N49:O49"/>
    <mergeCell ref="Q49:R49"/>
    <mergeCell ref="T49:U49"/>
    <mergeCell ref="B49:C49"/>
    <mergeCell ref="E50:F50"/>
    <mergeCell ref="H50:I50"/>
    <mergeCell ref="K50:L50"/>
    <mergeCell ref="N50:O50"/>
    <mergeCell ref="Q50:R50"/>
    <mergeCell ref="T50:U50"/>
    <mergeCell ref="T60:U60"/>
    <mergeCell ref="W60:X60"/>
  </mergeCells>
  <conditionalFormatting sqref="B12">
    <cfRule type="expression" dxfId="0" priority="1">
      <formula>INT(B12)=TODAY()</formula>
    </cfRule>
  </conditionalFormatting>
  <conditionalFormatting sqref="B14">
    <cfRule type="expression" dxfId="1" priority="2">
      <formula>AND(B12&lt;TODAY(),B14="")</formula>
    </cfRule>
  </conditionalFormatting>
  <conditionalFormatting sqref="B19">
    <cfRule type="expression" dxfId="1" priority="3">
      <formula>AND(B17&lt;TODAY(),B19="")</formula>
    </cfRule>
  </conditionalFormatting>
  <conditionalFormatting sqref="B24">
    <cfRule type="expression" dxfId="1" priority="4">
      <formula>AND(B22&lt;TODAY(),B24="")</formula>
    </cfRule>
  </conditionalFormatting>
  <conditionalFormatting sqref="B29">
    <cfRule type="expression" dxfId="1" priority="5">
      <formula>AND(B27&lt;TODAY(),B29="")</formula>
    </cfRule>
  </conditionalFormatting>
  <conditionalFormatting sqref="B34">
    <cfRule type="expression" dxfId="1" priority="6">
      <formula>AND(B32&lt;TODAY(),B34="")</formula>
    </cfRule>
  </conditionalFormatting>
  <conditionalFormatting sqref="B41">
    <cfRule type="expression" dxfId="1" priority="7">
      <formula>AND(B39&lt;TODAY(),B41="")</formula>
    </cfRule>
  </conditionalFormatting>
  <conditionalFormatting sqref="B49 B57">
    <cfRule type="expression" dxfId="3" priority="8">
      <formula>OR($V$50="a",$V$47="a",$V$48="a",$V$49="a")</formula>
    </cfRule>
  </conditionalFormatting>
  <conditionalFormatting sqref="B62 E62 H62 K62 N62 Q62 T62 W62">
    <cfRule type="expression" dxfId="0" priority="9">
      <formula>INT(B62)=TODAY()</formula>
    </cfRule>
  </conditionalFormatting>
  <conditionalFormatting sqref="B64">
    <cfRule type="expression" dxfId="1" priority="10">
      <formula>AND(B62&lt;TODAY(),B64="")</formula>
    </cfRule>
  </conditionalFormatting>
  <conditionalFormatting sqref="B66">
    <cfRule type="expression" dxfId="2" priority="11">
      <formula>AND(B64=C64,B64&lt;&gt;"")</formula>
    </cfRule>
  </conditionalFormatting>
  <conditionalFormatting sqref="B5:C5">
    <cfRule type="expression" dxfId="3" priority="12">
      <formula>OR($V$55="a",$V$56="a",$V$57="a",$V$58="a")</formula>
    </cfRule>
  </conditionalFormatting>
  <conditionalFormatting sqref="B65:C65">
    <cfRule type="expression" dxfId="4" priority="13">
      <formula>AND(B64=C64,B64&lt;&gt;"",C64&lt;&gt;"")</formula>
    </cfRule>
  </conditionalFormatting>
  <conditionalFormatting sqref="C14">
    <cfRule type="expression" dxfId="1" priority="14">
      <formula>AND(B12&lt;TODAY(),C14="")</formula>
    </cfRule>
  </conditionalFormatting>
  <conditionalFormatting sqref="C19">
    <cfRule type="expression" dxfId="1" priority="15">
      <formula>AND(B17&lt;TODAY(),C19="")</formula>
    </cfRule>
  </conditionalFormatting>
  <conditionalFormatting sqref="C24">
    <cfRule type="expression" dxfId="1" priority="16">
      <formula>AND(B22&lt;TODAY(),C24="")</formula>
    </cfRule>
  </conditionalFormatting>
  <conditionalFormatting sqref="C29">
    <cfRule type="expression" dxfId="1" priority="17">
      <formula>AND(B27&lt;TODAY(),C29="")</formula>
    </cfRule>
  </conditionalFormatting>
  <conditionalFormatting sqref="C34">
    <cfRule type="expression" dxfId="1" priority="18">
      <formula>AND(B32&lt;TODAY(),C34="")</formula>
    </cfRule>
  </conditionalFormatting>
  <conditionalFormatting sqref="C41">
    <cfRule type="expression" dxfId="1" priority="19">
      <formula>AND(B39&lt;TODAY(),C41="")</formula>
    </cfRule>
  </conditionalFormatting>
  <conditionalFormatting sqref="C64">
    <cfRule type="expression" dxfId="1" priority="20">
      <formula>AND(B62&lt;TODAY(),C64="")</formula>
    </cfRule>
  </conditionalFormatting>
  <conditionalFormatting sqref="C66">
    <cfRule type="expression" dxfId="2" priority="21">
      <formula>AND(B64=C64,B64&lt;&gt;"")</formula>
    </cfRule>
  </conditionalFormatting>
  <conditionalFormatting sqref="C72">
    <cfRule type="expression" dxfId="0" priority="22">
      <formula>INT(C72)=TODAY()</formula>
    </cfRule>
  </conditionalFormatting>
  <conditionalFormatting sqref="C74 F84 I74 L94 O74 R84 U74">
    <cfRule type="expression" dxfId="1" priority="23">
      <formula>AND(C72&lt;TODAY(),C74="")</formula>
    </cfRule>
  </conditionalFormatting>
  <conditionalFormatting sqref="C76">
    <cfRule type="expression" dxfId="2" priority="24">
      <formula>AND(C74=E74,C74&lt;&gt;"")</formula>
    </cfRule>
  </conditionalFormatting>
  <conditionalFormatting sqref="C75:E75">
    <cfRule type="expression" dxfId="4" priority="25">
      <formula>AND(C74=E74,C74&lt;&gt;"",E74&lt;&gt;"")</formula>
    </cfRule>
  </conditionalFormatting>
  <conditionalFormatting sqref="B17 B22 B27 B32 B39 E12 E17 E22 E27 E32 E39 H12 H17 H22 H27 H32 H39 K12 K17 K22 K27 K32 K39 N12 N17 N22 N27 N32 N39 Q12 Q17 Q22 Q27 Q32 Q39">
    <cfRule type="expression" dxfId="0" priority="26">
      <formula>INT(B12)=TODAY()</formula>
    </cfRule>
  </conditionalFormatting>
  <conditionalFormatting sqref="E14">
    <cfRule type="expression" dxfId="1" priority="27">
      <formula>AND(E12&lt;TODAY(),E14="")</formula>
    </cfRule>
  </conditionalFormatting>
  <conditionalFormatting sqref="E19">
    <cfRule type="expression" dxfId="1" priority="28">
      <formula>AND(E17&lt;TODAY(),E19="")</formula>
    </cfRule>
  </conditionalFormatting>
  <conditionalFormatting sqref="E24">
    <cfRule type="expression" dxfId="1" priority="29">
      <formula>AND(E22&lt;TODAY(),E24="")</formula>
    </cfRule>
  </conditionalFormatting>
  <conditionalFormatting sqref="E29">
    <cfRule type="expression" dxfId="1" priority="30">
      <formula>AND(E27&lt;TODAY(),E29="")</formula>
    </cfRule>
  </conditionalFormatting>
  <conditionalFormatting sqref="E34">
    <cfRule type="expression" dxfId="1" priority="31">
      <formula>AND(E32&lt;TODAY(),E34="")</formula>
    </cfRule>
  </conditionalFormatting>
  <conditionalFormatting sqref="E41">
    <cfRule type="expression" dxfId="1" priority="32">
      <formula>AND(E39&lt;TODAY(),E41="")</formula>
    </cfRule>
  </conditionalFormatting>
  <conditionalFormatting sqref="E49 E57">
    <cfRule type="expression" dxfId="3" priority="33">
      <formula>OR($V$50="b",$V$47="b",$V$48="b",$V$49="b")</formula>
    </cfRule>
  </conditionalFormatting>
  <conditionalFormatting sqref="E64">
    <cfRule type="expression" dxfId="1" priority="34">
      <formula>AND(E62&lt;TODAY(),E64="")</formula>
    </cfRule>
  </conditionalFormatting>
  <conditionalFormatting sqref="E66">
    <cfRule type="expression" dxfId="2" priority="35">
      <formula>AND(E64=F64,E64&lt;&gt;"")</formula>
    </cfRule>
  </conditionalFormatting>
  <conditionalFormatting sqref="E74 H84 K74 N94 Q74 T84 W74">
    <cfRule type="expression" dxfId="1" priority="36">
      <formula>AND(C72&lt;TODAY(),E74="")</formula>
    </cfRule>
  </conditionalFormatting>
  <conditionalFormatting sqref="E76">
    <cfRule type="expression" dxfId="2" priority="37">
      <formula>AND(C74=E74,C74&lt;&gt;"")</formula>
    </cfRule>
  </conditionalFormatting>
  <conditionalFormatting sqref="E5:F5">
    <cfRule type="expression" dxfId="3" priority="38">
      <formula>OR($V$55="b",$V$56="b",$V$57="b",$V$58="b")</formula>
    </cfRule>
  </conditionalFormatting>
  <conditionalFormatting sqref="E65:F65">
    <cfRule type="expression" dxfId="4" priority="39">
      <formula>AND(E64=F64,E64&lt;&gt;"",F64&lt;&gt;"")</formula>
    </cfRule>
  </conditionalFormatting>
  <conditionalFormatting sqref="F14">
    <cfRule type="expression" dxfId="1" priority="40">
      <formula>AND(E12&lt;TODAY(),F14="")</formula>
    </cfRule>
  </conditionalFormatting>
  <conditionalFormatting sqref="F19">
    <cfRule type="expression" dxfId="1" priority="41">
      <formula>AND(E17&lt;TODAY(),F19="")</formula>
    </cfRule>
  </conditionalFormatting>
  <conditionalFormatting sqref="F24">
    <cfRule type="expression" dxfId="1" priority="42">
      <formula>AND(E22&lt;TODAY(),F24="")</formula>
    </cfRule>
  </conditionalFormatting>
  <conditionalFormatting sqref="F29">
    <cfRule type="expression" dxfId="1" priority="43">
      <formula>AND(E27&lt;TODAY(),F29="")</formula>
    </cfRule>
  </conditionalFormatting>
  <conditionalFormatting sqref="F34">
    <cfRule type="expression" dxfId="1" priority="44">
      <formula>AND(E32&lt;TODAY(),F34="")</formula>
    </cfRule>
  </conditionalFormatting>
  <conditionalFormatting sqref="F41">
    <cfRule type="expression" dxfId="1" priority="45">
      <formula>AND(E39&lt;TODAY(),F41="")</formula>
    </cfRule>
  </conditionalFormatting>
  <conditionalFormatting sqref="F64">
    <cfRule type="expression" dxfId="1" priority="46">
      <formula>AND(E62&lt;TODAY(),F64="")</formula>
    </cfRule>
  </conditionalFormatting>
  <conditionalFormatting sqref="F66">
    <cfRule type="expression" dxfId="2" priority="47">
      <formula>AND(E64=F64,E64&lt;&gt;"")</formula>
    </cfRule>
  </conditionalFormatting>
  <conditionalFormatting sqref="F82">
    <cfRule type="expression" dxfId="0" priority="48">
      <formula>INT(F82)=TODAY()</formula>
    </cfRule>
  </conditionalFormatting>
  <conditionalFormatting sqref="F86">
    <cfRule type="expression" dxfId="2" priority="49">
      <formula>AND(F84=H84,F84&lt;&gt;"")</formula>
    </cfRule>
  </conditionalFormatting>
  <conditionalFormatting sqref="F85:H85">
    <cfRule type="expression" dxfId="4" priority="50">
      <formula>AND(F84=H84,F84&lt;&gt;"",H84&lt;&gt;"")</formula>
    </cfRule>
  </conditionalFormatting>
  <conditionalFormatting sqref="H14">
    <cfRule type="expression" dxfId="1" priority="51">
      <formula>AND(H12&lt;TODAY(),H14="")</formula>
    </cfRule>
  </conditionalFormatting>
  <conditionalFormatting sqref="H19">
    <cfRule type="expression" dxfId="1" priority="52">
      <formula>AND(H17&lt;TODAY(),H19="")</formula>
    </cfRule>
  </conditionalFormatting>
  <conditionalFormatting sqref="H24">
    <cfRule type="expression" dxfId="1" priority="53">
      <formula>AND(H22&lt;TODAY(),H24="")</formula>
    </cfRule>
  </conditionalFormatting>
  <conditionalFormatting sqref="H29">
    <cfRule type="expression" dxfId="1" priority="54">
      <formula>AND(H27&lt;TODAY(),H29="")</formula>
    </cfRule>
  </conditionalFormatting>
  <conditionalFormatting sqref="H34">
    <cfRule type="expression" dxfId="1" priority="55">
      <formula>AND(H32&lt;TODAY(),H34="")</formula>
    </cfRule>
  </conditionalFormatting>
  <conditionalFormatting sqref="H41">
    <cfRule type="expression" dxfId="1" priority="56">
      <formula>AND(H39&lt;TODAY(),H41="")</formula>
    </cfRule>
  </conditionalFormatting>
  <conditionalFormatting sqref="H49 H57">
    <cfRule type="expression" dxfId="3" priority="57">
      <formula>OR($V$50="c",$V$47="c",$V$48="c",$V$49="c")</formula>
    </cfRule>
  </conditionalFormatting>
  <conditionalFormatting sqref="H64">
    <cfRule type="expression" dxfId="1" priority="58">
      <formula>AND(H62&lt;TODAY(),H64="")</formula>
    </cfRule>
  </conditionalFormatting>
  <conditionalFormatting sqref="H66">
    <cfRule type="expression" dxfId="2" priority="59">
      <formula>AND(H64=I64,H64&lt;&gt;"")</formula>
    </cfRule>
  </conditionalFormatting>
  <conditionalFormatting sqref="H86">
    <cfRule type="expression" dxfId="2" priority="60">
      <formula>AND(F84=H84,F84&lt;&gt;"")</formula>
    </cfRule>
  </conditionalFormatting>
  <conditionalFormatting sqref="H5:I5">
    <cfRule type="expression" dxfId="3" priority="61">
      <formula>OR($V$55="c",$V$56="c",$V$57="c",$V$58="c")</formula>
    </cfRule>
  </conditionalFormatting>
  <conditionalFormatting sqref="H65:I65">
    <cfRule type="expression" dxfId="4" priority="62">
      <formula>AND(H64=I64,H64&lt;&gt;"",I64&lt;&gt;"")</formula>
    </cfRule>
  </conditionalFormatting>
  <conditionalFormatting sqref="I14">
    <cfRule type="expression" dxfId="1" priority="63">
      <formula>AND(H12&lt;TODAY(),I14="")</formula>
    </cfRule>
  </conditionalFormatting>
  <conditionalFormatting sqref="I19">
    <cfRule type="expression" dxfId="1" priority="64">
      <formula>AND(H17&lt;TODAY(),I19="")</formula>
    </cfRule>
  </conditionalFormatting>
  <conditionalFormatting sqref="I24">
    <cfRule type="expression" dxfId="1" priority="65">
      <formula>AND(H22&lt;TODAY(),I24="")</formula>
    </cfRule>
  </conditionalFormatting>
  <conditionalFormatting sqref="I29">
    <cfRule type="expression" dxfId="1" priority="66">
      <formula>AND(H27&lt;TODAY(),I29="")</formula>
    </cfRule>
  </conditionalFormatting>
  <conditionalFormatting sqref="I34">
    <cfRule type="expression" dxfId="1" priority="67">
      <formula>AND(H32&lt;TODAY(),I34="")</formula>
    </cfRule>
  </conditionalFormatting>
  <conditionalFormatting sqref="I41">
    <cfRule type="expression" dxfId="1" priority="68">
      <formula>AND(H39&lt;TODAY(),I41="")</formula>
    </cfRule>
  </conditionalFormatting>
  <conditionalFormatting sqref="I64">
    <cfRule type="expression" dxfId="1" priority="69">
      <formula>AND(H62&lt;TODAY(),I64="")</formula>
    </cfRule>
  </conditionalFormatting>
  <conditionalFormatting sqref="I66">
    <cfRule type="expression" dxfId="2" priority="70">
      <formula>AND(H64=I64,H64&lt;&gt;"")</formula>
    </cfRule>
  </conditionalFormatting>
  <conditionalFormatting sqref="I72">
    <cfRule type="expression" dxfId="0" priority="71">
      <formula>INT(I72)=TODAY()</formula>
    </cfRule>
  </conditionalFormatting>
  <conditionalFormatting sqref="I76">
    <cfRule type="expression" dxfId="2" priority="72">
      <formula>AND(I74=K74,I74&lt;&gt;"")</formula>
    </cfRule>
  </conditionalFormatting>
  <conditionalFormatting sqref="I75:K75">
    <cfRule type="expression" dxfId="4" priority="73">
      <formula>AND(I74=K74,I74&lt;&gt;"",K74&lt;&gt;"")</formula>
    </cfRule>
  </conditionalFormatting>
  <conditionalFormatting sqref="K14">
    <cfRule type="expression" dxfId="1" priority="74">
      <formula>AND(K12&lt;TODAY(),K14="")</formula>
    </cfRule>
  </conditionalFormatting>
  <conditionalFormatting sqref="K19">
    <cfRule type="expression" dxfId="1" priority="75">
      <formula>AND(K17&lt;TODAY(),K19="")</formula>
    </cfRule>
  </conditionalFormatting>
  <conditionalFormatting sqref="K24">
    <cfRule type="expression" dxfId="1" priority="76">
      <formula>AND(K22&lt;TODAY(),K24="")</formula>
    </cfRule>
  </conditionalFormatting>
  <conditionalFormatting sqref="K29">
    <cfRule type="expression" dxfId="1" priority="77">
      <formula>AND(K27&lt;TODAY(),K29="")</formula>
    </cfRule>
  </conditionalFormatting>
  <conditionalFormatting sqref="K34">
    <cfRule type="expression" dxfId="1" priority="78">
      <formula>AND(K32&lt;TODAY(),K34="")</formula>
    </cfRule>
  </conditionalFormatting>
  <conditionalFormatting sqref="K41">
    <cfRule type="expression" dxfId="1" priority="79">
      <formula>AND(K39&lt;TODAY(),K41="")</formula>
    </cfRule>
  </conditionalFormatting>
  <conditionalFormatting sqref="K49 K57">
    <cfRule type="expression" dxfId="3" priority="80">
      <formula>OR($V$50="d",$V$47="d",$V$48="d",$V$49="d")</formula>
    </cfRule>
  </conditionalFormatting>
  <conditionalFormatting sqref="K64">
    <cfRule type="expression" dxfId="1" priority="81">
      <formula>AND(K62&lt;TODAY(),K64="")</formula>
    </cfRule>
  </conditionalFormatting>
  <conditionalFormatting sqref="K66">
    <cfRule type="expression" dxfId="2" priority="82">
      <formula>AND(K64=L64,K64&lt;&gt;"")</formula>
    </cfRule>
  </conditionalFormatting>
  <conditionalFormatting sqref="K76">
    <cfRule type="expression" dxfId="2" priority="83">
      <formula>AND(I74=K74,I74&lt;&gt;"")</formula>
    </cfRule>
  </conditionalFormatting>
  <conditionalFormatting sqref="K5:L5">
    <cfRule type="expression" dxfId="3" priority="84">
      <formula>OR($V$55="D",$V$56="d",$V$57="d",$V$58="d")</formula>
    </cfRule>
  </conditionalFormatting>
  <conditionalFormatting sqref="K65:L65">
    <cfRule type="expression" dxfId="4" priority="85">
      <formula>AND(K64=L64,K64&lt;&gt;"",L64&lt;&gt;"")</formula>
    </cfRule>
  </conditionalFormatting>
  <conditionalFormatting sqref="L14">
    <cfRule type="expression" dxfId="1" priority="86">
      <formula>AND(K12&lt;TODAY(),L14="")</formula>
    </cfRule>
  </conditionalFormatting>
  <conditionalFormatting sqref="L19">
    <cfRule type="expression" dxfId="1" priority="87">
      <formula>AND(K17&lt;TODAY(),L19="")</formula>
    </cfRule>
  </conditionalFormatting>
  <conditionalFormatting sqref="L24">
    <cfRule type="expression" dxfId="1" priority="88">
      <formula>AND(K22&lt;TODAY(),L24="")</formula>
    </cfRule>
  </conditionalFormatting>
  <conditionalFormatting sqref="L29">
    <cfRule type="expression" dxfId="1" priority="89">
      <formula>AND(K27&lt;TODAY(),L29="")</formula>
    </cfRule>
  </conditionalFormatting>
  <conditionalFormatting sqref="L34">
    <cfRule type="expression" dxfId="1" priority="90">
      <formula>AND(K32&lt;TODAY(),L34="")</formula>
    </cfRule>
  </conditionalFormatting>
  <conditionalFormatting sqref="L41">
    <cfRule type="expression" dxfId="1" priority="91">
      <formula>AND(K39&lt;TODAY(),L41="")</formula>
    </cfRule>
  </conditionalFormatting>
  <conditionalFormatting sqref="L64">
    <cfRule type="expression" dxfId="1" priority="92">
      <formula>AND(K62&lt;TODAY(),L64="")</formula>
    </cfRule>
  </conditionalFormatting>
  <conditionalFormatting sqref="L66">
    <cfRule type="expression" dxfId="2" priority="93">
      <formula>AND(K64=L64,K64&lt;&gt;"")</formula>
    </cfRule>
  </conditionalFormatting>
  <conditionalFormatting sqref="L84:L86">
    <cfRule type="expression" dxfId="0" priority="94">
      <formula>AND(L84=TODAY())</formula>
    </cfRule>
  </conditionalFormatting>
  <conditionalFormatting sqref="L92">
    <cfRule type="expression" dxfId="0" priority="95">
      <formula>INT(L92)=TODAY()</formula>
    </cfRule>
  </conditionalFormatting>
  <conditionalFormatting sqref="L96">
    <cfRule type="expression" dxfId="2" priority="96">
      <formula>AND(L94=N94,L94&lt;&gt;"")</formula>
    </cfRule>
  </conditionalFormatting>
  <conditionalFormatting sqref="L95:N95">
    <cfRule type="expression" dxfId="4" priority="97">
      <formula>AND(L94=N94,L94&lt;&gt;"",N94&lt;&gt;"")</formula>
    </cfRule>
  </conditionalFormatting>
  <conditionalFormatting sqref="N14">
    <cfRule type="expression" dxfId="1" priority="98">
      <formula>AND(N12&lt;TODAY(),N14="")</formula>
    </cfRule>
  </conditionalFormatting>
  <conditionalFormatting sqref="N19">
    <cfRule type="expression" dxfId="1" priority="99">
      <formula>AND(N17&lt;TODAY(),N19="")</formula>
    </cfRule>
  </conditionalFormatting>
  <conditionalFormatting sqref="N24">
    <cfRule type="expression" dxfId="1" priority="100">
      <formula>AND(N22&lt;TODAY(),N24="")</formula>
    </cfRule>
  </conditionalFormatting>
  <conditionalFormatting sqref="N29">
    <cfRule type="expression" dxfId="1" priority="101">
      <formula>AND(N27&lt;TODAY(),N29="")</formula>
    </cfRule>
  </conditionalFormatting>
  <conditionalFormatting sqref="N34">
    <cfRule type="expression" dxfId="1" priority="102">
      <formula>AND(N32&lt;TODAY(),N34="")</formula>
    </cfRule>
  </conditionalFormatting>
  <conditionalFormatting sqref="N41">
    <cfRule type="expression" dxfId="1" priority="103">
      <formula>AND(N39&lt;TODAY(),N41="")</formula>
    </cfRule>
  </conditionalFormatting>
  <conditionalFormatting sqref="N49 N57">
    <cfRule type="expression" dxfId="3" priority="104">
      <formula>OR($V$50="e",$V$47="e",$V$48="e",$V$49="e")</formula>
    </cfRule>
  </conditionalFormatting>
  <conditionalFormatting sqref="N64">
    <cfRule type="expression" dxfId="1" priority="105">
      <formula>AND(N62&lt;TODAY(),N64="")</formula>
    </cfRule>
  </conditionalFormatting>
  <conditionalFormatting sqref="N66">
    <cfRule type="expression" dxfId="2" priority="106">
      <formula>AND(N64=O64,N64&lt;&gt;"")</formula>
    </cfRule>
  </conditionalFormatting>
  <conditionalFormatting sqref="N96">
    <cfRule type="expression" dxfId="2" priority="107">
      <formula>AND(L94=N94,L94&lt;&gt;"")</formula>
    </cfRule>
  </conditionalFormatting>
  <conditionalFormatting sqref="N5:O5">
    <cfRule type="expression" dxfId="3" priority="108">
      <formula>OR($V$55="E",$V$56="E",$V$57="E",$V$58="E")</formula>
    </cfRule>
  </conditionalFormatting>
  <conditionalFormatting sqref="N65:O65">
    <cfRule type="expression" dxfId="4" priority="109">
      <formula>AND(N64=O64,N64&lt;&gt;"",O64&lt;&gt;"")</formula>
    </cfRule>
  </conditionalFormatting>
  <conditionalFormatting sqref="O14">
    <cfRule type="expression" dxfId="1" priority="110">
      <formula>AND(N12&lt;TODAY(),O14="")</formula>
    </cfRule>
  </conditionalFormatting>
  <conditionalFormatting sqref="O19">
    <cfRule type="expression" dxfId="1" priority="111">
      <formula>AND(N17&lt;TODAY(),O19="")</formula>
    </cfRule>
  </conditionalFormatting>
  <conditionalFormatting sqref="O24">
    <cfRule type="expression" dxfId="1" priority="112">
      <formula>AND(N22&lt;TODAY(),O24="")</formula>
    </cfRule>
  </conditionalFormatting>
  <conditionalFormatting sqref="O29">
    <cfRule type="expression" dxfId="1" priority="113">
      <formula>AND(N27&lt;TODAY(),O29="")</formula>
    </cfRule>
  </conditionalFormatting>
  <conditionalFormatting sqref="O34">
    <cfRule type="expression" dxfId="1" priority="114">
      <formula>AND(N32&lt;TODAY(),O34="")</formula>
    </cfRule>
  </conditionalFormatting>
  <conditionalFormatting sqref="O41">
    <cfRule type="expression" dxfId="1" priority="115">
      <formula>AND(N39&lt;TODAY(),O41="")</formula>
    </cfRule>
  </conditionalFormatting>
  <conditionalFormatting sqref="O64">
    <cfRule type="expression" dxfId="1" priority="116">
      <formula>AND(N62&lt;TODAY(),O64="")</formula>
    </cfRule>
  </conditionalFormatting>
  <conditionalFormatting sqref="O66">
    <cfRule type="expression" dxfId="2" priority="117">
      <formula>AND(N64=O64,N64&lt;&gt;"")</formula>
    </cfRule>
  </conditionalFormatting>
  <conditionalFormatting sqref="O72">
    <cfRule type="expression" dxfId="0" priority="118">
      <formula>INT(O72)=TODAY()</formula>
    </cfRule>
  </conditionalFormatting>
  <conditionalFormatting sqref="O76">
    <cfRule type="expression" dxfId="2" priority="119">
      <formula>AND(O74=Q74,O74&lt;&gt;"")</formula>
    </cfRule>
  </conditionalFormatting>
  <conditionalFormatting sqref="O75:Q75">
    <cfRule type="expression" dxfId="4" priority="120">
      <formula>AND(O74=Q74,O74&lt;&gt;"",Q74&lt;&gt;"")</formula>
    </cfRule>
  </conditionalFormatting>
  <conditionalFormatting sqref="Q14">
    <cfRule type="expression" dxfId="1" priority="121">
      <formula>AND(Q12&lt;TODAY(),Q14="")</formula>
    </cfRule>
  </conditionalFormatting>
  <conditionalFormatting sqref="Q19">
    <cfRule type="expression" dxfId="1" priority="122">
      <formula>AND(Q17&lt;TODAY(),Q19="")</formula>
    </cfRule>
  </conditionalFormatting>
  <conditionalFormatting sqref="Q24">
    <cfRule type="expression" dxfId="1" priority="123">
      <formula>AND(Q22&lt;TODAY(),Q24="")</formula>
    </cfRule>
  </conditionalFormatting>
  <conditionalFormatting sqref="Q29">
    <cfRule type="expression" dxfId="1" priority="124">
      <formula>AND(Q27&lt;TODAY(),Q29="")</formula>
    </cfRule>
  </conditionalFormatting>
  <conditionalFormatting sqref="Q34">
    <cfRule type="expression" dxfId="1" priority="125">
      <formula>AND(Q32&lt;TODAY(),Q34="")</formula>
    </cfRule>
  </conditionalFormatting>
  <conditionalFormatting sqref="Q41">
    <cfRule type="expression" dxfId="1" priority="126">
      <formula>AND(Q39&lt;TODAY(),Q41="")</formula>
    </cfRule>
  </conditionalFormatting>
  <conditionalFormatting sqref="Q49 Q57">
    <cfRule type="expression" dxfId="3" priority="127">
      <formula>OR($V$50="F",$V$47="F",$V$48="F",$V$49="F")</formula>
    </cfRule>
  </conditionalFormatting>
  <conditionalFormatting sqref="Q64">
    <cfRule type="expression" dxfId="1" priority="128">
      <formula>AND(Q62&lt;TODAY(),Q64="")</formula>
    </cfRule>
  </conditionalFormatting>
  <conditionalFormatting sqref="Q66">
    <cfRule type="expression" dxfId="2" priority="129">
      <formula>AND(Q64=R64,Q64&lt;&gt;"")</formula>
    </cfRule>
  </conditionalFormatting>
  <conditionalFormatting sqref="Q76">
    <cfRule type="expression" dxfId="2" priority="130">
      <formula>AND(O74=Q74,O74&lt;&gt;"")</formula>
    </cfRule>
  </conditionalFormatting>
  <conditionalFormatting sqref="Q5:R5">
    <cfRule type="expression" dxfId="3" priority="131">
      <formula>OR($V$55="F",$V$56="F",$V$57="F",$V$58="F")</formula>
    </cfRule>
  </conditionalFormatting>
  <conditionalFormatting sqref="Q65:R65">
    <cfRule type="expression" dxfId="4" priority="132">
      <formula>AND(Q64=R64,Q64&lt;&gt;"",R64&lt;&gt;"")</formula>
    </cfRule>
  </conditionalFormatting>
  <conditionalFormatting sqref="R14">
    <cfRule type="expression" dxfId="1" priority="133">
      <formula>AND(Q12&lt;TODAY(),R14="")</formula>
    </cfRule>
  </conditionalFormatting>
  <conditionalFormatting sqref="R19">
    <cfRule type="expression" dxfId="1" priority="134">
      <formula>AND(Q17&lt;TODAY(),R19="")</formula>
    </cfRule>
  </conditionalFormatting>
  <conditionalFormatting sqref="R24">
    <cfRule type="expression" dxfId="1" priority="135">
      <formula>AND(Q22&lt;TODAY(),R24="")</formula>
    </cfRule>
  </conditionalFormatting>
  <conditionalFormatting sqref="R29">
    <cfRule type="expression" dxfId="1" priority="136">
      <formula>AND(Q27&lt;TODAY(),R29="")</formula>
    </cfRule>
  </conditionalFormatting>
  <conditionalFormatting sqref="R34">
    <cfRule type="expression" dxfId="1" priority="137">
      <formula>AND(Q32&lt;TODAY(),R34="")</formula>
    </cfRule>
  </conditionalFormatting>
  <conditionalFormatting sqref="R41">
    <cfRule type="expression" dxfId="1" priority="138">
      <formula>AND(Q39&lt;TODAY(),R41="")</formula>
    </cfRule>
  </conditionalFormatting>
  <conditionalFormatting sqref="R64">
    <cfRule type="expression" dxfId="1" priority="139">
      <formula>AND(Q62&lt;TODAY(),R64="")</formula>
    </cfRule>
  </conditionalFormatting>
  <conditionalFormatting sqref="R66">
    <cfRule type="expression" dxfId="2" priority="140">
      <formula>AND(Q64=R64,Q64&lt;&gt;"")</formula>
    </cfRule>
  </conditionalFormatting>
  <conditionalFormatting sqref="R82">
    <cfRule type="expression" dxfId="0" priority="141">
      <formula>INT(R82)=TODAY()</formula>
    </cfRule>
  </conditionalFormatting>
  <conditionalFormatting sqref="R86">
    <cfRule type="expression" dxfId="2" priority="142">
      <formula>AND(R84=T84,R84&lt;&gt;"")</formula>
    </cfRule>
  </conditionalFormatting>
  <conditionalFormatting sqref="R85:T85">
    <cfRule type="expression" dxfId="4" priority="143">
      <formula>AND(R84=T84,R84&lt;&gt;"",T84&lt;&gt;"")</formula>
    </cfRule>
  </conditionalFormatting>
  <conditionalFormatting sqref="T16">
    <cfRule type="expression" dxfId="0" priority="144">
      <formula>AND(T16=TODAY())</formula>
    </cfRule>
  </conditionalFormatting>
  <conditionalFormatting sqref="T64">
    <cfRule type="expression" dxfId="1" priority="145">
      <formula>AND(T62&lt;TODAY(),T64="")</formula>
    </cfRule>
  </conditionalFormatting>
  <conditionalFormatting sqref="T66">
    <cfRule type="expression" dxfId="2" priority="146">
      <formula>AND(T64=U64,T64&lt;&gt;"")</formula>
    </cfRule>
  </conditionalFormatting>
  <conditionalFormatting sqref="T86">
    <cfRule type="expression" dxfId="2" priority="147">
      <formula>AND(R84=T84,R84&lt;&gt;"")</formula>
    </cfRule>
  </conditionalFormatting>
  <conditionalFormatting sqref="T65:U65">
    <cfRule type="expression" dxfId="4" priority="148">
      <formula>AND(T64=U64,T64&lt;&gt;"",U64&lt;&gt;"")</formula>
    </cfRule>
  </conditionalFormatting>
  <conditionalFormatting sqref="U64">
    <cfRule type="expression" dxfId="1" priority="149">
      <formula>AND(T62&lt;TODAY(),U64="")</formula>
    </cfRule>
  </conditionalFormatting>
  <conditionalFormatting sqref="U66">
    <cfRule type="expression" dxfId="2" priority="150">
      <formula>AND(T64=U64,T64&lt;&gt;"")</formula>
    </cfRule>
  </conditionalFormatting>
  <conditionalFormatting sqref="U72">
    <cfRule type="expression" dxfId="0" priority="151">
      <formula>INT(U72)=TODAY()</formula>
    </cfRule>
  </conditionalFormatting>
  <conditionalFormatting sqref="U76">
    <cfRule type="expression" dxfId="2" priority="152">
      <formula>AND(U74=W74,U74&lt;&gt;"")</formula>
    </cfRule>
  </conditionalFormatting>
  <conditionalFormatting sqref="U75:W75">
    <cfRule type="expression" dxfId="4" priority="153">
      <formula>AND(U74=W74,U74&lt;&gt;"",W74&lt;&gt;"")</formula>
    </cfRule>
  </conditionalFormatting>
  <conditionalFormatting sqref="V62">
    <cfRule type="expression" dxfId="0" priority="154">
      <formula>AND(V62=TODAY())</formula>
    </cfRule>
  </conditionalFormatting>
  <conditionalFormatting sqref="W64">
    <cfRule type="expression" dxfId="1" priority="155">
      <formula>AND(W62&lt;TODAY(),W64="")</formula>
    </cfRule>
  </conditionalFormatting>
  <conditionalFormatting sqref="W66">
    <cfRule type="expression" dxfId="2" priority="156">
      <formula>AND(W64=X64,W64&lt;&gt;"")</formula>
    </cfRule>
  </conditionalFormatting>
  <conditionalFormatting sqref="W76">
    <cfRule type="expression" dxfId="2" priority="157">
      <formula>AND(U74=W74,U74&lt;&gt;"")</formula>
    </cfRule>
  </conditionalFormatting>
  <conditionalFormatting sqref="W65:X65">
    <cfRule type="expression" dxfId="4" priority="158">
      <formula>AND(W64=X64,W64&lt;&gt;"",X64&lt;&gt;"")</formula>
    </cfRule>
  </conditionalFormatting>
  <conditionalFormatting sqref="X64">
    <cfRule type="expression" dxfId="1" priority="159">
      <formula>AND(W62&lt;TODAY(),X64="")</formula>
    </cfRule>
  </conditionalFormatting>
  <conditionalFormatting sqref="X66">
    <cfRule type="expression" dxfId="2" priority="160">
      <formula>AND(W64=X64,W64&lt;&gt;"")</formula>
    </cfRule>
  </conditionalFormatting>
  <printOptions horizontalCentered="1"/>
  <pageMargins bottom="0.3937007874015748" footer="0.0" header="0.0" left="0.1968503937007874" right="0.1968503937007874" top="0.3937007874015748"/>
  <pageSetup paperSize="9" orientation="landscape"/>
  <rowBreaks count="1" manualBreakCount="1">
    <brk id="53" man="1"/>
  </row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21.57"/>
    <col customWidth="1" min="3" max="3" width="10.29"/>
    <col customWidth="1" min="4" max="4" width="18.0"/>
    <col customWidth="1" min="5" max="5" width="19.0"/>
    <col customWidth="1" min="6" max="6" width="9.29"/>
    <col customWidth="1" min="7" max="7" width="7.86"/>
    <col customWidth="1" min="8" max="8" width="9.71"/>
    <col customWidth="1" min="9" max="9" width="15.57"/>
    <col customWidth="1" min="10" max="10" width="11.43"/>
    <col customWidth="1" min="11" max="11" width="5.71"/>
    <col customWidth="1" min="12" max="12" width="19.29"/>
    <col customWidth="1" min="13" max="26" width="8.71"/>
  </cols>
  <sheetData>
    <row r="1" ht="14.25" customHeight="1">
      <c r="A1" s="172"/>
      <c r="B1" s="173" t="str">
        <f>Language!$E$221</f>
        <v>Daily schedule</v>
      </c>
      <c r="I1" s="173"/>
    </row>
    <row r="2" ht="14.25" customHeight="1">
      <c r="A2" s="174"/>
      <c r="B2" s="175"/>
      <c r="C2" s="175"/>
      <c r="D2" s="175"/>
      <c r="E2" s="175"/>
      <c r="F2" s="175"/>
      <c r="G2" s="175"/>
      <c r="H2" s="175"/>
      <c r="I2" s="175"/>
      <c r="K2" s="176" t="str">
        <f>Language!$E$231</f>
        <v>Color favorites</v>
      </c>
    </row>
    <row r="3" ht="16.5" customHeight="1">
      <c r="A3" s="174"/>
      <c r="B3" s="177" t="str">
        <f>Language!$E$230</f>
        <v>Date</v>
      </c>
      <c r="C3" s="178" t="str">
        <f>Language!$E$224</f>
        <v>Time</v>
      </c>
      <c r="D3" s="178" t="str">
        <f>Language!$E$225</f>
        <v>Team 1</v>
      </c>
      <c r="E3" s="178" t="str">
        <f>Language!$E$226</f>
        <v>Team 2</v>
      </c>
      <c r="F3" s="179" t="str">
        <f>Language!$E$222</f>
        <v>Match No.</v>
      </c>
      <c r="G3" s="180" t="str">
        <f>Language!$E$223</f>
        <v>Teams</v>
      </c>
      <c r="H3" s="181"/>
      <c r="I3" s="182" t="str">
        <f>Language!$E$136</f>
        <v>Venue</v>
      </c>
      <c r="K3" s="183" t="str">
        <f>Language!$E$232</f>
        <v>Enter the group code here</v>
      </c>
    </row>
    <row r="4" ht="14.25" customHeight="1">
      <c r="B4" s="184">
        <f t="array" ref="B4">INDEX(Matches!$B$4:$J$72,MATCH($F4,Matches!$B$4:$B$72,0),5)</f>
        <v>45457.875</v>
      </c>
      <c r="C4" s="185">
        <f t="array" ref="C4">INDEX(Matches!$B$4:$J$72,MATCH($F4,Matches!$B$4:$B$72,0),5)</f>
        <v>45457.875</v>
      </c>
      <c r="D4" s="186" t="str">
        <f t="array" ref="D4">INDEX(Matches!$B$4:$J$72,MATCH($F4,Matches!$B$4:$B$72,0),8)</f>
        <v>Germany</v>
      </c>
      <c r="E4" s="186" t="str">
        <f t="array" ref="E4">INDEX(Matches!$B$4:$J$72,MATCH($F4,Matches!$B$4:$B$72,0),9)</f>
        <v>Scotland</v>
      </c>
      <c r="F4" s="187">
        <v>1.0</v>
      </c>
      <c r="G4" s="188" t="str">
        <f t="array" ref="G4">INDEX(Matches!$B$4:$J$72,MATCH($F4,Matches!$B$4:$B$72,0),2)</f>
        <v>A1</v>
      </c>
      <c r="H4" s="188" t="str">
        <f t="array" ref="H4">INDEX(Matches!$B$4:$J$72,MATCH($F4,Matches!$B$4:$B$72,0),3)</f>
        <v>A2</v>
      </c>
      <c r="I4" s="189" t="str">
        <f>IFERROR(VLOOKUP($F4,Matches!$B$4:$H$58,7,0),"")</f>
        <v>Munich</v>
      </c>
    </row>
    <row r="5" ht="14.25" customHeight="1">
      <c r="B5" s="190"/>
      <c r="C5" s="191"/>
      <c r="D5" s="192"/>
      <c r="E5" s="192"/>
      <c r="F5" s="193"/>
      <c r="G5" s="194"/>
      <c r="H5" s="194"/>
      <c r="I5" s="195"/>
    </row>
    <row r="6" ht="14.25" customHeight="1">
      <c r="B6" s="184">
        <f t="array" ref="B6">INDEX(Matches!$B$4:$J$72,MATCH($F6,Matches!$B$4:$B$72,0),5)</f>
        <v>45458.625</v>
      </c>
      <c r="C6" s="185">
        <f t="array" ref="C6">INDEX(Matches!$B$4:$J$72,MATCH($F6,Matches!$B$4:$B$72,0),5)</f>
        <v>45458.625</v>
      </c>
      <c r="D6" s="186" t="str">
        <f t="array" ref="D6">INDEX(Matches!$B$4:$J$72,MATCH($F6,Matches!$B$4:$B$72,0),8)</f>
        <v>Hungary</v>
      </c>
      <c r="E6" s="186" t="str">
        <f t="array" ref="E6">INDEX(Matches!$B$4:$J$72,MATCH($F6,Matches!$B$4:$B$72,0),9)</f>
        <v>Switzerland</v>
      </c>
      <c r="F6" s="196">
        <v>2.0</v>
      </c>
      <c r="G6" s="188" t="str">
        <f t="array" ref="G6">INDEX(Matches!$B$4:$J$72,MATCH($F6,Matches!$B$4:$B$72,0),2)</f>
        <v>A3</v>
      </c>
      <c r="H6" s="188" t="str">
        <f t="array" ref="H6">INDEX(Matches!$B$4:$J$72,MATCH($F6,Matches!$B$4:$B$72,0),3)</f>
        <v>A4</v>
      </c>
      <c r="I6" s="189" t="str">
        <f>IFERROR(VLOOKUP($F6,Matches!$B$4:$H$58,7,0),"")</f>
        <v>Cologne</v>
      </c>
      <c r="K6" s="197" t="s">
        <v>89</v>
      </c>
    </row>
    <row r="7" ht="14.25" customHeight="1">
      <c r="B7" s="184">
        <f t="array" ref="B7">INDEX(Matches!$B$4:$J$72,MATCH($F7,Matches!$B$4:$B$72,0),5)</f>
        <v>45458.75</v>
      </c>
      <c r="C7" s="185">
        <f t="array" ref="C7">INDEX(Matches!$B$4:$J$72,MATCH($F7,Matches!$B$4:$B$72,0),5)</f>
        <v>45458.75</v>
      </c>
      <c r="D7" s="186" t="str">
        <f t="array" ref="D7">INDEX(Matches!$B$4:$J$72,MATCH($F7,Matches!$B$4:$B$72,0),8)</f>
        <v>Spain</v>
      </c>
      <c r="E7" s="186" t="str">
        <f t="array" ref="E7">INDEX(Matches!$B$4:$J$72,MATCH($F7,Matches!$B$4:$B$72,0),9)</f>
        <v>Croatia</v>
      </c>
      <c r="F7" s="196">
        <v>3.0</v>
      </c>
      <c r="G7" s="188" t="str">
        <f t="array" ref="G7">INDEX(Matches!$B$4:$J$72,MATCH($F7,Matches!$B$4:$B$72,0),2)</f>
        <v>B1</v>
      </c>
      <c r="H7" s="188" t="str">
        <f t="array" ref="H7">INDEX(Matches!$B$4:$J$72,MATCH($F7,Matches!$B$4:$B$72,0),3)</f>
        <v>B2</v>
      </c>
      <c r="I7" s="189" t="str">
        <f>IFERROR(VLOOKUP($F7,Matches!$B$4:$H$58,7,0),"")</f>
        <v>Berlin</v>
      </c>
      <c r="K7" s="198" t="s">
        <v>90</v>
      </c>
      <c r="L7" s="199" t="str">
        <f>IFERROR(VLOOKUP(K7,Groups!$B$7:$D$35,3,0),"")</f>
        <v>England</v>
      </c>
    </row>
    <row r="8" ht="14.25" customHeight="1">
      <c r="B8" s="184">
        <f t="array" ref="B8">INDEX(Matches!$B$4:$J$72,MATCH($F8,Matches!$B$4:$B$72,0),5)</f>
        <v>45458.875</v>
      </c>
      <c r="C8" s="185">
        <f t="array" ref="C8">INDEX(Matches!$B$4:$J$72,MATCH($F8,Matches!$B$4:$B$72,0),5)</f>
        <v>45458.875</v>
      </c>
      <c r="D8" s="186" t="str">
        <f t="array" ref="D8">INDEX(Matches!$B$4:$J$72,MATCH($F8,Matches!$B$4:$B$72,0),8)</f>
        <v>Italy</v>
      </c>
      <c r="E8" s="186" t="str">
        <f t="array" ref="E8">INDEX(Matches!$B$4:$J$72,MATCH($F8,Matches!$B$4:$B$72,0),9)</f>
        <v>Albania</v>
      </c>
      <c r="F8" s="196">
        <v>4.0</v>
      </c>
      <c r="G8" s="188" t="str">
        <f t="array" ref="G8">INDEX(Matches!$B$4:$J$72,MATCH($F8,Matches!$B$4:$B$72,0),2)</f>
        <v>B3</v>
      </c>
      <c r="H8" s="188" t="str">
        <f t="array" ref="H8">INDEX(Matches!$B$4:$J$72,MATCH($F8,Matches!$B$4:$B$72,0),3)</f>
        <v>B4</v>
      </c>
      <c r="I8" s="189" t="str">
        <f>IFERROR(VLOOKUP($F8,Matches!$B$4:$H$58,7,0),"")</f>
        <v>Dortmund</v>
      </c>
      <c r="K8" s="200" t="s">
        <v>91</v>
      </c>
      <c r="L8" s="201" t="str">
        <f>IFERROR(VLOOKUP(K8,Groups!$B$7:$D$35,3,0),"")</f>
        <v>Spain</v>
      </c>
    </row>
    <row r="9" ht="14.25" customHeight="1">
      <c r="B9" s="190"/>
      <c r="C9" s="191"/>
      <c r="D9" s="192"/>
      <c r="E9" s="192"/>
      <c r="F9" s="193"/>
      <c r="G9" s="194"/>
      <c r="H9" s="194"/>
      <c r="I9" s="195"/>
      <c r="K9" s="200" t="s">
        <v>92</v>
      </c>
      <c r="L9" s="202" t="str">
        <f>IFERROR(VLOOKUP(K9,Groups!$B$7:$D$35,3,0),"")</f>
        <v>France</v>
      </c>
    </row>
    <row r="10" ht="14.25" customHeight="1">
      <c r="B10" s="184">
        <f t="array" ref="B10">INDEX(Matches!$B$4:$J$72,MATCH($F10,Matches!$B$4:$B$72,0),5)</f>
        <v>45459.625</v>
      </c>
      <c r="C10" s="185">
        <f t="array" ref="C10">INDEX(Matches!$B$4:$J$72,MATCH($F10,Matches!$B$4:$B$72,0),5)</f>
        <v>45459.625</v>
      </c>
      <c r="D10" s="186" t="str">
        <f t="array" ref="D10">INDEX(Matches!$B$4:$J$72,MATCH($F10,Matches!$B$4:$B$72,0),8)</f>
        <v>Poland</v>
      </c>
      <c r="E10" s="186" t="str">
        <f t="array" ref="E10">INDEX(Matches!$B$4:$J$72,MATCH($F10,Matches!$B$4:$B$72,0),9)</f>
        <v>Netherlands</v>
      </c>
      <c r="F10" s="196">
        <v>7.0</v>
      </c>
      <c r="G10" s="188" t="str">
        <f t="array" ref="G10">INDEX(Matches!$B$4:$J$72,MATCH($F10,Matches!$B$4:$B$72,0),2)</f>
        <v>D1</v>
      </c>
      <c r="H10" s="188" t="str">
        <f t="array" ref="H10">INDEX(Matches!$B$4:$J$72,MATCH($F10,Matches!$B$4:$B$72,0),3)</f>
        <v>D2</v>
      </c>
      <c r="I10" s="189" t="str">
        <f>IFERROR(VLOOKUP($F10,Matches!$B$4:$H$58,7,0),"")</f>
        <v>Hamburg</v>
      </c>
      <c r="K10" s="203"/>
      <c r="L10" s="204" t="str">
        <f>IFERROR(VLOOKUP(K10,Groups!$B$7:$D$35,3,0),"")</f>
        <v/>
      </c>
    </row>
    <row r="11" ht="14.25" customHeight="1">
      <c r="B11" s="184">
        <f t="array" ref="B11">INDEX(Matches!$B$4:$J$72,MATCH($F11,Matches!$B$4:$B$72,0),5)</f>
        <v>45459.75</v>
      </c>
      <c r="C11" s="185">
        <f t="array" ref="C11">INDEX(Matches!$B$4:$J$72,MATCH($F11,Matches!$B$4:$B$72,0),5)</f>
        <v>45459.75</v>
      </c>
      <c r="D11" s="186" t="str">
        <f t="array" ref="D11">INDEX(Matches!$B$4:$J$72,MATCH($F11,Matches!$B$4:$B$72,0),8)</f>
        <v>Slovenia</v>
      </c>
      <c r="E11" s="186" t="str">
        <f t="array" ref="E11">INDEX(Matches!$B$4:$J$72,MATCH($F11,Matches!$B$4:$B$72,0),9)</f>
        <v>Denmark</v>
      </c>
      <c r="F11" s="196">
        <v>6.0</v>
      </c>
      <c r="G11" s="188" t="str">
        <f t="array" ref="G11">INDEX(Matches!$B$4:$J$72,MATCH($F11,Matches!$B$4:$B$72,0),2)</f>
        <v>C1</v>
      </c>
      <c r="H11" s="188" t="str">
        <f t="array" ref="H11">INDEX(Matches!$B$4:$J$72,MATCH($F11,Matches!$B$4:$B$72,0),3)</f>
        <v>C2</v>
      </c>
      <c r="I11" s="189" t="str">
        <f>IFERROR(VLOOKUP($F11,Matches!$B$4:$H$58,7,0),"")</f>
        <v>Stuttgart</v>
      </c>
    </row>
    <row r="12" ht="14.25" customHeight="1">
      <c r="B12" s="184">
        <f t="array" ref="B12">INDEX(Matches!$B$4:$J$72,MATCH($F12,Matches!$B$4:$B$72,0),5)</f>
        <v>45459.875</v>
      </c>
      <c r="C12" s="185">
        <f t="array" ref="C12">INDEX(Matches!$B$4:$J$72,MATCH($F12,Matches!$B$4:$B$72,0),5)</f>
        <v>45459.875</v>
      </c>
      <c r="D12" s="186" t="str">
        <f t="array" ref="D12">INDEX(Matches!$B$4:$J$72,MATCH($F12,Matches!$B$4:$B$72,0),8)</f>
        <v>Serbia</v>
      </c>
      <c r="E12" s="186" t="str">
        <f t="array" ref="E12">INDEX(Matches!$B$4:$J$72,MATCH($F12,Matches!$B$4:$B$72,0),9)</f>
        <v>England</v>
      </c>
      <c r="F12" s="196">
        <v>5.0</v>
      </c>
      <c r="G12" s="188" t="str">
        <f t="array" ref="G12">INDEX(Matches!$B$4:$J$72,MATCH($F12,Matches!$B$4:$B$72,0),2)</f>
        <v>C3</v>
      </c>
      <c r="H12" s="188" t="str">
        <f t="array" ref="H12">INDEX(Matches!$B$4:$J$72,MATCH($F12,Matches!$B$4:$B$72,0),3)</f>
        <v>C4</v>
      </c>
      <c r="I12" s="189" t="str">
        <f>IFERROR(VLOOKUP($F12,Matches!$B$4:$H$58,7,0),"")</f>
        <v>Gelsenkirchen</v>
      </c>
    </row>
    <row r="13" ht="14.25" customHeight="1">
      <c r="B13" s="190"/>
      <c r="C13" s="191"/>
      <c r="D13" s="192"/>
      <c r="E13" s="192"/>
      <c r="F13" s="193"/>
      <c r="G13" s="194"/>
      <c r="H13" s="194"/>
      <c r="I13" s="195"/>
    </row>
    <row r="14" ht="14.25" customHeight="1">
      <c r="B14" s="184">
        <f t="array" ref="B14">INDEX(Matches!$B$4:$J$72,MATCH($F14,Matches!$B$4:$B$72,0),5)</f>
        <v>45460.625</v>
      </c>
      <c r="C14" s="185">
        <f t="array" ref="C14">INDEX(Matches!$B$4:$J$72,MATCH($F14,Matches!$B$4:$B$72,0),5)</f>
        <v>45460.625</v>
      </c>
      <c r="D14" s="186" t="str">
        <f t="array" ref="D14">INDEX(Matches!$B$4:$J$72,MATCH($F14,Matches!$B$4:$B$72,0),8)</f>
        <v>Romania</v>
      </c>
      <c r="E14" s="186" t="str">
        <f t="array" ref="E14">INDEX(Matches!$B$4:$J$72,MATCH($F14,Matches!$B$4:$B$72,0),9)</f>
        <v>Ukraine</v>
      </c>
      <c r="F14" s="196">
        <v>10.0</v>
      </c>
      <c r="G14" s="188" t="str">
        <f t="array" ref="G14">INDEX(Matches!$B$4:$J$72,MATCH($F14,Matches!$B$4:$B$72,0),2)</f>
        <v>E3</v>
      </c>
      <c r="H14" s="188" t="str">
        <f t="array" ref="H14">INDEX(Matches!$B$4:$J$72,MATCH($F14,Matches!$B$4:$B$72,0),3)</f>
        <v>E4</v>
      </c>
      <c r="I14" s="189" t="str">
        <f>IFERROR(VLOOKUP($F14,Matches!$B$4:$H$58,7,0),"")</f>
        <v>Munich</v>
      </c>
    </row>
    <row r="15" ht="14.25" customHeight="1">
      <c r="B15" s="184">
        <f t="array" ref="B15">INDEX(Matches!$B$4:$J$72,MATCH($F15,Matches!$B$4:$B$72,0),5)</f>
        <v>45460.75</v>
      </c>
      <c r="C15" s="185">
        <f t="array" ref="C15">INDEX(Matches!$B$4:$J$72,MATCH($F15,Matches!$B$4:$B$72,0),5)</f>
        <v>45460.75</v>
      </c>
      <c r="D15" s="186" t="str">
        <f t="array" ref="D15">INDEX(Matches!$B$4:$J$72,MATCH($F15,Matches!$B$4:$B$72,0),8)</f>
        <v>Belgium</v>
      </c>
      <c r="E15" s="186" t="str">
        <f t="array" ref="E15">INDEX(Matches!$B$4:$J$72,MATCH($F15,Matches!$B$4:$B$72,0),9)</f>
        <v>Slovakia</v>
      </c>
      <c r="F15" s="196">
        <v>9.0</v>
      </c>
      <c r="G15" s="188" t="str">
        <f t="array" ref="G15">INDEX(Matches!$B$4:$J$72,MATCH($F15,Matches!$B$4:$B$72,0),2)</f>
        <v>E1</v>
      </c>
      <c r="H15" s="188" t="str">
        <f t="array" ref="H15">INDEX(Matches!$B$4:$J$72,MATCH($F15,Matches!$B$4:$B$72,0),3)</f>
        <v>E2</v>
      </c>
      <c r="I15" s="189" t="str">
        <f>IFERROR(VLOOKUP($F15,Matches!$B$4:$H$58,7,0),"")</f>
        <v>Frankfurt</v>
      </c>
    </row>
    <row r="16" ht="14.25" customHeight="1">
      <c r="B16" s="184">
        <f t="array" ref="B16">INDEX(Matches!$B$4:$J$72,MATCH($F16,Matches!$B$4:$B$72,0),5)</f>
        <v>45460.875</v>
      </c>
      <c r="C16" s="185">
        <f t="array" ref="C16">INDEX(Matches!$B$4:$J$72,MATCH($F16,Matches!$B$4:$B$72,0),5)</f>
        <v>45460.875</v>
      </c>
      <c r="D16" s="186" t="str">
        <f t="array" ref="D16">INDEX(Matches!$B$4:$J$72,MATCH($F16,Matches!$B$4:$B$72,0),8)</f>
        <v>Austria</v>
      </c>
      <c r="E16" s="186" t="str">
        <f t="array" ref="E16">INDEX(Matches!$B$4:$J$72,MATCH($F16,Matches!$B$4:$B$72,0),9)</f>
        <v>France</v>
      </c>
      <c r="F16" s="196">
        <v>8.0</v>
      </c>
      <c r="G16" s="188" t="str">
        <f t="array" ref="G16">INDEX(Matches!$B$4:$J$72,MATCH($F16,Matches!$B$4:$B$72,0),2)</f>
        <v>D3</v>
      </c>
      <c r="H16" s="188" t="str">
        <f t="array" ref="H16">INDEX(Matches!$B$4:$J$72,MATCH($F16,Matches!$B$4:$B$72,0),3)</f>
        <v>D4</v>
      </c>
      <c r="I16" s="189" t="str">
        <f>IFERROR(VLOOKUP($F16,Matches!$B$4:$H$58,7,0),"")</f>
        <v>Dusseldorf</v>
      </c>
    </row>
    <row r="17" ht="14.25" customHeight="1">
      <c r="B17" s="190"/>
      <c r="C17" s="191"/>
      <c r="D17" s="192"/>
      <c r="E17" s="192"/>
      <c r="F17" s="193"/>
      <c r="G17" s="194"/>
      <c r="H17" s="194"/>
      <c r="I17" s="195"/>
    </row>
    <row r="18" ht="14.25" customHeight="1">
      <c r="B18" s="184">
        <f t="array" ref="B18">INDEX(Matches!$B$4:$J$72,MATCH($F18,Matches!$B$4:$B$72,0),5)</f>
        <v>45461.75</v>
      </c>
      <c r="C18" s="185">
        <f t="array" ref="C18">INDEX(Matches!$B$4:$J$72,MATCH($F18,Matches!$B$4:$B$72,0),5)</f>
        <v>45461.75</v>
      </c>
      <c r="D18" s="186" t="str">
        <f t="array" ref="D18">INDEX(Matches!$B$4:$J$72,MATCH($F18,Matches!$B$4:$B$72,0),8)</f>
        <v>Türkiye</v>
      </c>
      <c r="E18" s="186" t="str">
        <f t="array" ref="E18">INDEX(Matches!$B$4:$J$72,MATCH($F18,Matches!$B$4:$B$72,0),9)</f>
        <v>Georgia</v>
      </c>
      <c r="F18" s="196">
        <v>11.0</v>
      </c>
      <c r="G18" s="188" t="str">
        <f t="array" ref="G18">INDEX(Matches!$B$4:$J$72,MATCH($F18,Matches!$B$4:$B$72,0),2)</f>
        <v>F1</v>
      </c>
      <c r="H18" s="188" t="str">
        <f t="array" ref="H18">INDEX(Matches!$B$4:$J$72,MATCH($F18,Matches!$B$4:$B$72,0),3)</f>
        <v>F2</v>
      </c>
      <c r="I18" s="189" t="str">
        <f>IFERROR(VLOOKUP($F18,Matches!$B$4:$H$58,7,0),"")</f>
        <v>Dortmund</v>
      </c>
    </row>
    <row r="19" ht="14.25" customHeight="1">
      <c r="B19" s="184">
        <f t="array" ref="B19">INDEX(Matches!$B$4:$J$72,MATCH($F19,Matches!$B$4:$B$72,0),5)</f>
        <v>45461.875</v>
      </c>
      <c r="C19" s="185">
        <f t="array" ref="C19">INDEX(Matches!$B$4:$J$72,MATCH($F19,Matches!$B$4:$B$72,0),5)</f>
        <v>45461.875</v>
      </c>
      <c r="D19" s="186" t="str">
        <f t="array" ref="D19">INDEX(Matches!$B$4:$J$72,MATCH($F19,Matches!$B$4:$B$72,0),8)</f>
        <v>Portugal</v>
      </c>
      <c r="E19" s="186" t="str">
        <f t="array" ref="E19">INDEX(Matches!$B$4:$J$72,MATCH($F19,Matches!$B$4:$B$72,0),9)</f>
        <v>Czechia</v>
      </c>
      <c r="F19" s="196">
        <v>12.0</v>
      </c>
      <c r="G19" s="188" t="str">
        <f t="array" ref="G19">INDEX(Matches!$B$4:$J$72,MATCH($F19,Matches!$B$4:$B$72,0),2)</f>
        <v>F3</v>
      </c>
      <c r="H19" s="188" t="str">
        <f t="array" ref="H19">INDEX(Matches!$B$4:$J$72,MATCH($F19,Matches!$B$4:$B$72,0),3)</f>
        <v>F4</v>
      </c>
      <c r="I19" s="189" t="str">
        <f>IFERROR(VLOOKUP($F19,Matches!$B$4:$H$58,7,0),"")</f>
        <v>Leipzig</v>
      </c>
    </row>
    <row r="20" ht="14.25" customHeight="1">
      <c r="B20" s="190"/>
      <c r="C20" s="191"/>
      <c r="D20" s="192"/>
      <c r="E20" s="192"/>
      <c r="F20" s="193"/>
      <c r="G20" s="194"/>
      <c r="H20" s="194"/>
      <c r="I20" s="195"/>
    </row>
    <row r="21" ht="14.25" customHeight="1">
      <c r="B21" s="184">
        <f t="array" ref="B21">INDEX(Matches!$B$4:$J$72,MATCH($F21,Matches!$B$4:$B$72,0),5)</f>
        <v>45462.625</v>
      </c>
      <c r="C21" s="185">
        <f t="array" ref="C21">INDEX(Matches!$B$4:$J$72,MATCH($F21,Matches!$B$4:$B$72,0),5)</f>
        <v>45462.625</v>
      </c>
      <c r="D21" s="186" t="str">
        <f t="array" ref="D21">INDEX(Matches!$B$4:$J$72,MATCH($F21,Matches!$B$4:$B$72,0),8)</f>
        <v>Croatia</v>
      </c>
      <c r="E21" s="186" t="str">
        <f t="array" ref="E21">INDEX(Matches!$B$4:$J$72,MATCH($F21,Matches!$B$4:$B$72,0),9)</f>
        <v>Albania</v>
      </c>
      <c r="F21" s="196">
        <v>15.0</v>
      </c>
      <c r="G21" s="188" t="str">
        <f t="array" ref="G21">INDEX(Matches!$B$4:$J$72,MATCH($F21,Matches!$B$4:$B$72,0),2)</f>
        <v>B2</v>
      </c>
      <c r="H21" s="188" t="str">
        <f t="array" ref="H21">INDEX(Matches!$B$4:$J$72,MATCH($F21,Matches!$B$4:$B$72,0),3)</f>
        <v>B4</v>
      </c>
      <c r="I21" s="189" t="str">
        <f>IFERROR(VLOOKUP($F21,Matches!$B$4:$H$58,7,0),"")</f>
        <v>Hamburg</v>
      </c>
    </row>
    <row r="22" ht="14.25" customHeight="1">
      <c r="B22" s="184">
        <f t="array" ref="B22">INDEX(Matches!$B$4:$J$72,MATCH($F22,Matches!$B$4:$B$72,0),5)</f>
        <v>45462.75</v>
      </c>
      <c r="C22" s="185">
        <f t="array" ref="C22">INDEX(Matches!$B$4:$J$72,MATCH($F22,Matches!$B$4:$B$72,0),5)</f>
        <v>45462.75</v>
      </c>
      <c r="D22" s="186" t="str">
        <f t="array" ref="D22">INDEX(Matches!$B$4:$J$72,MATCH($F22,Matches!$B$4:$B$72,0),8)</f>
        <v>Germany</v>
      </c>
      <c r="E22" s="186" t="str">
        <f t="array" ref="E22">INDEX(Matches!$B$4:$J$72,MATCH($F22,Matches!$B$4:$B$72,0),9)</f>
        <v>Hungary</v>
      </c>
      <c r="F22" s="196">
        <v>14.0</v>
      </c>
      <c r="G22" s="188" t="str">
        <f t="array" ref="G22">INDEX(Matches!$B$4:$J$72,MATCH($F22,Matches!$B$4:$B$72,0),2)</f>
        <v>A1</v>
      </c>
      <c r="H22" s="188" t="str">
        <f t="array" ref="H22">INDEX(Matches!$B$4:$J$72,MATCH($F22,Matches!$B$4:$B$72,0),3)</f>
        <v>A3</v>
      </c>
      <c r="I22" s="189" t="str">
        <f>IFERROR(VLOOKUP($F22,Matches!$B$4:$H$58,7,0),"")</f>
        <v>Stuttgart</v>
      </c>
    </row>
    <row r="23" ht="14.25" customHeight="1">
      <c r="B23" s="184">
        <f t="array" ref="B23">INDEX(Matches!$B$4:$J$72,MATCH($F23,Matches!$B$4:$B$72,0),5)</f>
        <v>45462.875</v>
      </c>
      <c r="C23" s="185">
        <f t="array" ref="C23">INDEX(Matches!$B$4:$J$72,MATCH($F23,Matches!$B$4:$B$72,0),5)</f>
        <v>45462.875</v>
      </c>
      <c r="D23" s="186" t="str">
        <f t="array" ref="D23">INDEX(Matches!$B$4:$J$72,MATCH($F23,Matches!$B$4:$B$72,0),8)</f>
        <v>Scotland</v>
      </c>
      <c r="E23" s="186" t="str">
        <f t="array" ref="E23">INDEX(Matches!$B$4:$J$72,MATCH($F23,Matches!$B$4:$B$72,0),9)</f>
        <v>Switzerland</v>
      </c>
      <c r="F23" s="196">
        <v>13.0</v>
      </c>
      <c r="G23" s="188" t="str">
        <f t="array" ref="G23">INDEX(Matches!$B$4:$J$72,MATCH($F23,Matches!$B$4:$B$72,0),2)</f>
        <v>A2</v>
      </c>
      <c r="H23" s="188" t="str">
        <f t="array" ref="H23">INDEX(Matches!$B$4:$J$72,MATCH($F23,Matches!$B$4:$B$72,0),3)</f>
        <v>A4</v>
      </c>
      <c r="I23" s="189" t="str">
        <f>IFERROR(VLOOKUP($F23,Matches!$B$4:$H$58,7,0),"")</f>
        <v>Cologne</v>
      </c>
    </row>
    <row r="24" ht="14.25" customHeight="1">
      <c r="B24" s="190"/>
      <c r="C24" s="191"/>
      <c r="D24" s="192"/>
      <c r="E24" s="192"/>
      <c r="F24" s="193"/>
      <c r="G24" s="194"/>
      <c r="H24" s="194"/>
      <c r="I24" s="195"/>
    </row>
    <row r="25" ht="14.25" customHeight="1">
      <c r="B25" s="184">
        <f t="array" ref="B25">INDEX(Matches!$B$4:$J$72,MATCH($F25,Matches!$B$4:$B$72,0),5)</f>
        <v>45463.625</v>
      </c>
      <c r="C25" s="185">
        <f t="array" ref="C25">INDEX(Matches!$B$4:$J$72,MATCH($F25,Matches!$B$4:$B$72,0),5)</f>
        <v>45463.625</v>
      </c>
      <c r="D25" s="186" t="str">
        <f t="array" ref="D25">INDEX(Matches!$B$4:$J$72,MATCH($F25,Matches!$B$4:$B$72,0),8)</f>
        <v>Slovenia</v>
      </c>
      <c r="E25" s="186" t="str">
        <f t="array" ref="E25">INDEX(Matches!$B$4:$J$72,MATCH($F25,Matches!$B$4:$B$72,0),9)</f>
        <v>Serbia</v>
      </c>
      <c r="F25" s="196">
        <v>18.0</v>
      </c>
      <c r="G25" s="188" t="str">
        <f t="array" ref="G25">INDEX(Matches!$B$4:$J$72,MATCH($F25,Matches!$B$4:$B$72,0),2)</f>
        <v>C1</v>
      </c>
      <c r="H25" s="188" t="str">
        <f t="array" ref="H25">INDEX(Matches!$B$4:$J$72,MATCH($F25,Matches!$B$4:$B$72,0),3)</f>
        <v>C3</v>
      </c>
      <c r="I25" s="189" t="str">
        <f>IFERROR(VLOOKUP($F25,Matches!$B$4:$H$58,7,0),"")</f>
        <v>Munich</v>
      </c>
    </row>
    <row r="26" ht="14.25" customHeight="1">
      <c r="B26" s="184">
        <f t="array" ref="B26">INDEX(Matches!$B$4:$J$72,MATCH($F26,Matches!$B$4:$B$72,0),5)</f>
        <v>45463.75</v>
      </c>
      <c r="C26" s="185">
        <f t="array" ref="C26">INDEX(Matches!$B$4:$J$72,MATCH($F26,Matches!$B$4:$B$72,0),5)</f>
        <v>45463.75</v>
      </c>
      <c r="D26" s="186" t="str">
        <f t="array" ref="D26">INDEX(Matches!$B$4:$J$72,MATCH($F26,Matches!$B$4:$B$72,0),8)</f>
        <v>Denmark</v>
      </c>
      <c r="E26" s="186" t="str">
        <f t="array" ref="E26">INDEX(Matches!$B$4:$J$72,MATCH($F26,Matches!$B$4:$B$72,0),9)</f>
        <v>England</v>
      </c>
      <c r="F26" s="196">
        <v>17.0</v>
      </c>
      <c r="G26" s="188" t="str">
        <f t="array" ref="G26">INDEX(Matches!$B$4:$J$72,MATCH($F26,Matches!$B$4:$B$72,0),2)</f>
        <v>C2</v>
      </c>
      <c r="H26" s="188" t="str">
        <f t="array" ref="H26">INDEX(Matches!$B$4:$J$72,MATCH($F26,Matches!$B$4:$B$72,0),3)</f>
        <v>C4</v>
      </c>
      <c r="I26" s="189" t="str">
        <f>IFERROR(VLOOKUP($F26,Matches!$B$4:$H$58,7,0),"")</f>
        <v>Frankfurt</v>
      </c>
    </row>
    <row r="27" ht="14.25" customHeight="1">
      <c r="B27" s="184">
        <f t="array" ref="B27">INDEX(Matches!$B$4:$J$72,MATCH($F27,Matches!$B$4:$B$72,0),5)</f>
        <v>45463.875</v>
      </c>
      <c r="C27" s="185">
        <f t="array" ref="C27">INDEX(Matches!$B$4:$J$72,MATCH($F27,Matches!$B$4:$B$72,0),5)</f>
        <v>45463.875</v>
      </c>
      <c r="D27" s="186" t="str">
        <f t="array" ref="D27">INDEX(Matches!$B$4:$J$72,MATCH($F27,Matches!$B$4:$B$72,0),8)</f>
        <v>Spain</v>
      </c>
      <c r="E27" s="186" t="str">
        <f t="array" ref="E27">INDEX(Matches!$B$4:$J$72,MATCH($F27,Matches!$B$4:$B$72,0),9)</f>
        <v>Italy</v>
      </c>
      <c r="F27" s="196">
        <v>16.0</v>
      </c>
      <c r="G27" s="188" t="str">
        <f t="array" ref="G27">INDEX(Matches!$B$4:$J$72,MATCH($F27,Matches!$B$4:$B$72,0),2)</f>
        <v>B1</v>
      </c>
      <c r="H27" s="188" t="str">
        <f t="array" ref="H27">INDEX(Matches!$B$4:$J$72,MATCH($F27,Matches!$B$4:$B$72,0),3)</f>
        <v>B3</v>
      </c>
      <c r="I27" s="189" t="str">
        <f>IFERROR(VLOOKUP($F27,Matches!$B$4:$H$58,7,0),"")</f>
        <v>Gelsenkirchen</v>
      </c>
    </row>
    <row r="28" ht="14.25" customHeight="1">
      <c r="B28" s="190"/>
      <c r="C28" s="191"/>
      <c r="D28" s="192"/>
      <c r="E28" s="192"/>
      <c r="F28" s="193"/>
      <c r="G28" s="194"/>
      <c r="H28" s="194"/>
      <c r="I28" s="195"/>
    </row>
    <row r="29" ht="14.25" customHeight="1">
      <c r="B29" s="184">
        <f t="array" ref="B29">INDEX(Matches!$B$4:$J$72,MATCH($F29,Matches!$B$4:$B$72,0),5)</f>
        <v>45464.625</v>
      </c>
      <c r="C29" s="185">
        <f t="array" ref="C29">INDEX(Matches!$B$4:$J$72,MATCH($F29,Matches!$B$4:$B$72,0),5)</f>
        <v>45464.625</v>
      </c>
      <c r="D29" s="186" t="str">
        <f t="array" ref="D29">INDEX(Matches!$B$4:$J$72,MATCH($F29,Matches!$B$4:$B$72,0),8)</f>
        <v>Slovakia</v>
      </c>
      <c r="E29" s="186" t="str">
        <f t="array" ref="E29">INDEX(Matches!$B$4:$J$72,MATCH($F29,Matches!$B$4:$B$72,0),9)</f>
        <v>Ukraine</v>
      </c>
      <c r="F29" s="196">
        <v>21.0</v>
      </c>
      <c r="G29" s="188" t="str">
        <f t="array" ref="G29">INDEX(Matches!$B$4:$J$72,MATCH($F29,Matches!$B$4:$B$72,0),2)</f>
        <v>E2</v>
      </c>
      <c r="H29" s="188" t="str">
        <f t="array" ref="H29">INDEX(Matches!$B$4:$J$72,MATCH($F29,Matches!$B$4:$B$72,0),3)</f>
        <v>E4</v>
      </c>
      <c r="I29" s="189" t="str">
        <f>IFERROR(VLOOKUP($F29,Matches!$B$4:$H$58,7,0),"")</f>
        <v>Dusseldorf</v>
      </c>
    </row>
    <row r="30" ht="14.25" customHeight="1">
      <c r="B30" s="184">
        <f t="array" ref="B30">INDEX(Matches!$B$4:$J$72,MATCH($F30,Matches!$B$4:$B$72,0),5)</f>
        <v>45464.75</v>
      </c>
      <c r="C30" s="185">
        <f t="array" ref="C30">INDEX(Matches!$B$4:$J$72,MATCH($F30,Matches!$B$4:$B$72,0),5)</f>
        <v>45464.75</v>
      </c>
      <c r="D30" s="186" t="str">
        <f t="array" ref="D30">INDEX(Matches!$B$4:$J$72,MATCH($F30,Matches!$B$4:$B$72,0),8)</f>
        <v>Poland</v>
      </c>
      <c r="E30" s="186" t="str">
        <f t="array" ref="E30">INDEX(Matches!$B$4:$J$72,MATCH($F30,Matches!$B$4:$B$72,0),9)</f>
        <v>Austria</v>
      </c>
      <c r="F30" s="196">
        <v>19.0</v>
      </c>
      <c r="G30" s="188" t="str">
        <f t="array" ref="G30">INDEX(Matches!$B$4:$J$72,MATCH($F30,Matches!$B$4:$B$72,0),2)</f>
        <v>D1</v>
      </c>
      <c r="H30" s="188" t="str">
        <f t="array" ref="H30">INDEX(Matches!$B$4:$J$72,MATCH($F30,Matches!$B$4:$B$72,0),3)</f>
        <v>D3</v>
      </c>
      <c r="I30" s="189" t="str">
        <f>IFERROR(VLOOKUP($F30,Matches!$B$4:$H$58,7,0),"")</f>
        <v>Berlin</v>
      </c>
    </row>
    <row r="31" ht="14.25" customHeight="1">
      <c r="B31" s="184">
        <f t="array" ref="B31">INDEX(Matches!$B$4:$J$72,MATCH($F31,Matches!$B$4:$B$72,0),5)</f>
        <v>45464.875</v>
      </c>
      <c r="C31" s="185">
        <f t="array" ref="C31">INDEX(Matches!$B$4:$J$72,MATCH($F31,Matches!$B$4:$B$72,0),5)</f>
        <v>45464.875</v>
      </c>
      <c r="D31" s="186" t="str">
        <f t="array" ref="D31">INDEX(Matches!$B$4:$J$72,MATCH($F31,Matches!$B$4:$B$72,0),8)</f>
        <v>Netherlands</v>
      </c>
      <c r="E31" s="186" t="str">
        <f t="array" ref="E31">INDEX(Matches!$B$4:$J$72,MATCH($F31,Matches!$B$4:$B$72,0),9)</f>
        <v>France</v>
      </c>
      <c r="F31" s="196">
        <v>20.0</v>
      </c>
      <c r="G31" s="188" t="str">
        <f t="array" ref="G31">INDEX(Matches!$B$4:$J$72,MATCH($F31,Matches!$B$4:$B$72,0),2)</f>
        <v>D2</v>
      </c>
      <c r="H31" s="188" t="str">
        <f t="array" ref="H31">INDEX(Matches!$B$4:$J$72,MATCH($F31,Matches!$B$4:$B$72,0),3)</f>
        <v>D4</v>
      </c>
      <c r="I31" s="189" t="str">
        <f>IFERROR(VLOOKUP($F31,Matches!$B$4:$H$58,7,0),"")</f>
        <v>Leipzig</v>
      </c>
    </row>
    <row r="32" ht="14.25" customHeight="1">
      <c r="B32" s="190"/>
      <c r="C32" s="191"/>
      <c r="D32" s="192"/>
      <c r="E32" s="192"/>
      <c r="F32" s="193"/>
      <c r="G32" s="194"/>
      <c r="H32" s="194"/>
      <c r="I32" s="195"/>
    </row>
    <row r="33" ht="14.25" customHeight="1">
      <c r="B33" s="184">
        <f t="array" ref="B33">INDEX(Matches!$B$4:$J$72,MATCH($F33,Matches!$B$4:$B$72,0),5)</f>
        <v>45465.625</v>
      </c>
      <c r="C33" s="185">
        <f t="array" ref="C33">INDEX(Matches!$B$4:$J$72,MATCH($F33,Matches!$B$4:$B$72,0),5)</f>
        <v>45465.625</v>
      </c>
      <c r="D33" s="186" t="str">
        <f t="array" ref="D33">INDEX(Matches!$B$4:$J$72,MATCH($F33,Matches!$B$4:$B$72,0),8)</f>
        <v>Georgia</v>
      </c>
      <c r="E33" s="186" t="str">
        <f t="array" ref="E33">INDEX(Matches!$B$4:$J$72,MATCH($F33,Matches!$B$4:$B$72,0),9)</f>
        <v>Czechia</v>
      </c>
      <c r="F33" s="196">
        <v>24.0</v>
      </c>
      <c r="G33" s="188" t="str">
        <f t="array" ref="G33">INDEX(Matches!$B$4:$J$72,MATCH($F33,Matches!$B$4:$B$72,0),2)</f>
        <v>F2</v>
      </c>
      <c r="H33" s="188" t="str">
        <f t="array" ref="H33">INDEX(Matches!$B$4:$J$72,MATCH($F33,Matches!$B$4:$B$72,0),3)</f>
        <v>F4</v>
      </c>
      <c r="I33" s="189" t="str">
        <f>IFERROR(VLOOKUP($F33,Matches!$B$4:$H$58,7,0),"")</f>
        <v>Hamburg</v>
      </c>
    </row>
    <row r="34" ht="14.25" customHeight="1">
      <c r="B34" s="184">
        <f t="array" ref="B34">INDEX(Matches!$B$4:$J$72,MATCH($F34,Matches!$B$4:$B$72,0),5)</f>
        <v>45465.75</v>
      </c>
      <c r="C34" s="185">
        <f t="array" ref="C34">INDEX(Matches!$B$4:$J$72,MATCH($F34,Matches!$B$4:$B$72,0),5)</f>
        <v>45465.75</v>
      </c>
      <c r="D34" s="186" t="str">
        <f t="array" ref="D34">INDEX(Matches!$B$4:$J$72,MATCH($F34,Matches!$B$4:$B$72,0),8)</f>
        <v>Türkiye</v>
      </c>
      <c r="E34" s="186" t="str">
        <f t="array" ref="E34">INDEX(Matches!$B$4:$J$72,MATCH($F34,Matches!$B$4:$B$72,0),9)</f>
        <v>Portugal</v>
      </c>
      <c r="F34" s="196">
        <v>23.0</v>
      </c>
      <c r="G34" s="188" t="str">
        <f t="array" ref="G34">INDEX(Matches!$B$4:$J$72,MATCH($F34,Matches!$B$4:$B$72,0),2)</f>
        <v>F1</v>
      </c>
      <c r="H34" s="188" t="str">
        <f t="array" ref="H34">INDEX(Matches!$B$4:$J$72,MATCH($F34,Matches!$B$4:$B$72,0),3)</f>
        <v>F3</v>
      </c>
      <c r="I34" s="189" t="str">
        <f>IFERROR(VLOOKUP($F34,Matches!$B$4:$H$58,7,0),"")</f>
        <v>Dortmund</v>
      </c>
    </row>
    <row r="35" ht="14.25" customHeight="1">
      <c r="B35" s="184">
        <f t="array" ref="B35">INDEX(Matches!$B$4:$J$72,MATCH($F35,Matches!$B$4:$B$72,0),5)</f>
        <v>45465.875</v>
      </c>
      <c r="C35" s="185">
        <f t="array" ref="C35">INDEX(Matches!$B$4:$J$72,MATCH($F35,Matches!$B$4:$B$72,0),5)</f>
        <v>45465.875</v>
      </c>
      <c r="D35" s="186" t="str">
        <f t="array" ref="D35">INDEX(Matches!$B$4:$J$72,MATCH($F35,Matches!$B$4:$B$72,0),8)</f>
        <v>Belgium</v>
      </c>
      <c r="E35" s="186" t="str">
        <f t="array" ref="E35">INDEX(Matches!$B$4:$J$72,MATCH($F35,Matches!$B$4:$B$72,0),9)</f>
        <v>Romania</v>
      </c>
      <c r="F35" s="196">
        <v>22.0</v>
      </c>
      <c r="G35" s="188" t="str">
        <f t="array" ref="G35">INDEX(Matches!$B$4:$J$72,MATCH($F35,Matches!$B$4:$B$72,0),2)</f>
        <v>E1</v>
      </c>
      <c r="H35" s="188" t="str">
        <f t="array" ref="H35">INDEX(Matches!$B$4:$J$72,MATCH($F35,Matches!$B$4:$B$72,0),3)</f>
        <v>E3</v>
      </c>
      <c r="I35" s="189" t="str">
        <f>IFERROR(VLOOKUP($F35,Matches!$B$4:$H$58,7,0),"")</f>
        <v>Cologne</v>
      </c>
    </row>
    <row r="36" ht="14.25" customHeight="1">
      <c r="B36" s="190"/>
      <c r="C36" s="191"/>
      <c r="D36" s="192"/>
      <c r="E36" s="192"/>
      <c r="F36" s="193"/>
      <c r="G36" s="194"/>
      <c r="H36" s="194"/>
      <c r="I36" s="195"/>
    </row>
    <row r="37" ht="14.25" customHeight="1">
      <c r="B37" s="184">
        <f t="array" ref="B37">INDEX(Matches!$B$4:$J$72,MATCH($F37,Matches!$B$4:$B$72,0),5)</f>
        <v>45466.875</v>
      </c>
      <c r="C37" s="185">
        <f t="array" ref="C37">INDEX(Matches!$B$4:$J$72,MATCH($F37,Matches!$B$4:$B$72,0),5)</f>
        <v>45466.875</v>
      </c>
      <c r="D37" s="186" t="str">
        <f t="array" ref="D37">INDEX(Matches!$B$4:$J$72,MATCH($F37,Matches!$B$4:$B$72,0),8)</f>
        <v>Switzerland</v>
      </c>
      <c r="E37" s="186" t="str">
        <f t="array" ref="E37">INDEX(Matches!$B$4:$J$72,MATCH($F37,Matches!$B$4:$B$72,0),9)</f>
        <v>Germany</v>
      </c>
      <c r="F37" s="196">
        <v>25.0</v>
      </c>
      <c r="G37" s="188" t="str">
        <f t="array" ref="G37">INDEX(Matches!$B$4:$J$72,MATCH($F37,Matches!$B$4:$B$72,0),2)</f>
        <v>A4</v>
      </c>
      <c r="H37" s="188" t="str">
        <f t="array" ref="H37">INDEX(Matches!$B$4:$J$72,MATCH($F37,Matches!$B$4:$B$72,0),3)</f>
        <v>A1</v>
      </c>
      <c r="I37" s="189" t="str">
        <f>IFERROR(VLOOKUP($F37,Matches!$B$4:$H$58,7,0),"")</f>
        <v>Frankfurt</v>
      </c>
    </row>
    <row r="38" ht="14.25" customHeight="1">
      <c r="B38" s="184">
        <f t="array" ref="B38">INDEX(Matches!$B$4:$J$72,MATCH($F38,Matches!$B$4:$B$72,0),5)</f>
        <v>45466.875</v>
      </c>
      <c r="C38" s="185">
        <f t="array" ref="C38">INDEX(Matches!$B$4:$J$72,MATCH($F38,Matches!$B$4:$B$72,0),5)</f>
        <v>45466.875</v>
      </c>
      <c r="D38" s="186" t="str">
        <f t="array" ref="D38">INDEX(Matches!$B$4:$J$72,MATCH($F38,Matches!$B$4:$B$72,0),8)</f>
        <v>Scotland</v>
      </c>
      <c r="E38" s="186" t="str">
        <f t="array" ref="E38">INDEX(Matches!$B$4:$J$72,MATCH($F38,Matches!$B$4:$B$72,0),9)</f>
        <v>Hungary</v>
      </c>
      <c r="F38" s="196">
        <v>26.0</v>
      </c>
      <c r="G38" s="188" t="str">
        <f t="array" ref="G38">INDEX(Matches!$B$4:$J$72,MATCH($F38,Matches!$B$4:$B$72,0),2)</f>
        <v>A2</v>
      </c>
      <c r="H38" s="188" t="str">
        <f t="array" ref="H38">INDEX(Matches!$B$4:$J$72,MATCH($F38,Matches!$B$4:$B$72,0),3)</f>
        <v>A3</v>
      </c>
      <c r="I38" s="189" t="str">
        <f>IFERROR(VLOOKUP($F38,Matches!$B$4:$H$58,7,0),"")</f>
        <v>Stuttgart</v>
      </c>
    </row>
    <row r="39" ht="14.25" customHeight="1">
      <c r="B39" s="190"/>
      <c r="C39" s="191"/>
      <c r="D39" s="192"/>
      <c r="E39" s="192"/>
      <c r="F39" s="193"/>
      <c r="G39" s="194"/>
      <c r="H39" s="194"/>
      <c r="I39" s="195"/>
    </row>
    <row r="40" ht="14.25" customHeight="1">
      <c r="B40" s="184">
        <f t="array" ref="B40">INDEX(Matches!$B$4:$J$72,MATCH($F40,Matches!$B$4:$B$72,0),5)</f>
        <v>45467.875</v>
      </c>
      <c r="C40" s="185">
        <f t="array" ref="C40">INDEX(Matches!$B$4:$J$72,MATCH($F40,Matches!$B$4:$B$72,0),5)</f>
        <v>45467.875</v>
      </c>
      <c r="D40" s="186" t="str">
        <f t="array" ref="D40">INDEX(Matches!$B$4:$J$72,MATCH($F40,Matches!$B$4:$B$72,0),8)</f>
        <v>Albania</v>
      </c>
      <c r="E40" s="186" t="str">
        <f t="array" ref="E40">INDEX(Matches!$B$4:$J$72,MATCH($F40,Matches!$B$4:$B$72,0),9)</f>
        <v>Spain</v>
      </c>
      <c r="F40" s="196">
        <v>27.0</v>
      </c>
      <c r="G40" s="188" t="str">
        <f t="array" ref="G40">INDEX(Matches!$B$4:$J$72,MATCH($F40,Matches!$B$4:$B$72,0),2)</f>
        <v>B4</v>
      </c>
      <c r="H40" s="188" t="str">
        <f t="array" ref="H40">INDEX(Matches!$B$4:$J$72,MATCH($F40,Matches!$B$4:$B$72,0),3)</f>
        <v>B1</v>
      </c>
      <c r="I40" s="189" t="str">
        <f>IFERROR(VLOOKUP($F40,Matches!$B$4:$H$58,7,0),"")</f>
        <v>Dusseldorf</v>
      </c>
    </row>
    <row r="41" ht="14.25" customHeight="1">
      <c r="B41" s="184">
        <f t="array" ref="B41">INDEX(Matches!$B$4:$J$72,MATCH($F41,Matches!$B$4:$B$72,0),5)</f>
        <v>45467.875</v>
      </c>
      <c r="C41" s="185">
        <f t="array" ref="C41">INDEX(Matches!$B$4:$J$72,MATCH($F41,Matches!$B$4:$B$72,0),5)</f>
        <v>45467.875</v>
      </c>
      <c r="D41" s="186" t="str">
        <f t="array" ref="D41">INDEX(Matches!$B$4:$J$72,MATCH($F41,Matches!$B$4:$B$72,0),8)</f>
        <v>Croatia</v>
      </c>
      <c r="E41" s="186" t="str">
        <f t="array" ref="E41">INDEX(Matches!$B$4:$J$72,MATCH($F41,Matches!$B$4:$B$72,0),9)</f>
        <v>Italy</v>
      </c>
      <c r="F41" s="196">
        <v>28.0</v>
      </c>
      <c r="G41" s="188" t="str">
        <f t="array" ref="G41">INDEX(Matches!$B$4:$J$72,MATCH($F41,Matches!$B$4:$B$72,0),2)</f>
        <v>B2</v>
      </c>
      <c r="H41" s="188" t="str">
        <f t="array" ref="H41">INDEX(Matches!$B$4:$J$72,MATCH($F41,Matches!$B$4:$B$72,0),3)</f>
        <v>B3</v>
      </c>
      <c r="I41" s="189" t="str">
        <f>IFERROR(VLOOKUP($F41,Matches!$B$4:$H$58,7,0),"")</f>
        <v>Leipzig</v>
      </c>
    </row>
    <row r="42" ht="14.25" customHeight="1">
      <c r="B42" s="190"/>
      <c r="C42" s="191"/>
      <c r="D42" s="192"/>
      <c r="E42" s="192"/>
      <c r="F42" s="193"/>
      <c r="G42" s="194"/>
      <c r="H42" s="194"/>
      <c r="I42" s="195"/>
    </row>
    <row r="43" ht="14.25" customHeight="1">
      <c r="B43" s="184">
        <f t="array" ref="B43">INDEX(Matches!$B$4:$J$72,MATCH($F43,Matches!$B$4:$B$72,0),5)</f>
        <v>45468.75</v>
      </c>
      <c r="C43" s="185">
        <f t="array" ref="C43">INDEX(Matches!$B$4:$J$72,MATCH($F43,Matches!$B$4:$B$72,0),5)</f>
        <v>45468.75</v>
      </c>
      <c r="D43" s="186" t="str">
        <f t="array" ref="D43">INDEX(Matches!$B$4:$J$72,MATCH($F43,Matches!$B$4:$B$72,0),8)</f>
        <v>Netherlands</v>
      </c>
      <c r="E43" s="186" t="str">
        <f t="array" ref="E43">INDEX(Matches!$B$4:$J$72,MATCH($F43,Matches!$B$4:$B$72,0),9)</f>
        <v>Austria</v>
      </c>
      <c r="F43" s="196">
        <v>31.0</v>
      </c>
      <c r="G43" s="188" t="str">
        <f t="array" ref="G43">INDEX(Matches!$B$4:$J$72,MATCH($F43,Matches!$B$4:$B$72,0),2)</f>
        <v>D2</v>
      </c>
      <c r="H43" s="188" t="str">
        <f t="array" ref="H43">INDEX(Matches!$B$4:$J$72,MATCH($F43,Matches!$B$4:$B$72,0),3)</f>
        <v>D3</v>
      </c>
      <c r="I43" s="189" t="str">
        <f>IFERROR(VLOOKUP($F43,Matches!$B$4:$H$58,7,0),"")</f>
        <v>Berlin</v>
      </c>
    </row>
    <row r="44" ht="14.25" customHeight="1">
      <c r="B44" s="184">
        <f t="array" ref="B44">INDEX(Matches!$B$4:$J$72,MATCH($F44,Matches!$B$4:$B$72,0),5)</f>
        <v>45468.75</v>
      </c>
      <c r="C44" s="185">
        <f t="array" ref="C44">INDEX(Matches!$B$4:$J$72,MATCH($F44,Matches!$B$4:$B$72,0),5)</f>
        <v>45468.75</v>
      </c>
      <c r="D44" s="186" t="str">
        <f t="array" ref="D44">INDEX(Matches!$B$4:$J$72,MATCH($F44,Matches!$B$4:$B$72,0),8)</f>
        <v>France</v>
      </c>
      <c r="E44" s="186" t="str">
        <f t="array" ref="E44">INDEX(Matches!$B$4:$J$72,MATCH($F44,Matches!$B$4:$B$72,0),9)</f>
        <v>Poland</v>
      </c>
      <c r="F44" s="196">
        <v>32.0</v>
      </c>
      <c r="G44" s="188" t="str">
        <f t="array" ref="G44">INDEX(Matches!$B$4:$J$72,MATCH($F44,Matches!$B$4:$B$72,0),2)</f>
        <v>D4</v>
      </c>
      <c r="H44" s="188" t="str">
        <f t="array" ref="H44">INDEX(Matches!$B$4:$J$72,MATCH($F44,Matches!$B$4:$B$72,0),3)</f>
        <v>D1</v>
      </c>
      <c r="I44" s="189" t="str">
        <f>IFERROR(VLOOKUP($F44,Matches!$B$4:$H$58,7,0),"")</f>
        <v>Dortmund</v>
      </c>
    </row>
    <row r="45" ht="14.25" customHeight="1">
      <c r="B45" s="184">
        <f t="array" ref="B45">INDEX(Matches!$B$4:$J$72,MATCH($F45,Matches!$B$4:$B$72,0),5)</f>
        <v>45468.875</v>
      </c>
      <c r="C45" s="185">
        <f t="array" ref="C45">INDEX(Matches!$B$4:$J$72,MATCH($F45,Matches!$B$4:$B$72,0),5)</f>
        <v>45468.875</v>
      </c>
      <c r="D45" s="186" t="str">
        <f t="array" ref="D45">INDEX(Matches!$B$4:$J$72,MATCH($F45,Matches!$B$4:$B$72,0),8)</f>
        <v>England</v>
      </c>
      <c r="E45" s="186" t="str">
        <f t="array" ref="E45">INDEX(Matches!$B$4:$J$72,MATCH($F45,Matches!$B$4:$B$72,0),9)</f>
        <v>Slovenia</v>
      </c>
      <c r="F45" s="196">
        <v>29.0</v>
      </c>
      <c r="G45" s="188" t="str">
        <f t="array" ref="G45">INDEX(Matches!$B$4:$J$72,MATCH($F45,Matches!$B$4:$B$72,0),2)</f>
        <v>C4</v>
      </c>
      <c r="H45" s="188" t="str">
        <f t="array" ref="H45">INDEX(Matches!$B$4:$J$72,MATCH($F45,Matches!$B$4:$B$72,0),3)</f>
        <v>C1</v>
      </c>
      <c r="I45" s="189" t="str">
        <f>IFERROR(VLOOKUP($F45,Matches!$B$4:$H$58,7,0),"")</f>
        <v>Cologne</v>
      </c>
    </row>
    <row r="46" ht="14.25" customHeight="1">
      <c r="B46" s="184">
        <f t="array" ref="B46">INDEX(Matches!$B$4:$J$72,MATCH($F46,Matches!$B$4:$B$72,0),5)</f>
        <v>45468.875</v>
      </c>
      <c r="C46" s="185">
        <f t="array" ref="C46">INDEX(Matches!$B$4:$J$72,MATCH($F46,Matches!$B$4:$B$72,0),5)</f>
        <v>45468.875</v>
      </c>
      <c r="D46" s="186" t="str">
        <f t="array" ref="D46">INDEX(Matches!$B$4:$J$72,MATCH($F46,Matches!$B$4:$B$72,0),8)</f>
        <v>Denmark</v>
      </c>
      <c r="E46" s="186" t="str">
        <f t="array" ref="E46">INDEX(Matches!$B$4:$J$72,MATCH($F46,Matches!$B$4:$B$72,0),9)</f>
        <v>Serbia</v>
      </c>
      <c r="F46" s="196">
        <v>30.0</v>
      </c>
      <c r="G46" s="188" t="str">
        <f t="array" ref="G46">INDEX(Matches!$B$4:$J$72,MATCH($F46,Matches!$B$4:$B$72,0),2)</f>
        <v>C2</v>
      </c>
      <c r="H46" s="188" t="str">
        <f t="array" ref="H46">INDEX(Matches!$B$4:$J$72,MATCH($F46,Matches!$B$4:$B$72,0),3)</f>
        <v>C3</v>
      </c>
      <c r="I46" s="189" t="str">
        <f>IFERROR(VLOOKUP($F46,Matches!$B$4:$H$58,7,0),"")</f>
        <v>Munich</v>
      </c>
    </row>
    <row r="47" ht="14.25" customHeight="1">
      <c r="B47" s="190"/>
      <c r="C47" s="191"/>
      <c r="D47" s="192"/>
      <c r="E47" s="192"/>
      <c r="F47" s="193"/>
      <c r="G47" s="194"/>
      <c r="H47" s="194"/>
      <c r="I47" s="195"/>
    </row>
    <row r="48" ht="14.25" customHeight="1">
      <c r="B48" s="184">
        <f t="array" ref="B48">INDEX(Matches!$B$4:$J$72,MATCH($F48,Matches!$B$4:$B$72,0),5)</f>
        <v>45469.75</v>
      </c>
      <c r="C48" s="185">
        <f t="array" ref="C48">INDEX(Matches!$B$4:$J$72,MATCH($F48,Matches!$B$4:$B$72,0),5)</f>
        <v>45469.75</v>
      </c>
      <c r="D48" s="186" t="str">
        <f t="array" ref="D48">INDEX(Matches!$B$4:$J$72,MATCH($F48,Matches!$B$4:$B$72,0),8)</f>
        <v>Slovakia</v>
      </c>
      <c r="E48" s="186" t="str">
        <f t="array" ref="E48">INDEX(Matches!$B$4:$J$72,MATCH($F48,Matches!$B$4:$B$72,0),9)</f>
        <v>Romania</v>
      </c>
      <c r="F48" s="196">
        <v>33.0</v>
      </c>
      <c r="G48" s="188" t="str">
        <f t="array" ref="G48">INDEX(Matches!$B$4:$J$72,MATCH($F48,Matches!$B$4:$B$72,0),2)</f>
        <v>E2</v>
      </c>
      <c r="H48" s="188" t="str">
        <f t="array" ref="H48">INDEX(Matches!$B$4:$J$72,MATCH($F48,Matches!$B$4:$B$72,0),3)</f>
        <v>E3</v>
      </c>
      <c r="I48" s="189" t="str">
        <f>IFERROR(VLOOKUP($F48,Matches!$B$4:$H$58,7,0),"")</f>
        <v>Frankfurt</v>
      </c>
    </row>
    <row r="49" ht="14.25" customHeight="1">
      <c r="B49" s="184">
        <f t="array" ref="B49">INDEX(Matches!$B$4:$J$72,MATCH($F49,Matches!$B$4:$B$72,0),5)</f>
        <v>45469.75</v>
      </c>
      <c r="C49" s="185">
        <f t="array" ref="C49">INDEX(Matches!$B$4:$J$72,MATCH($F49,Matches!$B$4:$B$72,0),5)</f>
        <v>45469.75</v>
      </c>
      <c r="D49" s="186" t="str">
        <f t="array" ref="D49">INDEX(Matches!$B$4:$J$72,MATCH($F49,Matches!$B$4:$B$72,0),8)</f>
        <v>Ukraine</v>
      </c>
      <c r="E49" s="186" t="str">
        <f t="array" ref="E49">INDEX(Matches!$B$4:$J$72,MATCH($F49,Matches!$B$4:$B$72,0),9)</f>
        <v>Belgium</v>
      </c>
      <c r="F49" s="196">
        <v>34.0</v>
      </c>
      <c r="G49" s="188" t="str">
        <f t="array" ref="G49">INDEX(Matches!$B$4:$J$72,MATCH($F49,Matches!$B$4:$B$72,0),2)</f>
        <v>E4</v>
      </c>
      <c r="H49" s="188" t="str">
        <f t="array" ref="H49">INDEX(Matches!$B$4:$J$72,MATCH($F49,Matches!$B$4:$B$72,0),3)</f>
        <v>E1</v>
      </c>
      <c r="I49" s="189" t="str">
        <f>IFERROR(VLOOKUP($F49,Matches!$B$4:$H$58,7,0),"")</f>
        <v>Stuttgart</v>
      </c>
    </row>
    <row r="50" ht="14.25" customHeight="1">
      <c r="B50" s="184">
        <f t="array" ref="B50">INDEX(Matches!$B$4:$J$72,MATCH($F50,Matches!$B$4:$B$72,0),5)</f>
        <v>45469.875</v>
      </c>
      <c r="C50" s="185">
        <f t="array" ref="C50">INDEX(Matches!$B$4:$J$72,MATCH($F50,Matches!$B$4:$B$72,0),5)</f>
        <v>45469.875</v>
      </c>
      <c r="D50" s="186" t="str">
        <f t="array" ref="D50">INDEX(Matches!$B$4:$J$72,MATCH($F50,Matches!$B$4:$B$72,0),8)</f>
        <v>Georgia</v>
      </c>
      <c r="E50" s="186" t="str">
        <f t="array" ref="E50">INDEX(Matches!$B$4:$J$72,MATCH($F50,Matches!$B$4:$B$72,0),9)</f>
        <v>Portugal</v>
      </c>
      <c r="F50" s="196">
        <v>35.0</v>
      </c>
      <c r="G50" s="188" t="str">
        <f t="array" ref="G50">INDEX(Matches!$B$4:$J$72,MATCH($F50,Matches!$B$4:$B$72,0),2)</f>
        <v>F2</v>
      </c>
      <c r="H50" s="188" t="str">
        <f t="array" ref="H50">INDEX(Matches!$B$4:$J$72,MATCH($F50,Matches!$B$4:$B$72,0),3)</f>
        <v>F3</v>
      </c>
      <c r="I50" s="189" t="str">
        <f>IFERROR(VLOOKUP($F50,Matches!$B$4:$H$58,7,0),"")</f>
        <v>Gelsenkirchen</v>
      </c>
    </row>
    <row r="51" ht="14.25" customHeight="1">
      <c r="B51" s="184">
        <f t="array" ref="B51">INDEX(Matches!$B$4:$J$72,MATCH($F51,Matches!$B$4:$B$72,0),5)</f>
        <v>45469.875</v>
      </c>
      <c r="C51" s="185">
        <f t="array" ref="C51">INDEX(Matches!$B$4:$J$72,MATCH($F51,Matches!$B$4:$B$72,0),5)</f>
        <v>45469.875</v>
      </c>
      <c r="D51" s="186" t="str">
        <f t="array" ref="D51">INDEX(Matches!$B$4:$J$72,MATCH($F51,Matches!$B$4:$B$72,0),8)</f>
        <v>Czechia</v>
      </c>
      <c r="E51" s="186" t="str">
        <f t="array" ref="E51">INDEX(Matches!$B$4:$J$72,MATCH($F51,Matches!$B$4:$B$72,0),9)</f>
        <v>Türkiye</v>
      </c>
      <c r="F51" s="196">
        <v>36.0</v>
      </c>
      <c r="G51" s="188" t="str">
        <f t="array" ref="G51">INDEX(Matches!$B$4:$J$72,MATCH($F51,Matches!$B$4:$B$72,0),2)</f>
        <v>F4</v>
      </c>
      <c r="H51" s="188" t="str">
        <f t="array" ref="H51">INDEX(Matches!$B$4:$J$72,MATCH($F51,Matches!$B$4:$B$72,0),3)</f>
        <v>F1</v>
      </c>
      <c r="I51" s="189" t="str">
        <f>IFERROR(VLOOKUP($F51,Matches!$B$4:$H$58,7,0),"")</f>
        <v>Hamburg</v>
      </c>
    </row>
    <row r="52" ht="14.25" customHeight="1">
      <c r="B52" s="190"/>
      <c r="C52" s="191"/>
      <c r="D52" s="192"/>
      <c r="E52" s="192"/>
      <c r="F52" s="193"/>
      <c r="G52" s="194"/>
      <c r="H52" s="194"/>
      <c r="I52" s="195"/>
    </row>
    <row r="53" ht="14.25" customHeight="1">
      <c r="B53" s="205" t="str">
        <f>Language!$E$227</f>
        <v>Round of 16</v>
      </c>
      <c r="C53" s="206"/>
      <c r="D53" s="207"/>
      <c r="E53" s="207"/>
      <c r="F53" s="208"/>
      <c r="G53" s="209"/>
      <c r="H53" s="209"/>
      <c r="I53" s="210"/>
    </row>
    <row r="54" ht="14.25" customHeight="1">
      <c r="B54" s="184">
        <f t="array" ref="B54">INDEX(Matches!$B$4:$J$72,MATCH($F54,Matches!$B$4:$B$72,0),5)</f>
        <v>45472.75</v>
      </c>
      <c r="C54" s="185">
        <f t="array" ref="C54">INDEX(Matches!$B$4:$J$72,MATCH($F54,Matches!$B$4:$B$72,0),5)</f>
        <v>45472.75</v>
      </c>
      <c r="D54" s="186" t="str">
        <f t="array" ref="D54">INDEX(Matches!$B$4:$J$72,MATCH($F54,Matches!$B$4:$B$72,0),8)</f>
        <v>Switzerland</v>
      </c>
      <c r="E54" s="186" t="str">
        <f t="array" ref="E54">INDEX(Matches!$B$4:$J$72,MATCH($F54,Matches!$B$4:$B$72,0),9)</f>
        <v>Spain</v>
      </c>
      <c r="F54" s="196">
        <v>38.0</v>
      </c>
      <c r="G54" s="188" t="str">
        <f t="array" ref="G54">INDEX(Matches!$B$4:$J$72,MATCH($F54,Matches!$B$4:$B$72,0),2)</f>
        <v>2A</v>
      </c>
      <c r="H54" s="188" t="str">
        <f t="array" ref="H54">INDEX(Matches!$B$4:$J$72,MATCH($F54,Matches!$B$4:$B$72,0),3)</f>
        <v>2B</v>
      </c>
      <c r="I54" s="189" t="str">
        <f>IFERROR(VLOOKUP($F54,Matches!$B$4:$H$58,7,0),"")</f>
        <v>Berlin</v>
      </c>
    </row>
    <row r="55" ht="14.25" customHeight="1">
      <c r="B55" s="184">
        <f t="array" ref="B55">INDEX(Matches!$B$4:$J$72,MATCH($F55,Matches!$B$4:$B$72,0),5)</f>
        <v>45472.875</v>
      </c>
      <c r="C55" s="185">
        <f t="array" ref="C55">INDEX(Matches!$B$4:$J$72,MATCH($F55,Matches!$B$4:$B$72,0),5)</f>
        <v>45472.875</v>
      </c>
      <c r="D55" s="186" t="str">
        <f t="array" ref="D55">INDEX(Matches!$B$4:$J$72,MATCH($F55,Matches!$B$4:$B$72,0),8)</f>
        <v>Germany</v>
      </c>
      <c r="E55" s="186" t="str">
        <f t="array" ref="E55">INDEX(Matches!$B$4:$J$72,MATCH($F55,Matches!$B$4:$B$72,0),9)</f>
        <v>Denmark</v>
      </c>
      <c r="F55" s="196">
        <v>37.0</v>
      </c>
      <c r="G55" s="188" t="str">
        <f t="array" ref="G55">INDEX(Matches!$B$4:$J$72,MATCH($F55,Matches!$B$4:$B$72,0),2)</f>
        <v>1A</v>
      </c>
      <c r="H55" s="188" t="str">
        <f t="array" ref="H55">INDEX(Matches!$B$4:$J$72,MATCH($F55,Matches!$B$4:$B$72,0),3)</f>
        <v>2C</v>
      </c>
      <c r="I55" s="189" t="str">
        <f>IFERROR(VLOOKUP($F55,Matches!$B$4:$H$58,7,0),"")</f>
        <v>Dortmund</v>
      </c>
    </row>
    <row r="56" ht="14.25" customHeight="1">
      <c r="B56" s="190"/>
      <c r="C56" s="191"/>
      <c r="D56" s="192"/>
      <c r="E56" s="192"/>
      <c r="F56" s="193"/>
      <c r="G56" s="194"/>
      <c r="H56" s="194"/>
      <c r="I56" s="195"/>
    </row>
    <row r="57" ht="14.25" customHeight="1">
      <c r="B57" s="184">
        <f t="array" ref="B57">INDEX(Matches!$B$4:$J$72,MATCH($F57,Matches!$B$4:$B$72,0),5)</f>
        <v>45473.75</v>
      </c>
      <c r="C57" s="185">
        <f t="array" ref="C57">INDEX(Matches!$B$4:$J$72,MATCH($F57,Matches!$B$4:$B$72,0),5)</f>
        <v>45473.75</v>
      </c>
      <c r="D57" s="186" t="str">
        <f t="array" ref="D57">INDEX(Matches!$B$4:$J$72,MATCH($F57,Matches!$B$4:$B$72,0),8)</f>
        <v>England</v>
      </c>
      <c r="E57" s="186" t="str">
        <f t="array" ref="E57">INDEX(Matches!$B$4:$J$72,MATCH($F57,Matches!$B$4:$B$72,0),9)</f>
        <v>Georgia</v>
      </c>
      <c r="F57" s="196">
        <v>40.0</v>
      </c>
      <c r="G57" s="188" t="str">
        <f t="array" ref="G57">INDEX(Matches!$B$4:$J$72,MATCH($F57,Matches!$B$4:$B$72,0),2)</f>
        <v>1C</v>
      </c>
      <c r="H57" s="188" t="str">
        <f t="array" ref="H57">INDEX(Matches!$B$4:$J$72,MATCH($F57,Matches!$B$4:$B$72,0),3)</f>
        <v>3D/E/F</v>
      </c>
      <c r="I57" s="189" t="str">
        <f>IFERROR(VLOOKUP($F57,Matches!$B$4:$H$58,7,0),"")</f>
        <v>Gelsenkirchen</v>
      </c>
    </row>
    <row r="58" ht="14.25" customHeight="1">
      <c r="B58" s="184">
        <f t="array" ref="B58">INDEX(Matches!$B$4:$J$72,MATCH($F58,Matches!$B$4:$B$72,0),5)</f>
        <v>45473.875</v>
      </c>
      <c r="C58" s="185">
        <f t="array" ref="C58">INDEX(Matches!$B$4:$J$72,MATCH($F58,Matches!$B$4:$B$72,0),5)</f>
        <v>45473.875</v>
      </c>
      <c r="D58" s="186" t="str">
        <f t="array" ref="D58">INDEX(Matches!$B$4:$J$72,MATCH($F58,Matches!$B$4:$B$72,0),8)</f>
        <v>Italy</v>
      </c>
      <c r="E58" s="186" t="str">
        <f t="array" ref="E58">INDEX(Matches!$B$4:$J$72,MATCH($F58,Matches!$B$4:$B$72,0),9)</f>
        <v>Ukraine</v>
      </c>
      <c r="F58" s="196">
        <v>39.0</v>
      </c>
      <c r="G58" s="188" t="str">
        <f t="array" ref="G58">INDEX(Matches!$B$4:$J$72,MATCH($F58,Matches!$B$4:$B$72,0),2)</f>
        <v>1B</v>
      </c>
      <c r="H58" s="188" t="str">
        <f t="array" ref="H58">INDEX(Matches!$B$4:$J$72,MATCH($F58,Matches!$B$4:$B$72,0),3)</f>
        <v>3A/D/E/F</v>
      </c>
      <c r="I58" s="189" t="str">
        <f>IFERROR(VLOOKUP($F58,Matches!$B$4:$H$58,7,0),"")</f>
        <v>Cologne</v>
      </c>
    </row>
    <row r="59" ht="14.25" customHeight="1">
      <c r="B59" s="190"/>
      <c r="C59" s="191"/>
      <c r="D59" s="192"/>
      <c r="E59" s="192"/>
      <c r="F59" s="193"/>
      <c r="G59" s="194"/>
      <c r="H59" s="194"/>
      <c r="I59" s="195"/>
    </row>
    <row r="60" ht="14.25" customHeight="1">
      <c r="B60" s="184">
        <f t="array" ref="B60">INDEX(Matches!$B$4:$J$72,MATCH($F60,Matches!$B$4:$B$72,0),5)</f>
        <v>45474.75</v>
      </c>
      <c r="C60" s="185">
        <f t="array" ref="C60">INDEX(Matches!$B$4:$J$72,MATCH($F60,Matches!$B$4:$B$72,0),5)</f>
        <v>45474.75</v>
      </c>
      <c r="D60" s="186" t="str">
        <f t="array" ref="D60">INDEX(Matches!$B$4:$J$72,MATCH($F60,Matches!$B$4:$B$72,0),8)</f>
        <v>Netherlands</v>
      </c>
      <c r="E60" s="186" t="str">
        <f t="array" ref="E60">INDEX(Matches!$B$4:$J$72,MATCH($F60,Matches!$B$4:$B$72,0),9)</f>
        <v>Slovakia</v>
      </c>
      <c r="F60" s="196">
        <v>42.0</v>
      </c>
      <c r="G60" s="188" t="str">
        <f t="array" ref="G60">INDEX(Matches!$B$4:$J$72,MATCH($F60,Matches!$B$4:$B$72,0),2)</f>
        <v>2D</v>
      </c>
      <c r="H60" s="188" t="str">
        <f t="array" ref="H60">INDEX(Matches!$B$4:$J$72,MATCH($F60,Matches!$B$4:$B$72,0),3)</f>
        <v>2E</v>
      </c>
      <c r="I60" s="189" t="str">
        <f>IFERROR(VLOOKUP($F60,Matches!$B$4:$H$58,7,0),"")</f>
        <v>Dusseldorf</v>
      </c>
    </row>
    <row r="61" ht="14.25" customHeight="1">
      <c r="B61" s="184">
        <f t="array" ref="B61">INDEX(Matches!$B$4:$J$72,MATCH($F61,Matches!$B$4:$B$72,0),5)</f>
        <v>45474.875</v>
      </c>
      <c r="C61" s="185">
        <f t="array" ref="C61">INDEX(Matches!$B$4:$J$72,MATCH($F61,Matches!$B$4:$B$72,0),5)</f>
        <v>45474.875</v>
      </c>
      <c r="D61" s="186" t="str">
        <f t="array" ref="D61">INDEX(Matches!$B$4:$J$72,MATCH($F61,Matches!$B$4:$B$72,0),8)</f>
        <v>Portugal</v>
      </c>
      <c r="E61" s="186" t="str">
        <f t="array" ref="E61">INDEX(Matches!$B$4:$J$72,MATCH($F61,Matches!$B$4:$B$72,0),9)</f>
        <v>Scotland</v>
      </c>
      <c r="F61" s="196">
        <v>41.0</v>
      </c>
      <c r="G61" s="188" t="str">
        <f t="array" ref="G61">INDEX(Matches!$B$4:$J$72,MATCH($F61,Matches!$B$4:$B$72,0),2)</f>
        <v>1F</v>
      </c>
      <c r="H61" s="188" t="str">
        <f t="array" ref="H61">INDEX(Matches!$B$4:$J$72,MATCH($F61,Matches!$B$4:$B$72,0),3)</f>
        <v>3A/B/C</v>
      </c>
      <c r="I61" s="189" t="str">
        <f>IFERROR(VLOOKUP($F61,Matches!$B$4:$H$58,7,0),"")</f>
        <v>Frankfurt</v>
      </c>
    </row>
    <row r="62" ht="14.25" customHeight="1">
      <c r="B62" s="190"/>
      <c r="C62" s="191"/>
      <c r="D62" s="192"/>
      <c r="E62" s="192"/>
      <c r="F62" s="193"/>
      <c r="G62" s="194"/>
      <c r="H62" s="194"/>
      <c r="I62" s="195"/>
    </row>
    <row r="63" ht="14.25" customHeight="1">
      <c r="B63" s="184">
        <f t="array" ref="B63">INDEX(Matches!$B$4:$J$72,MATCH($F63,Matches!$B$4:$B$72,0),5)</f>
        <v>45475.75</v>
      </c>
      <c r="C63" s="185">
        <f t="array" ref="C63">INDEX(Matches!$B$4:$J$72,MATCH($F63,Matches!$B$4:$B$72,0),5)</f>
        <v>45475.75</v>
      </c>
      <c r="D63" s="186" t="str">
        <f t="array" ref="D63">INDEX(Matches!$B$4:$J$72,MATCH($F63,Matches!$B$4:$B$72,0),8)</f>
        <v>Belgium</v>
      </c>
      <c r="E63" s="186" t="str">
        <f t="array" ref="E63">INDEX(Matches!$B$4:$J$72,MATCH($F63,Matches!$B$4:$B$72,0),9)</f>
        <v>Croatia</v>
      </c>
      <c r="F63" s="196">
        <v>43.0</v>
      </c>
      <c r="G63" s="188" t="str">
        <f t="array" ref="G63">INDEX(Matches!$B$4:$J$72,MATCH($F63,Matches!$B$4:$B$72,0),2)</f>
        <v>1E</v>
      </c>
      <c r="H63" s="188" t="str">
        <f t="array" ref="H63">INDEX(Matches!$B$4:$J$72,MATCH($F63,Matches!$B$4:$B$72,0),3)</f>
        <v>3A/B/C/D</v>
      </c>
      <c r="I63" s="189" t="str">
        <f>IFERROR(VLOOKUP($F63,Matches!$B$4:$H$58,7,0),"")</f>
        <v>Munich</v>
      </c>
    </row>
    <row r="64" ht="14.25" customHeight="1">
      <c r="B64" s="184">
        <f t="array" ref="B64">INDEX(Matches!$B$4:$J$72,MATCH($F64,Matches!$B$4:$B$72,0),5)</f>
        <v>45475.875</v>
      </c>
      <c r="C64" s="185">
        <f t="array" ref="C64">INDEX(Matches!$B$4:$J$72,MATCH($F64,Matches!$B$4:$B$72,0),5)</f>
        <v>45475.875</v>
      </c>
      <c r="D64" s="186" t="str">
        <f t="array" ref="D64">INDEX(Matches!$B$4:$J$72,MATCH($F64,Matches!$B$4:$B$72,0),8)</f>
        <v>France</v>
      </c>
      <c r="E64" s="186" t="str">
        <f t="array" ref="E64">INDEX(Matches!$B$4:$J$72,MATCH($F64,Matches!$B$4:$B$72,0),9)</f>
        <v>Türkiye</v>
      </c>
      <c r="F64" s="196">
        <v>44.0</v>
      </c>
      <c r="G64" s="188" t="str">
        <f t="array" ref="G64">INDEX(Matches!$B$4:$J$72,MATCH($F64,Matches!$B$4:$B$72,0),2)</f>
        <v>1D</v>
      </c>
      <c r="H64" s="188" t="str">
        <f t="array" ref="H64">INDEX(Matches!$B$4:$J$72,MATCH($F64,Matches!$B$4:$B$72,0),3)</f>
        <v>2F</v>
      </c>
      <c r="I64" s="189" t="str">
        <f>IFERROR(VLOOKUP($F64,Matches!$B$4:$H$58,7,0),"")</f>
        <v>Leipzig</v>
      </c>
    </row>
    <row r="65" ht="14.25" customHeight="1">
      <c r="B65" s="190"/>
      <c r="C65" s="191"/>
      <c r="D65" s="192"/>
      <c r="E65" s="192"/>
      <c r="F65" s="193"/>
      <c r="G65" s="194"/>
      <c r="H65" s="194"/>
      <c r="I65" s="195"/>
    </row>
    <row r="66" ht="14.25" customHeight="1">
      <c r="B66" s="205" t="str">
        <f>Language!$E$228</f>
        <v>Quarter final</v>
      </c>
      <c r="C66" s="206"/>
      <c r="D66" s="207"/>
      <c r="E66" s="207"/>
      <c r="F66" s="208"/>
      <c r="G66" s="209"/>
      <c r="H66" s="209"/>
      <c r="I66" s="210"/>
    </row>
    <row r="67" ht="14.25" customHeight="1">
      <c r="B67" s="184">
        <f t="array" ref="B67">INDEX(Matches!$B$4:$J$72,MATCH($F67,Matches!$B$4:$B$72,0),5)</f>
        <v>45478.75</v>
      </c>
      <c r="C67" s="185">
        <f t="array" ref="C67">INDEX(Matches!$B$4:$J$72,MATCH($F67,Matches!$B$4:$B$72,0),5)</f>
        <v>45478.75</v>
      </c>
      <c r="D67" s="186" t="str">
        <f>INDIRECT("'"&amp;References!$A$1&amp;"'!$C$64")</f>
        <v>Italy</v>
      </c>
      <c r="E67" s="186" t="str">
        <f>INDIRECT("'"&amp;References!$A$1&amp;"'!$E$64")</f>
        <v>Germany</v>
      </c>
      <c r="F67" s="196">
        <v>45.0</v>
      </c>
      <c r="G67" s="188" t="str">
        <f t="array" ref="G67">INDEX(Matches!$B$4:$J$72,MATCH($F67,Matches!$B$4:$B$72,0),2)</f>
        <v>W39</v>
      </c>
      <c r="H67" s="188" t="str">
        <f t="array" ref="H67">INDEX(Matches!$B$4:$J$72,MATCH($F67,Matches!$B$4:$B$72,0),3)</f>
        <v>W37</v>
      </c>
      <c r="I67" s="189" t="str">
        <f>IFERROR(VLOOKUP($F67,Matches!$B$4:$H$58,7,0),"")</f>
        <v>Stuttgart</v>
      </c>
    </row>
    <row r="68" ht="14.25" customHeight="1">
      <c r="B68" s="184">
        <f t="array" ref="B68">INDEX(Matches!$B$4:$J$72,MATCH($F68,Matches!$B$4:$B$72,0),5)</f>
        <v>45478.875</v>
      </c>
      <c r="C68" s="185">
        <f t="array" ref="C68">INDEX(Matches!$B$4:$J$72,MATCH($F68,Matches!$B$4:$B$72,0),5)</f>
        <v>45478.875</v>
      </c>
      <c r="D68" s="186" t="str">
        <f>INDIRECT("'"&amp;References!$A$1&amp;"'!$I$64")</f>
        <v>Portugal</v>
      </c>
      <c r="E68" s="186" t="str">
        <f>INDIRECT("'"&amp;References!$A$1&amp;"'!$K$64")</f>
        <v>Netherlands</v>
      </c>
      <c r="F68" s="196">
        <v>46.0</v>
      </c>
      <c r="G68" s="188" t="str">
        <f t="array" ref="G68">INDEX(Matches!$B$4:$J$72,MATCH($F68,Matches!$B$4:$B$72,0),2)</f>
        <v>W41</v>
      </c>
      <c r="H68" s="188" t="str">
        <f t="array" ref="H68">INDEX(Matches!$B$4:$J$72,MATCH($F68,Matches!$B$4:$B$72,0),3)</f>
        <v>W42</v>
      </c>
      <c r="I68" s="189" t="str">
        <f>IFERROR(VLOOKUP($F68,Matches!$B$4:$H$58,7,0),"")</f>
        <v>Hamburg</v>
      </c>
    </row>
    <row r="69" ht="14.25" customHeight="1">
      <c r="B69" s="190"/>
      <c r="C69" s="191"/>
      <c r="D69" s="192"/>
      <c r="E69" s="192"/>
      <c r="F69" s="193"/>
      <c r="G69" s="194"/>
      <c r="H69" s="194"/>
      <c r="I69" s="195"/>
    </row>
    <row r="70" ht="14.25" customHeight="1">
      <c r="B70" s="184">
        <f t="array" ref="B70">INDEX(Matches!$B$4:$J$72,MATCH($F70,Matches!$B$4:$B$72,0),5)</f>
        <v>45479.75</v>
      </c>
      <c r="C70" s="185">
        <f t="array" ref="C70">INDEX(Matches!$B$4:$J$72,MATCH($F70,Matches!$B$4:$B$72,0),5)</f>
        <v>45479.75</v>
      </c>
      <c r="D70" s="186" t="str">
        <f>INDIRECT("'"&amp;References!$A$1&amp;"'!$O$64")</f>
        <v>Belgium</v>
      </c>
      <c r="E70" s="186" t="str">
        <f>INDIRECT("'"&amp;References!$A$1&amp;"'!$Q$64")</f>
        <v>France</v>
      </c>
      <c r="F70" s="196">
        <v>48.0</v>
      </c>
      <c r="G70" s="188" t="str">
        <f t="array" ref="G70">INDEX(Matches!$B$4:$J$72,MATCH($F70,Matches!$B$4:$B$72,0),2)</f>
        <v>W40</v>
      </c>
      <c r="H70" s="188" t="str">
        <f t="array" ref="H70">INDEX(Matches!$B$4:$J$72,MATCH($F70,Matches!$B$4:$B$72,0),3)</f>
        <v>W38</v>
      </c>
      <c r="I70" s="189" t="str">
        <f>IFERROR(VLOOKUP($F70,Matches!$B$4:$H$58,7,0),"")</f>
        <v>Dusseldorf</v>
      </c>
    </row>
    <row r="71" ht="14.25" customHeight="1">
      <c r="B71" s="211">
        <f t="array" ref="B71">INDEX(Matches!$B$4:$J$72,MATCH($F71,Matches!$B$4:$B$72,0),5)</f>
        <v>45479.875</v>
      </c>
      <c r="C71" s="212">
        <f t="array" ref="C71">INDEX(Matches!$B$4:$J$72,MATCH($F71,Matches!$B$4:$B$72,0),5)</f>
        <v>45479.875</v>
      </c>
      <c r="D71" s="186" t="str">
        <f>INDIRECT("'"&amp;References!$A$1&amp;"'!$U$64")</f>
        <v>England</v>
      </c>
      <c r="E71" s="186" t="str">
        <f>INDIRECT("'"&amp;References!$A$1&amp;"'!$W$64")</f>
        <v>Spain</v>
      </c>
      <c r="F71" s="196">
        <v>47.0</v>
      </c>
      <c r="G71" s="213" t="str">
        <f t="array" ref="G71">INDEX(Matches!$B$4:$J$72,MATCH($F71,Matches!$B$4:$B$72,0),2)</f>
        <v>W43</v>
      </c>
      <c r="H71" s="213" t="str">
        <f t="array" ref="H71">INDEX(Matches!$B$4:$J$72,MATCH($F71,Matches!$B$4:$B$72,0),3)</f>
        <v>W44</v>
      </c>
      <c r="I71" s="214" t="str">
        <f>IFERROR(VLOOKUP($F71,Matches!$B$4:$H$58,7,0),"")</f>
        <v>Berlin</v>
      </c>
    </row>
    <row r="72" ht="14.25" customHeight="1">
      <c r="B72" s="190"/>
      <c r="C72" s="191"/>
      <c r="D72" s="192"/>
      <c r="E72" s="192"/>
      <c r="F72" s="193"/>
      <c r="G72" s="194"/>
      <c r="H72" s="194"/>
      <c r="I72" s="195"/>
    </row>
    <row r="73" ht="14.25" customHeight="1">
      <c r="B73" s="205" t="str">
        <f>Language!$E$229</f>
        <v>Semi-Final</v>
      </c>
      <c r="C73" s="206"/>
      <c r="D73" s="207"/>
      <c r="E73" s="207"/>
      <c r="F73" s="208"/>
      <c r="G73" s="209"/>
      <c r="H73" s="209"/>
      <c r="I73" s="210"/>
    </row>
    <row r="74" ht="14.25" customHeight="1">
      <c r="B74" s="211">
        <f t="array" ref="B74">INDEX(Matches!$B$4:$J$72,MATCH($F74,Matches!$B$4:$B$72,0),5)</f>
        <v>45482.875</v>
      </c>
      <c r="C74" s="212">
        <f t="array" ref="C74">INDEX(Matches!$B$4:$J$72,MATCH($F74,Matches!$B$4:$B$72,0),5)</f>
        <v>45482.875</v>
      </c>
      <c r="D74" s="215" t="str">
        <f>INDIRECT("'"&amp;References!$A$1&amp;"'!$F$74")</f>
        <v>Germany</v>
      </c>
      <c r="E74" s="215" t="str">
        <f>INDIRECT("'"&amp;References!$A$1&amp;"'!$H$74")</f>
        <v>Portugal</v>
      </c>
      <c r="F74" s="196">
        <v>49.0</v>
      </c>
      <c r="G74" s="213" t="str">
        <f t="array" ref="G74">INDEX(Matches!$B$4:$J$72,MATCH($F74,Matches!$B$4:$B$72,0),2)</f>
        <v>W45</v>
      </c>
      <c r="H74" s="213" t="str">
        <f t="array" ref="H74">INDEX(Matches!$B$4:$J$72,MATCH($F74,Matches!$B$4:$B$72,0),3)</f>
        <v>W46</v>
      </c>
      <c r="I74" s="214" t="str">
        <f>IFERROR(VLOOKUP($F74,Matches!$B$4:$H$58,7,0),"")</f>
        <v>Munich</v>
      </c>
    </row>
    <row r="75" ht="14.25" customHeight="1">
      <c r="B75" s="184">
        <f t="array" ref="B75">INDEX(Matches!$B$4:$J$72,MATCH($F75,Matches!$B$4:$B$72,0),5)</f>
        <v>45483.875</v>
      </c>
      <c r="C75" s="185">
        <f t="array" ref="C75">INDEX(Matches!$B$4:$J$72,MATCH($F75,Matches!$B$4:$B$72,0),5)</f>
        <v>45483.875</v>
      </c>
      <c r="D75" s="186" t="str">
        <f>INDIRECT("'"&amp;References!$A$1&amp;"'!R$74")</f>
        <v>France</v>
      </c>
      <c r="E75" s="186" t="str">
        <f>INDIRECT("'"&amp;References!$A$1&amp;"'!$T$74")</f>
        <v>England</v>
      </c>
      <c r="F75" s="196">
        <v>50.0</v>
      </c>
      <c r="G75" s="188" t="str">
        <f t="array" ref="G75">INDEX(Matches!$B$4:$J$72,MATCH($F75,Matches!$B$4:$B$72,0),2)</f>
        <v>W47</v>
      </c>
      <c r="H75" s="188" t="str">
        <f t="array" ref="H75">INDEX(Matches!$B$4:$J$72,MATCH($F75,Matches!$B$4:$B$72,0),3)</f>
        <v>W48</v>
      </c>
      <c r="I75" s="189" t="str">
        <f>IFERROR(VLOOKUP($F75,Matches!$B$4:$H$58,7,0),"")</f>
        <v>Dortmund</v>
      </c>
    </row>
    <row r="76" ht="14.25" customHeight="1">
      <c r="B76" s="190"/>
      <c r="C76" s="191"/>
      <c r="D76" s="192"/>
      <c r="E76" s="192"/>
      <c r="F76" s="193"/>
      <c r="G76" s="194"/>
      <c r="H76" s="194"/>
      <c r="I76" s="195"/>
    </row>
    <row r="77" ht="14.25" customHeight="1">
      <c r="B77" s="205" t="str">
        <f>Language!$E$125</f>
        <v>Final</v>
      </c>
      <c r="C77" s="206"/>
      <c r="D77" s="207"/>
      <c r="E77" s="207"/>
      <c r="F77" s="208"/>
      <c r="G77" s="209"/>
      <c r="H77" s="209"/>
      <c r="I77" s="210"/>
    </row>
    <row r="78" ht="14.25" customHeight="1">
      <c r="B78" s="216">
        <f t="array" ref="B78">INDEX(Matches!$B$4:$J$72,MATCH($F78,Matches!$B$4:$B$72,0),5)</f>
        <v>45487.875</v>
      </c>
      <c r="C78" s="217">
        <f t="array" ref="C78">INDEX(Matches!$B$4:$J$72,MATCH($F78,Matches!$B$4:$B$72,0),5)</f>
        <v>45487.875</v>
      </c>
      <c r="D78" s="218" t="str">
        <f>INDIRECT("'"&amp;References!$A$1&amp;"'!L$84")</f>
        <v>Germany</v>
      </c>
      <c r="E78" s="218" t="str">
        <f>INDIRECT("'"&amp;References!$A$1&amp;"'!$N$84")</f>
        <v>France</v>
      </c>
      <c r="F78" s="219">
        <v>51.0</v>
      </c>
      <c r="G78" s="220" t="str">
        <f t="array" ref="G78">INDEX(Matches!$B$4:$J$72,MATCH($F78,Matches!$B$4:$B$72,0),2)</f>
        <v>W49</v>
      </c>
      <c r="H78" s="220" t="str">
        <f t="array" ref="H78">INDEX(Matches!$B$4:$J$72,MATCH($F78,Matches!$B$4:$B$72,0),3)</f>
        <v>W50</v>
      </c>
      <c r="I78" s="221" t="str">
        <f>IFERROR(VLOOKUP($F78,Matches!$B$4:$H$58,7,0),"")</f>
        <v>Berlin</v>
      </c>
    </row>
    <row r="79" ht="14.25" customHeight="1">
      <c r="B79" s="222"/>
      <c r="G79" s="133"/>
      <c r="H79" s="133"/>
      <c r="I79" s="133"/>
    </row>
    <row r="80" ht="14.25" customHeight="1">
      <c r="B80" s="222"/>
      <c r="G80" s="133"/>
      <c r="H80" s="133"/>
      <c r="I80" s="133"/>
    </row>
    <row r="81" ht="14.25" customHeight="1">
      <c r="B81" s="222"/>
      <c r="G81" s="133"/>
      <c r="H81" s="133"/>
      <c r="I81" s="133"/>
    </row>
    <row r="82" ht="14.25" customHeight="1">
      <c r="B82" s="222"/>
      <c r="G82" s="133"/>
      <c r="H82" s="133"/>
      <c r="I82" s="133"/>
    </row>
    <row r="83" ht="14.25" customHeight="1">
      <c r="B83" s="222"/>
      <c r="G83" s="133"/>
      <c r="H83" s="133"/>
      <c r="I83" s="133"/>
    </row>
    <row r="84" ht="14.25" customHeight="1">
      <c r="B84" s="222"/>
      <c r="G84" s="133"/>
      <c r="H84" s="133"/>
      <c r="I84" s="133"/>
    </row>
    <row r="85" ht="14.25" customHeight="1">
      <c r="B85" s="222"/>
      <c r="G85" s="133"/>
      <c r="H85" s="133"/>
      <c r="I85" s="133"/>
    </row>
    <row r="86" ht="14.25" customHeight="1">
      <c r="B86" s="222"/>
      <c r="G86" s="133"/>
      <c r="H86" s="133"/>
      <c r="I86" s="133"/>
    </row>
    <row r="87" ht="14.25" customHeight="1">
      <c r="B87" s="222"/>
      <c r="G87" s="133"/>
      <c r="H87" s="133"/>
      <c r="I87" s="133"/>
    </row>
    <row r="88" ht="14.25" customHeight="1">
      <c r="B88" s="222"/>
      <c r="G88" s="133"/>
      <c r="H88" s="133"/>
      <c r="I88" s="133"/>
    </row>
    <row r="89" ht="14.25" customHeight="1">
      <c r="B89" s="222"/>
      <c r="G89" s="133"/>
      <c r="H89" s="133"/>
      <c r="I89" s="133"/>
    </row>
    <row r="90" ht="14.25" customHeight="1">
      <c r="B90" s="222"/>
      <c r="G90" s="133"/>
      <c r="H90" s="133"/>
      <c r="I90" s="133"/>
    </row>
    <row r="91" ht="14.25" customHeight="1">
      <c r="B91" s="222"/>
      <c r="G91" s="133"/>
      <c r="H91" s="133"/>
      <c r="I91" s="133"/>
    </row>
    <row r="92" ht="14.25" customHeight="1">
      <c r="B92" s="222"/>
      <c r="G92" s="133"/>
      <c r="H92" s="133"/>
      <c r="I92" s="133"/>
    </row>
    <row r="93" ht="14.25" customHeight="1">
      <c r="B93" s="222"/>
      <c r="G93" s="133"/>
      <c r="H93" s="133"/>
      <c r="I93" s="133"/>
    </row>
    <row r="94" ht="14.25" customHeight="1">
      <c r="B94" s="222"/>
      <c r="G94" s="133"/>
      <c r="H94" s="133"/>
      <c r="I94" s="133"/>
    </row>
    <row r="95" ht="14.25" customHeight="1">
      <c r="B95" s="222"/>
      <c r="G95" s="133"/>
      <c r="H95" s="133"/>
      <c r="I95" s="133"/>
    </row>
    <row r="96" ht="14.25" customHeight="1">
      <c r="B96" s="222"/>
      <c r="G96" s="133"/>
      <c r="H96" s="133"/>
      <c r="I96" s="133"/>
    </row>
    <row r="97" ht="14.25" customHeight="1">
      <c r="B97" s="222"/>
      <c r="G97" s="133"/>
      <c r="H97" s="133"/>
      <c r="I97" s="133"/>
    </row>
    <row r="98" ht="14.25" customHeight="1">
      <c r="B98" s="222"/>
      <c r="G98" s="133"/>
      <c r="H98" s="133"/>
      <c r="I98" s="133"/>
    </row>
    <row r="99" ht="14.25" customHeight="1">
      <c r="B99" s="222"/>
      <c r="G99" s="133"/>
      <c r="H99" s="133"/>
      <c r="I99" s="133"/>
    </row>
    <row r="100" ht="14.25" customHeight="1">
      <c r="B100" s="222"/>
      <c r="G100" s="133"/>
      <c r="H100" s="133"/>
      <c r="I100" s="133"/>
    </row>
    <row r="101" ht="14.25" customHeight="1">
      <c r="B101" s="222"/>
      <c r="G101" s="133"/>
      <c r="H101" s="133"/>
      <c r="I101" s="133"/>
    </row>
    <row r="102" ht="14.25" customHeight="1">
      <c r="B102" s="222"/>
      <c r="G102" s="133"/>
      <c r="H102" s="133"/>
      <c r="I102" s="133"/>
    </row>
    <row r="103" ht="14.25" customHeight="1">
      <c r="B103" s="222"/>
      <c r="G103" s="133"/>
      <c r="H103" s="133"/>
      <c r="I103" s="133"/>
    </row>
    <row r="104" ht="14.25" customHeight="1">
      <c r="B104" s="222"/>
      <c r="G104" s="133"/>
      <c r="H104" s="133"/>
      <c r="I104" s="133"/>
    </row>
    <row r="105" ht="14.25" customHeight="1">
      <c r="B105" s="222"/>
      <c r="G105" s="133"/>
      <c r="H105" s="133"/>
      <c r="I105" s="133"/>
    </row>
    <row r="106" ht="14.25" customHeight="1">
      <c r="B106" s="222"/>
      <c r="G106" s="133"/>
      <c r="H106" s="133"/>
      <c r="I106" s="133"/>
    </row>
    <row r="107" ht="14.25" customHeight="1">
      <c r="B107" s="222"/>
      <c r="G107" s="133"/>
      <c r="H107" s="133"/>
      <c r="I107" s="133"/>
    </row>
    <row r="108" ht="14.25" customHeight="1">
      <c r="B108" s="222"/>
      <c r="G108" s="133"/>
      <c r="H108" s="133"/>
      <c r="I108" s="133"/>
    </row>
    <row r="109" ht="14.25" customHeight="1">
      <c r="B109" s="222"/>
      <c r="G109" s="133"/>
      <c r="H109" s="133"/>
      <c r="I109" s="133"/>
    </row>
    <row r="110" ht="14.25" customHeight="1">
      <c r="B110" s="222"/>
      <c r="G110" s="133"/>
      <c r="H110" s="133"/>
      <c r="I110" s="133"/>
    </row>
    <row r="111" ht="14.25" customHeight="1">
      <c r="B111" s="222"/>
      <c r="G111" s="133"/>
      <c r="H111" s="133"/>
      <c r="I111" s="133"/>
    </row>
    <row r="112" ht="14.25" customHeight="1">
      <c r="B112" s="222"/>
      <c r="G112" s="133"/>
      <c r="H112" s="133"/>
      <c r="I112" s="133"/>
    </row>
    <row r="113" ht="14.25" customHeight="1">
      <c r="B113" s="222"/>
      <c r="G113" s="133"/>
      <c r="H113" s="133"/>
      <c r="I113" s="133"/>
    </row>
    <row r="114" ht="14.25" customHeight="1">
      <c r="B114" s="222"/>
      <c r="G114" s="133"/>
      <c r="H114" s="133"/>
      <c r="I114" s="133"/>
    </row>
    <row r="115" ht="14.25" customHeight="1">
      <c r="B115" s="222"/>
      <c r="G115" s="133"/>
      <c r="H115" s="133"/>
      <c r="I115" s="133"/>
    </row>
    <row r="116" ht="14.25" customHeight="1">
      <c r="B116" s="222"/>
      <c r="G116" s="133"/>
      <c r="H116" s="133"/>
      <c r="I116" s="133"/>
    </row>
    <row r="117" ht="14.25" customHeight="1">
      <c r="B117" s="222"/>
      <c r="G117" s="133"/>
      <c r="H117" s="133"/>
      <c r="I117" s="133"/>
    </row>
    <row r="118" ht="14.25" customHeight="1">
      <c r="B118" s="222"/>
      <c r="G118" s="133"/>
      <c r="H118" s="133"/>
      <c r="I118" s="133"/>
    </row>
    <row r="119" ht="14.25" customHeight="1">
      <c r="B119" s="222"/>
      <c r="G119" s="133"/>
      <c r="H119" s="133"/>
      <c r="I119" s="133"/>
    </row>
    <row r="120" ht="14.25" customHeight="1">
      <c r="B120" s="222"/>
      <c r="G120" s="133"/>
      <c r="H120" s="133"/>
      <c r="I120" s="133"/>
    </row>
    <row r="121" ht="14.25" customHeight="1">
      <c r="B121" s="222"/>
      <c r="G121" s="133"/>
      <c r="H121" s="133"/>
      <c r="I121" s="133"/>
    </row>
    <row r="122" ht="14.25" customHeight="1">
      <c r="B122" s="222"/>
      <c r="G122" s="133"/>
      <c r="H122" s="133"/>
      <c r="I122" s="133"/>
    </row>
    <row r="123" ht="14.25" customHeight="1">
      <c r="B123" s="222"/>
      <c r="G123" s="133"/>
      <c r="H123" s="133"/>
      <c r="I123" s="133"/>
    </row>
    <row r="124" ht="14.25" customHeight="1">
      <c r="B124" s="222"/>
      <c r="G124" s="133"/>
      <c r="H124" s="133"/>
      <c r="I124" s="133"/>
    </row>
    <row r="125" ht="14.25" customHeight="1">
      <c r="B125" s="222"/>
      <c r="G125" s="133"/>
      <c r="H125" s="133"/>
      <c r="I125" s="133"/>
    </row>
    <row r="126" ht="14.25" customHeight="1">
      <c r="B126" s="222"/>
      <c r="G126" s="133"/>
      <c r="H126" s="133"/>
      <c r="I126" s="133"/>
    </row>
    <row r="127" ht="14.25" customHeight="1">
      <c r="B127" s="222"/>
      <c r="G127" s="133"/>
      <c r="H127" s="133"/>
      <c r="I127" s="133"/>
    </row>
    <row r="128" ht="14.25" customHeight="1">
      <c r="B128" s="222"/>
      <c r="G128" s="133"/>
      <c r="H128" s="133"/>
      <c r="I128" s="133"/>
    </row>
    <row r="129" ht="14.25" customHeight="1">
      <c r="B129" s="222"/>
      <c r="G129" s="133"/>
      <c r="H129" s="133"/>
      <c r="I129" s="133"/>
    </row>
    <row r="130" ht="14.25" customHeight="1">
      <c r="B130" s="222"/>
      <c r="G130" s="133"/>
      <c r="H130" s="133"/>
      <c r="I130" s="133"/>
    </row>
    <row r="131" ht="14.25" customHeight="1">
      <c r="B131" s="222"/>
      <c r="G131" s="133"/>
      <c r="H131" s="133"/>
      <c r="I131" s="133"/>
    </row>
    <row r="132" ht="14.25" customHeight="1">
      <c r="B132" s="222"/>
      <c r="G132" s="133"/>
      <c r="H132" s="133"/>
      <c r="I132" s="133"/>
    </row>
    <row r="133" ht="14.25" customHeight="1">
      <c r="B133" s="222"/>
      <c r="G133" s="133"/>
      <c r="H133" s="133"/>
      <c r="I133" s="133"/>
    </row>
    <row r="134" ht="14.25" customHeight="1">
      <c r="B134" s="222"/>
      <c r="G134" s="133"/>
      <c r="H134" s="133"/>
      <c r="I134" s="133"/>
    </row>
    <row r="135" ht="14.25" customHeight="1">
      <c r="B135" s="222"/>
      <c r="G135" s="133"/>
      <c r="H135" s="133"/>
      <c r="I135" s="133"/>
    </row>
    <row r="136" ht="14.25" customHeight="1">
      <c r="B136" s="222"/>
      <c r="G136" s="133"/>
      <c r="H136" s="133"/>
      <c r="I136" s="133"/>
    </row>
    <row r="137" ht="14.25" customHeight="1">
      <c r="B137" s="222"/>
      <c r="G137" s="133"/>
      <c r="H137" s="133"/>
      <c r="I137" s="133"/>
    </row>
    <row r="138" ht="14.25" customHeight="1">
      <c r="B138" s="222"/>
      <c r="G138" s="133"/>
      <c r="H138" s="133"/>
      <c r="I138" s="133"/>
    </row>
    <row r="139" ht="14.25" customHeight="1">
      <c r="B139" s="222"/>
      <c r="G139" s="133"/>
      <c r="H139" s="133"/>
      <c r="I139" s="133"/>
    </row>
    <row r="140" ht="14.25" customHeight="1">
      <c r="B140" s="222"/>
      <c r="G140" s="133"/>
      <c r="H140" s="133"/>
      <c r="I140" s="133"/>
    </row>
    <row r="141" ht="14.25" customHeight="1">
      <c r="B141" s="222"/>
      <c r="G141" s="133"/>
      <c r="H141" s="133"/>
      <c r="I141" s="133"/>
    </row>
    <row r="142" ht="14.25" customHeight="1">
      <c r="B142" s="222"/>
      <c r="G142" s="133"/>
      <c r="H142" s="133"/>
      <c r="I142" s="133"/>
    </row>
    <row r="143" ht="14.25" customHeight="1">
      <c r="B143" s="222"/>
      <c r="G143" s="133"/>
      <c r="H143" s="133"/>
      <c r="I143" s="133"/>
    </row>
    <row r="144" ht="14.25" customHeight="1">
      <c r="B144" s="222"/>
      <c r="G144" s="133"/>
      <c r="H144" s="133"/>
      <c r="I144" s="133"/>
    </row>
    <row r="145" ht="14.25" customHeight="1">
      <c r="B145" s="222"/>
      <c r="G145" s="133"/>
      <c r="H145" s="133"/>
      <c r="I145" s="133"/>
    </row>
    <row r="146" ht="14.25" customHeight="1">
      <c r="B146" s="222"/>
      <c r="G146" s="133"/>
      <c r="H146" s="133"/>
      <c r="I146" s="133"/>
    </row>
    <row r="147" ht="14.25" customHeight="1">
      <c r="B147" s="222"/>
      <c r="G147" s="133"/>
      <c r="H147" s="133"/>
      <c r="I147" s="133"/>
    </row>
    <row r="148" ht="14.25" customHeight="1">
      <c r="B148" s="222"/>
      <c r="G148" s="133"/>
      <c r="H148" s="133"/>
      <c r="I148" s="133"/>
    </row>
    <row r="149" ht="14.25" customHeight="1">
      <c r="B149" s="222"/>
      <c r="G149" s="133"/>
      <c r="H149" s="133"/>
      <c r="I149" s="133"/>
    </row>
    <row r="150" ht="14.25" customHeight="1">
      <c r="B150" s="222"/>
      <c r="G150" s="133"/>
      <c r="H150" s="133"/>
      <c r="I150" s="133"/>
    </row>
    <row r="151" ht="14.25" customHeight="1">
      <c r="B151" s="222"/>
      <c r="G151" s="133"/>
      <c r="H151" s="133"/>
      <c r="I151" s="133"/>
    </row>
    <row r="152" ht="14.25" customHeight="1">
      <c r="B152" s="222"/>
      <c r="G152" s="133"/>
      <c r="H152" s="133"/>
      <c r="I152" s="133"/>
    </row>
    <row r="153" ht="14.25" customHeight="1">
      <c r="B153" s="222"/>
      <c r="G153" s="133"/>
      <c r="H153" s="133"/>
      <c r="I153" s="133"/>
    </row>
    <row r="154" ht="14.25" customHeight="1">
      <c r="B154" s="222"/>
      <c r="G154" s="133"/>
      <c r="H154" s="133"/>
      <c r="I154" s="133"/>
    </row>
    <row r="155" ht="14.25" customHeight="1">
      <c r="B155" s="222"/>
      <c r="G155" s="133"/>
      <c r="H155" s="133"/>
      <c r="I155" s="133"/>
    </row>
    <row r="156" ht="14.25" customHeight="1">
      <c r="B156" s="222"/>
      <c r="G156" s="133"/>
      <c r="H156" s="133"/>
      <c r="I156" s="133"/>
    </row>
    <row r="157" ht="14.25" customHeight="1">
      <c r="B157" s="222"/>
      <c r="G157" s="133"/>
      <c r="H157" s="133"/>
      <c r="I157" s="133"/>
    </row>
    <row r="158" ht="14.25" customHeight="1">
      <c r="B158" s="222"/>
      <c r="G158" s="133"/>
      <c r="H158" s="133"/>
      <c r="I158" s="133"/>
    </row>
    <row r="159" ht="14.25" customHeight="1">
      <c r="B159" s="222"/>
      <c r="G159" s="133"/>
      <c r="H159" s="133"/>
      <c r="I159" s="133"/>
    </row>
    <row r="160" ht="14.25" customHeight="1">
      <c r="B160" s="222"/>
      <c r="G160" s="133"/>
      <c r="H160" s="133"/>
      <c r="I160" s="133"/>
    </row>
    <row r="161" ht="14.25" customHeight="1">
      <c r="B161" s="222"/>
      <c r="G161" s="133"/>
      <c r="H161" s="133"/>
      <c r="I161" s="133"/>
    </row>
    <row r="162" ht="14.25" customHeight="1">
      <c r="B162" s="222"/>
      <c r="G162" s="133"/>
      <c r="H162" s="133"/>
      <c r="I162" s="133"/>
    </row>
    <row r="163" ht="14.25" customHeight="1">
      <c r="B163" s="222"/>
      <c r="G163" s="133"/>
      <c r="H163" s="133"/>
      <c r="I163" s="133"/>
    </row>
    <row r="164" ht="14.25" customHeight="1">
      <c r="B164" s="222"/>
      <c r="G164" s="133"/>
      <c r="H164" s="133"/>
      <c r="I164" s="133"/>
    </row>
    <row r="165" ht="14.25" customHeight="1">
      <c r="B165" s="222"/>
      <c r="G165" s="133"/>
      <c r="H165" s="133"/>
      <c r="I165" s="133"/>
    </row>
    <row r="166" ht="14.25" customHeight="1">
      <c r="B166" s="222"/>
      <c r="G166" s="133"/>
      <c r="H166" s="133"/>
      <c r="I166" s="133"/>
    </row>
    <row r="167" ht="14.25" customHeight="1">
      <c r="B167" s="222"/>
      <c r="G167" s="133"/>
      <c r="H167" s="133"/>
      <c r="I167" s="133"/>
    </row>
    <row r="168" ht="14.25" customHeight="1">
      <c r="B168" s="222"/>
      <c r="G168" s="133"/>
      <c r="H168" s="133"/>
      <c r="I168" s="133"/>
    </row>
    <row r="169" ht="14.25" customHeight="1">
      <c r="B169" s="222"/>
      <c r="G169" s="133"/>
      <c r="H169" s="133"/>
      <c r="I169" s="133"/>
    </row>
    <row r="170" ht="14.25" customHeight="1">
      <c r="B170" s="222"/>
      <c r="G170" s="133"/>
      <c r="H170" s="133"/>
      <c r="I170" s="133"/>
    </row>
    <row r="171" ht="14.25" customHeight="1">
      <c r="B171" s="222"/>
      <c r="G171" s="133"/>
      <c r="H171" s="133"/>
      <c r="I171" s="133"/>
    </row>
    <row r="172" ht="14.25" customHeight="1">
      <c r="B172" s="222"/>
      <c r="G172" s="133"/>
      <c r="H172" s="133"/>
      <c r="I172" s="133"/>
    </row>
    <row r="173" ht="14.25" customHeight="1">
      <c r="B173" s="222"/>
      <c r="G173" s="133"/>
      <c r="H173" s="133"/>
      <c r="I173" s="133"/>
    </row>
    <row r="174" ht="14.25" customHeight="1">
      <c r="B174" s="222"/>
      <c r="G174" s="133"/>
      <c r="H174" s="133"/>
      <c r="I174" s="133"/>
    </row>
    <row r="175" ht="14.25" customHeight="1">
      <c r="B175" s="222"/>
      <c r="G175" s="133"/>
      <c r="H175" s="133"/>
      <c r="I175" s="133"/>
    </row>
    <row r="176" ht="14.25" customHeight="1">
      <c r="B176" s="222"/>
      <c r="G176" s="133"/>
      <c r="H176" s="133"/>
      <c r="I176" s="133"/>
    </row>
    <row r="177" ht="14.25" customHeight="1">
      <c r="B177" s="222"/>
      <c r="G177" s="133"/>
      <c r="H177" s="133"/>
      <c r="I177" s="133"/>
    </row>
    <row r="178" ht="14.25" customHeight="1">
      <c r="B178" s="222"/>
      <c r="G178" s="133"/>
      <c r="H178" s="133"/>
      <c r="I178" s="133"/>
    </row>
    <row r="179" ht="14.25" customHeight="1">
      <c r="B179" s="222"/>
      <c r="G179" s="133"/>
      <c r="H179" s="133"/>
      <c r="I179" s="133"/>
    </row>
    <row r="180" ht="14.25" customHeight="1">
      <c r="B180" s="222"/>
      <c r="G180" s="133"/>
      <c r="H180" s="133"/>
      <c r="I180" s="133"/>
    </row>
    <row r="181" ht="14.25" customHeight="1">
      <c r="B181" s="222"/>
      <c r="G181" s="133"/>
      <c r="H181" s="133"/>
      <c r="I181" s="133"/>
    </row>
    <row r="182" ht="14.25" customHeight="1">
      <c r="B182" s="222"/>
      <c r="G182" s="133"/>
      <c r="H182" s="133"/>
      <c r="I182" s="133"/>
    </row>
    <row r="183" ht="14.25" customHeight="1">
      <c r="B183" s="222"/>
      <c r="G183" s="133"/>
      <c r="H183" s="133"/>
      <c r="I183" s="133"/>
    </row>
    <row r="184" ht="14.25" customHeight="1">
      <c r="B184" s="222"/>
      <c r="G184" s="133"/>
      <c r="H184" s="133"/>
      <c r="I184" s="133"/>
    </row>
    <row r="185" ht="14.25" customHeight="1">
      <c r="B185" s="222"/>
      <c r="G185" s="133"/>
      <c r="H185" s="133"/>
      <c r="I185" s="133"/>
    </row>
    <row r="186" ht="14.25" customHeight="1">
      <c r="B186" s="222"/>
      <c r="G186" s="133"/>
      <c r="H186" s="133"/>
      <c r="I186" s="133"/>
    </row>
    <row r="187" ht="14.25" customHeight="1">
      <c r="B187" s="222"/>
      <c r="G187" s="133"/>
      <c r="H187" s="133"/>
      <c r="I187" s="133"/>
    </row>
    <row r="188" ht="14.25" customHeight="1">
      <c r="B188" s="222"/>
      <c r="G188" s="133"/>
      <c r="H188" s="133"/>
      <c r="I188" s="133"/>
    </row>
    <row r="189" ht="14.25" customHeight="1">
      <c r="B189" s="222"/>
      <c r="G189" s="133"/>
      <c r="H189" s="133"/>
      <c r="I189" s="133"/>
    </row>
    <row r="190" ht="14.25" customHeight="1">
      <c r="B190" s="222"/>
      <c r="G190" s="133"/>
      <c r="H190" s="133"/>
      <c r="I190" s="133"/>
    </row>
    <row r="191" ht="14.25" customHeight="1">
      <c r="B191" s="222"/>
      <c r="G191" s="133"/>
      <c r="H191" s="133"/>
      <c r="I191" s="133"/>
    </row>
    <row r="192" ht="14.25" customHeight="1">
      <c r="B192" s="222"/>
      <c r="G192" s="133"/>
      <c r="H192" s="133"/>
      <c r="I192" s="133"/>
    </row>
    <row r="193" ht="14.25" customHeight="1">
      <c r="B193" s="222"/>
      <c r="G193" s="133"/>
      <c r="H193" s="133"/>
      <c r="I193" s="133"/>
    </row>
    <row r="194" ht="14.25" customHeight="1">
      <c r="B194" s="222"/>
      <c r="G194" s="133"/>
      <c r="H194" s="133"/>
      <c r="I194" s="133"/>
    </row>
    <row r="195" ht="14.25" customHeight="1">
      <c r="B195" s="222"/>
      <c r="G195" s="133"/>
      <c r="H195" s="133"/>
      <c r="I195" s="133"/>
    </row>
    <row r="196" ht="14.25" customHeight="1">
      <c r="B196" s="222"/>
      <c r="G196" s="133"/>
      <c r="H196" s="133"/>
      <c r="I196" s="133"/>
    </row>
    <row r="197" ht="14.25" customHeight="1">
      <c r="B197" s="222"/>
      <c r="G197" s="133"/>
      <c r="H197" s="133"/>
      <c r="I197" s="133"/>
    </row>
    <row r="198" ht="14.25" customHeight="1">
      <c r="B198" s="222"/>
      <c r="G198" s="133"/>
      <c r="H198" s="133"/>
      <c r="I198" s="133"/>
    </row>
    <row r="199" ht="14.25" customHeight="1">
      <c r="B199" s="222"/>
      <c r="G199" s="133"/>
      <c r="H199" s="133"/>
      <c r="I199" s="133"/>
    </row>
    <row r="200" ht="14.25" customHeight="1">
      <c r="B200" s="222"/>
      <c r="G200" s="133"/>
      <c r="H200" s="133"/>
      <c r="I200" s="133"/>
    </row>
    <row r="201" ht="14.25" customHeight="1">
      <c r="B201" s="222"/>
      <c r="G201" s="133"/>
      <c r="H201" s="133"/>
      <c r="I201" s="133"/>
    </row>
    <row r="202" ht="14.25" customHeight="1">
      <c r="B202" s="222"/>
      <c r="G202" s="133"/>
      <c r="H202" s="133"/>
      <c r="I202" s="133"/>
    </row>
    <row r="203" ht="14.25" customHeight="1">
      <c r="B203" s="222"/>
      <c r="G203" s="133"/>
      <c r="H203" s="133"/>
      <c r="I203" s="133"/>
    </row>
    <row r="204" ht="14.25" customHeight="1">
      <c r="B204" s="222"/>
      <c r="G204" s="133"/>
      <c r="H204" s="133"/>
      <c r="I204" s="133"/>
    </row>
    <row r="205" ht="14.25" customHeight="1">
      <c r="B205" s="222"/>
      <c r="G205" s="133"/>
      <c r="H205" s="133"/>
      <c r="I205" s="133"/>
    </row>
    <row r="206" ht="14.25" customHeight="1">
      <c r="B206" s="222"/>
      <c r="G206" s="133"/>
      <c r="H206" s="133"/>
      <c r="I206" s="133"/>
    </row>
    <row r="207" ht="14.25" customHeight="1">
      <c r="B207" s="222"/>
      <c r="G207" s="133"/>
      <c r="H207" s="133"/>
      <c r="I207" s="133"/>
    </row>
    <row r="208" ht="14.25" customHeight="1">
      <c r="B208" s="222"/>
      <c r="G208" s="133"/>
      <c r="H208" s="133"/>
      <c r="I208" s="133"/>
    </row>
    <row r="209" ht="14.25" customHeight="1">
      <c r="B209" s="222"/>
      <c r="G209" s="133"/>
      <c r="H209" s="133"/>
      <c r="I209" s="133"/>
    </row>
    <row r="210" ht="14.25" customHeight="1">
      <c r="B210" s="222"/>
      <c r="G210" s="133"/>
      <c r="H210" s="133"/>
      <c r="I210" s="133"/>
    </row>
    <row r="211" ht="14.25" customHeight="1">
      <c r="B211" s="222"/>
      <c r="G211" s="133"/>
      <c r="H211" s="133"/>
      <c r="I211" s="133"/>
    </row>
    <row r="212" ht="14.25" customHeight="1">
      <c r="B212" s="222"/>
      <c r="G212" s="133"/>
      <c r="H212" s="133"/>
      <c r="I212" s="133"/>
    </row>
    <row r="213" ht="14.25" customHeight="1">
      <c r="B213" s="222"/>
      <c r="G213" s="133"/>
      <c r="H213" s="133"/>
      <c r="I213" s="133"/>
    </row>
    <row r="214" ht="14.25" customHeight="1">
      <c r="B214" s="222"/>
      <c r="G214" s="133"/>
      <c r="H214" s="133"/>
      <c r="I214" s="133"/>
    </row>
    <row r="215" ht="14.25" customHeight="1">
      <c r="B215" s="222"/>
      <c r="G215" s="133"/>
      <c r="H215" s="133"/>
      <c r="I215" s="133"/>
    </row>
    <row r="216" ht="14.25" customHeight="1">
      <c r="B216" s="222"/>
      <c r="G216" s="133"/>
      <c r="H216" s="133"/>
      <c r="I216" s="133"/>
    </row>
    <row r="217" ht="14.25" customHeight="1">
      <c r="B217" s="222"/>
      <c r="G217" s="133"/>
      <c r="H217" s="133"/>
      <c r="I217" s="133"/>
    </row>
    <row r="218" ht="14.25" customHeight="1">
      <c r="B218" s="222"/>
      <c r="G218" s="133"/>
      <c r="H218" s="133"/>
      <c r="I218" s="133"/>
    </row>
    <row r="219" ht="14.25" customHeight="1">
      <c r="B219" s="222"/>
      <c r="G219" s="133"/>
      <c r="H219" s="133"/>
      <c r="I219" s="133"/>
    </row>
    <row r="220" ht="14.25" customHeight="1">
      <c r="B220" s="222"/>
      <c r="G220" s="133"/>
      <c r="H220" s="133"/>
      <c r="I220" s="133"/>
    </row>
    <row r="221" ht="14.25" customHeight="1">
      <c r="B221" s="222"/>
      <c r="G221" s="133"/>
      <c r="H221" s="133"/>
      <c r="I221" s="133"/>
    </row>
    <row r="222" ht="14.25" customHeight="1">
      <c r="B222" s="222"/>
      <c r="G222" s="133"/>
      <c r="H222" s="133"/>
      <c r="I222" s="133"/>
    </row>
    <row r="223" ht="14.25" customHeight="1">
      <c r="B223" s="222"/>
      <c r="G223" s="133"/>
      <c r="H223" s="133"/>
      <c r="I223" s="133"/>
    </row>
    <row r="224" ht="14.25" customHeight="1">
      <c r="B224" s="222"/>
      <c r="G224" s="133"/>
      <c r="H224" s="133"/>
      <c r="I224" s="133"/>
    </row>
    <row r="225" ht="14.25" customHeight="1">
      <c r="B225" s="222"/>
      <c r="G225" s="133"/>
      <c r="H225" s="133"/>
      <c r="I225" s="133"/>
    </row>
    <row r="226" ht="14.25" customHeight="1">
      <c r="B226" s="222"/>
      <c r="G226" s="133"/>
      <c r="H226" s="133"/>
      <c r="I226" s="133"/>
    </row>
    <row r="227" ht="14.25" customHeight="1">
      <c r="B227" s="222"/>
      <c r="G227" s="133"/>
      <c r="H227" s="133"/>
      <c r="I227" s="133"/>
    </row>
    <row r="228" ht="14.25" customHeight="1">
      <c r="B228" s="222"/>
      <c r="G228" s="133"/>
      <c r="H228" s="133"/>
      <c r="I228" s="133"/>
    </row>
    <row r="229" ht="14.25" customHeight="1">
      <c r="B229" s="222"/>
      <c r="G229" s="133"/>
      <c r="H229" s="133"/>
      <c r="I229" s="133"/>
    </row>
    <row r="230" ht="14.25" customHeight="1">
      <c r="B230" s="222"/>
      <c r="G230" s="133"/>
      <c r="H230" s="133"/>
      <c r="I230" s="133"/>
    </row>
    <row r="231" ht="14.25" customHeight="1">
      <c r="B231" s="222"/>
      <c r="G231" s="133"/>
      <c r="H231" s="133"/>
      <c r="I231" s="133"/>
    </row>
    <row r="232" ht="14.25" customHeight="1">
      <c r="B232" s="222"/>
      <c r="G232" s="133"/>
      <c r="H232" s="133"/>
      <c r="I232" s="133"/>
    </row>
    <row r="233" ht="14.25" customHeight="1">
      <c r="B233" s="222"/>
      <c r="G233" s="133"/>
      <c r="H233" s="133"/>
      <c r="I233" s="133"/>
    </row>
    <row r="234" ht="14.25" customHeight="1">
      <c r="B234" s="222"/>
      <c r="G234" s="133"/>
      <c r="H234" s="133"/>
      <c r="I234" s="133"/>
    </row>
    <row r="235" ht="14.25" customHeight="1">
      <c r="B235" s="222"/>
      <c r="G235" s="133"/>
      <c r="H235" s="133"/>
      <c r="I235" s="133"/>
    </row>
    <row r="236" ht="14.25" customHeight="1">
      <c r="B236" s="222"/>
      <c r="G236" s="133"/>
      <c r="H236" s="133"/>
      <c r="I236" s="133"/>
    </row>
    <row r="237" ht="14.25" customHeight="1">
      <c r="B237" s="222"/>
      <c r="G237" s="133"/>
      <c r="H237" s="133"/>
      <c r="I237" s="133"/>
    </row>
    <row r="238" ht="14.25" customHeight="1">
      <c r="B238" s="222"/>
      <c r="G238" s="133"/>
      <c r="H238" s="133"/>
      <c r="I238" s="133"/>
    </row>
    <row r="239" ht="14.25" customHeight="1">
      <c r="B239" s="222"/>
      <c r="G239" s="133"/>
      <c r="H239" s="133"/>
      <c r="I239" s="133"/>
    </row>
    <row r="240" ht="14.25" customHeight="1">
      <c r="B240" s="222"/>
      <c r="G240" s="133"/>
      <c r="H240" s="133"/>
      <c r="I240" s="133"/>
    </row>
    <row r="241" ht="14.25" customHeight="1">
      <c r="B241" s="222"/>
      <c r="G241" s="133"/>
      <c r="H241" s="133"/>
      <c r="I241" s="133"/>
    </row>
    <row r="242" ht="14.25" customHeight="1">
      <c r="B242" s="222"/>
      <c r="G242" s="133"/>
      <c r="H242" s="133"/>
      <c r="I242" s="133"/>
    </row>
    <row r="243" ht="14.25" customHeight="1">
      <c r="B243" s="222"/>
      <c r="G243" s="133"/>
      <c r="H243" s="133"/>
      <c r="I243" s="133"/>
    </row>
    <row r="244" ht="14.25" customHeight="1">
      <c r="B244" s="222"/>
      <c r="G244" s="133"/>
      <c r="H244" s="133"/>
      <c r="I244" s="133"/>
    </row>
    <row r="245" ht="14.25" customHeight="1">
      <c r="B245" s="222"/>
      <c r="G245" s="133"/>
      <c r="H245" s="133"/>
      <c r="I245" s="133"/>
    </row>
    <row r="246" ht="14.25" customHeight="1">
      <c r="B246" s="222"/>
      <c r="G246" s="133"/>
      <c r="H246" s="133"/>
      <c r="I246" s="133"/>
    </row>
    <row r="247" ht="14.25" customHeight="1">
      <c r="B247" s="222"/>
      <c r="G247" s="133"/>
      <c r="H247" s="133"/>
      <c r="I247" s="133"/>
    </row>
    <row r="248" ht="14.25" customHeight="1">
      <c r="B248" s="222"/>
      <c r="G248" s="133"/>
      <c r="H248" s="133"/>
      <c r="I248" s="133"/>
    </row>
    <row r="249" ht="14.25" customHeight="1">
      <c r="B249" s="222"/>
      <c r="G249" s="133"/>
      <c r="H249" s="133"/>
      <c r="I249" s="133"/>
    </row>
    <row r="250" ht="14.25" customHeight="1">
      <c r="B250" s="222"/>
      <c r="G250" s="133"/>
      <c r="H250" s="133"/>
      <c r="I250" s="133"/>
    </row>
    <row r="251" ht="14.25" customHeight="1">
      <c r="B251" s="222"/>
      <c r="G251" s="133"/>
      <c r="H251" s="133"/>
      <c r="I251" s="133"/>
    </row>
    <row r="252" ht="14.25" customHeight="1">
      <c r="B252" s="222"/>
      <c r="G252" s="133"/>
      <c r="H252" s="133"/>
      <c r="I252" s="133"/>
    </row>
    <row r="253" ht="14.25" customHeight="1">
      <c r="B253" s="222"/>
      <c r="G253" s="133"/>
      <c r="H253" s="133"/>
      <c r="I253" s="133"/>
    </row>
    <row r="254" ht="14.25" customHeight="1">
      <c r="B254" s="222"/>
      <c r="G254" s="133"/>
      <c r="H254" s="133"/>
      <c r="I254" s="133"/>
    </row>
    <row r="255" ht="14.25" customHeight="1">
      <c r="B255" s="222"/>
      <c r="G255" s="133"/>
      <c r="H255" s="133"/>
      <c r="I255" s="133"/>
    </row>
    <row r="256" ht="14.25" customHeight="1">
      <c r="B256" s="222"/>
      <c r="G256" s="133"/>
      <c r="H256" s="133"/>
      <c r="I256" s="133"/>
    </row>
    <row r="257" ht="14.25" customHeight="1">
      <c r="B257" s="222"/>
      <c r="G257" s="133"/>
      <c r="H257" s="133"/>
      <c r="I257" s="133"/>
    </row>
    <row r="258" ht="14.25" customHeight="1">
      <c r="B258" s="222"/>
      <c r="G258" s="133"/>
      <c r="H258" s="133"/>
      <c r="I258" s="133"/>
    </row>
    <row r="259" ht="14.25" customHeight="1">
      <c r="B259" s="222"/>
      <c r="G259" s="133"/>
      <c r="H259" s="133"/>
      <c r="I259" s="133"/>
    </row>
    <row r="260" ht="14.25" customHeight="1">
      <c r="B260" s="222"/>
      <c r="G260" s="133"/>
      <c r="H260" s="133"/>
      <c r="I260" s="133"/>
    </row>
    <row r="261" ht="14.25" customHeight="1">
      <c r="B261" s="222"/>
      <c r="G261" s="133"/>
      <c r="H261" s="133"/>
      <c r="I261" s="133"/>
    </row>
    <row r="262" ht="14.25" customHeight="1">
      <c r="B262" s="222"/>
      <c r="G262" s="133"/>
      <c r="H262" s="133"/>
      <c r="I262" s="133"/>
    </row>
    <row r="263" ht="14.25" customHeight="1">
      <c r="B263" s="222"/>
      <c r="G263" s="133"/>
      <c r="H263" s="133"/>
      <c r="I263" s="133"/>
    </row>
    <row r="264" ht="14.25" customHeight="1">
      <c r="B264" s="222"/>
      <c r="G264" s="133"/>
      <c r="H264" s="133"/>
      <c r="I264" s="133"/>
    </row>
    <row r="265" ht="14.25" customHeight="1">
      <c r="B265" s="222"/>
      <c r="G265" s="133"/>
      <c r="H265" s="133"/>
      <c r="I265" s="133"/>
    </row>
    <row r="266" ht="14.25" customHeight="1">
      <c r="B266" s="222"/>
      <c r="G266" s="133"/>
      <c r="H266" s="133"/>
      <c r="I266" s="133"/>
    </row>
    <row r="267" ht="14.25" customHeight="1">
      <c r="B267" s="222"/>
      <c r="G267" s="133"/>
      <c r="H267" s="133"/>
      <c r="I267" s="133"/>
    </row>
    <row r="268" ht="14.25" customHeight="1">
      <c r="B268" s="222"/>
      <c r="G268" s="133"/>
      <c r="H268" s="133"/>
      <c r="I268" s="133"/>
    </row>
    <row r="269" ht="14.25" customHeight="1">
      <c r="B269" s="222"/>
      <c r="G269" s="133"/>
      <c r="H269" s="133"/>
      <c r="I269" s="133"/>
    </row>
    <row r="270" ht="14.25" customHeight="1">
      <c r="B270" s="222"/>
      <c r="G270" s="133"/>
      <c r="H270" s="133"/>
      <c r="I270" s="133"/>
    </row>
    <row r="271" ht="14.25" customHeight="1">
      <c r="B271" s="222"/>
      <c r="G271" s="133"/>
      <c r="H271" s="133"/>
      <c r="I271" s="133"/>
    </row>
    <row r="272" ht="14.25" customHeight="1">
      <c r="B272" s="222"/>
      <c r="G272" s="133"/>
      <c r="H272" s="133"/>
      <c r="I272" s="133"/>
    </row>
    <row r="273" ht="14.25" customHeight="1">
      <c r="B273" s="222"/>
      <c r="G273" s="133"/>
      <c r="H273" s="133"/>
      <c r="I273" s="133"/>
    </row>
    <row r="274" ht="14.25" customHeight="1">
      <c r="B274" s="222"/>
      <c r="G274" s="133"/>
      <c r="H274" s="133"/>
      <c r="I274" s="133"/>
    </row>
    <row r="275" ht="14.25" customHeight="1">
      <c r="B275" s="222"/>
      <c r="G275" s="133"/>
      <c r="H275" s="133"/>
      <c r="I275" s="133"/>
    </row>
    <row r="276" ht="14.25" customHeight="1">
      <c r="B276" s="222"/>
      <c r="G276" s="133"/>
      <c r="H276" s="133"/>
      <c r="I276" s="133"/>
    </row>
    <row r="277" ht="14.25" customHeight="1">
      <c r="B277" s="222"/>
      <c r="G277" s="133"/>
      <c r="H277" s="133"/>
      <c r="I277" s="133"/>
    </row>
    <row r="278" ht="14.25" customHeight="1">
      <c r="B278" s="222"/>
      <c r="G278" s="133"/>
      <c r="H278" s="133"/>
      <c r="I278" s="133"/>
    </row>
    <row r="279" ht="14.25" customHeight="1">
      <c r="B279" s="222"/>
      <c r="G279" s="133"/>
      <c r="H279" s="133"/>
      <c r="I279" s="133"/>
    </row>
    <row r="280" ht="14.25" customHeight="1">
      <c r="B280" s="222"/>
      <c r="G280" s="133"/>
      <c r="H280" s="133"/>
      <c r="I280" s="133"/>
    </row>
    <row r="281" ht="14.25" customHeight="1">
      <c r="B281" s="222"/>
      <c r="G281" s="133"/>
      <c r="H281" s="133"/>
      <c r="I281" s="133"/>
    </row>
    <row r="282" ht="14.25" customHeight="1">
      <c r="B282" s="222"/>
      <c r="G282" s="133"/>
      <c r="H282" s="133"/>
      <c r="I282" s="133"/>
    </row>
    <row r="283" ht="14.25" customHeight="1">
      <c r="B283" s="222"/>
      <c r="G283" s="133"/>
      <c r="H283" s="133"/>
      <c r="I283" s="133"/>
    </row>
    <row r="284" ht="14.25" customHeight="1">
      <c r="B284" s="222"/>
      <c r="G284" s="133"/>
      <c r="H284" s="133"/>
      <c r="I284" s="133"/>
    </row>
    <row r="285" ht="14.25" customHeight="1">
      <c r="B285" s="222"/>
      <c r="G285" s="133"/>
      <c r="H285" s="133"/>
      <c r="I285" s="133"/>
    </row>
    <row r="286" ht="14.25" customHeight="1">
      <c r="B286" s="222"/>
      <c r="G286" s="133"/>
      <c r="H286" s="133"/>
      <c r="I286" s="133"/>
    </row>
    <row r="287" ht="14.25" customHeight="1">
      <c r="B287" s="222"/>
      <c r="G287" s="133"/>
      <c r="H287" s="133"/>
      <c r="I287" s="133"/>
    </row>
    <row r="288" ht="14.25" customHeight="1">
      <c r="B288" s="222"/>
      <c r="G288" s="133"/>
      <c r="H288" s="133"/>
      <c r="I288" s="133"/>
    </row>
    <row r="289" ht="14.25" customHeight="1">
      <c r="B289" s="222"/>
      <c r="G289" s="133"/>
      <c r="H289" s="133"/>
      <c r="I289" s="133"/>
    </row>
    <row r="290" ht="14.25" customHeight="1">
      <c r="B290" s="222"/>
      <c r="G290" s="133"/>
      <c r="H290" s="133"/>
      <c r="I290" s="133"/>
    </row>
    <row r="291" ht="14.25" customHeight="1">
      <c r="B291" s="222"/>
      <c r="G291" s="133"/>
      <c r="H291" s="133"/>
      <c r="I291" s="133"/>
    </row>
    <row r="292" ht="14.25" customHeight="1">
      <c r="B292" s="222"/>
      <c r="G292" s="133"/>
      <c r="H292" s="133"/>
      <c r="I292" s="133"/>
    </row>
    <row r="293" ht="14.25" customHeight="1">
      <c r="B293" s="222"/>
      <c r="G293" s="133"/>
      <c r="H293" s="133"/>
      <c r="I293" s="133"/>
    </row>
    <row r="294" ht="14.25" customHeight="1">
      <c r="B294" s="222"/>
      <c r="G294" s="133"/>
      <c r="H294" s="133"/>
      <c r="I294" s="133"/>
    </row>
    <row r="295" ht="14.25" customHeight="1">
      <c r="B295" s="222"/>
      <c r="G295" s="133"/>
      <c r="H295" s="133"/>
      <c r="I295" s="133"/>
    </row>
    <row r="296" ht="14.25" customHeight="1">
      <c r="B296" s="222"/>
      <c r="G296" s="133"/>
      <c r="H296" s="133"/>
      <c r="I296" s="133"/>
    </row>
    <row r="297" ht="14.25" customHeight="1">
      <c r="B297" s="222"/>
      <c r="G297" s="133"/>
      <c r="H297" s="133"/>
      <c r="I297" s="133"/>
    </row>
    <row r="298" ht="14.25" customHeight="1">
      <c r="B298" s="222"/>
      <c r="G298" s="133"/>
      <c r="H298" s="133"/>
      <c r="I298" s="133"/>
    </row>
    <row r="299" ht="14.25" customHeight="1">
      <c r="B299" s="222"/>
      <c r="G299" s="133"/>
      <c r="H299" s="133"/>
      <c r="I299" s="133"/>
    </row>
    <row r="300" ht="14.25" customHeight="1">
      <c r="B300" s="222"/>
      <c r="G300" s="133"/>
      <c r="H300" s="133"/>
      <c r="I300" s="133"/>
    </row>
    <row r="301" ht="14.25" customHeight="1">
      <c r="B301" s="222"/>
      <c r="G301" s="133"/>
      <c r="H301" s="133"/>
      <c r="I301" s="133"/>
    </row>
    <row r="302" ht="14.25" customHeight="1">
      <c r="B302" s="222"/>
      <c r="G302" s="133"/>
      <c r="H302" s="133"/>
      <c r="I302" s="133"/>
    </row>
    <row r="303" ht="14.25" customHeight="1">
      <c r="B303" s="222"/>
      <c r="G303" s="133"/>
      <c r="H303" s="133"/>
      <c r="I303" s="133"/>
    </row>
    <row r="304" ht="14.25" customHeight="1">
      <c r="B304" s="222"/>
      <c r="G304" s="133"/>
      <c r="H304" s="133"/>
      <c r="I304" s="133"/>
    </row>
    <row r="305" ht="14.25" customHeight="1">
      <c r="B305" s="222"/>
      <c r="G305" s="133"/>
      <c r="H305" s="133"/>
      <c r="I305" s="133"/>
    </row>
    <row r="306" ht="14.25" customHeight="1">
      <c r="B306" s="222"/>
      <c r="G306" s="133"/>
      <c r="H306" s="133"/>
      <c r="I306" s="133"/>
    </row>
    <row r="307" ht="14.25" customHeight="1">
      <c r="B307" s="222"/>
      <c r="G307" s="133"/>
      <c r="H307" s="133"/>
      <c r="I307" s="133"/>
    </row>
    <row r="308" ht="14.25" customHeight="1">
      <c r="B308" s="222"/>
      <c r="G308" s="133"/>
      <c r="H308" s="133"/>
      <c r="I308" s="133"/>
    </row>
    <row r="309" ht="14.25" customHeight="1">
      <c r="B309" s="222"/>
      <c r="G309" s="133"/>
      <c r="H309" s="133"/>
      <c r="I309" s="133"/>
    </row>
    <row r="310" ht="14.25" customHeight="1">
      <c r="B310" s="222"/>
      <c r="G310" s="133"/>
      <c r="H310" s="133"/>
      <c r="I310" s="133"/>
    </row>
    <row r="311" ht="14.25" customHeight="1">
      <c r="B311" s="222"/>
      <c r="G311" s="133"/>
      <c r="H311" s="133"/>
      <c r="I311" s="133"/>
    </row>
    <row r="312" ht="14.25" customHeight="1">
      <c r="B312" s="222"/>
      <c r="G312" s="133"/>
      <c r="H312" s="133"/>
      <c r="I312" s="133"/>
    </row>
    <row r="313" ht="14.25" customHeight="1">
      <c r="B313" s="222"/>
      <c r="G313" s="133"/>
      <c r="H313" s="133"/>
      <c r="I313" s="133"/>
    </row>
    <row r="314" ht="14.25" customHeight="1">
      <c r="B314" s="222"/>
      <c r="G314" s="133"/>
      <c r="H314" s="133"/>
      <c r="I314" s="133"/>
    </row>
    <row r="315" ht="14.25" customHeight="1">
      <c r="B315" s="222"/>
      <c r="G315" s="133"/>
      <c r="H315" s="133"/>
      <c r="I315" s="133"/>
    </row>
    <row r="316" ht="14.25" customHeight="1">
      <c r="B316" s="222"/>
      <c r="G316" s="133"/>
      <c r="H316" s="133"/>
      <c r="I316" s="133"/>
    </row>
    <row r="317" ht="14.25" customHeight="1">
      <c r="B317" s="222"/>
      <c r="G317" s="133"/>
      <c r="H317" s="133"/>
      <c r="I317" s="133"/>
    </row>
    <row r="318" ht="14.25" customHeight="1">
      <c r="B318" s="222"/>
      <c r="G318" s="133"/>
      <c r="H318" s="133"/>
      <c r="I318" s="133"/>
    </row>
    <row r="319" ht="14.25" customHeight="1">
      <c r="B319" s="222"/>
      <c r="G319" s="133"/>
      <c r="H319" s="133"/>
      <c r="I319" s="133"/>
    </row>
    <row r="320" ht="14.25" customHeight="1">
      <c r="B320" s="222"/>
      <c r="G320" s="133"/>
      <c r="H320" s="133"/>
      <c r="I320" s="133"/>
    </row>
    <row r="321" ht="14.25" customHeight="1">
      <c r="B321" s="222"/>
      <c r="G321" s="133"/>
      <c r="H321" s="133"/>
      <c r="I321" s="133"/>
    </row>
    <row r="322" ht="14.25" customHeight="1">
      <c r="B322" s="222"/>
      <c r="G322" s="133"/>
      <c r="H322" s="133"/>
      <c r="I322" s="133"/>
    </row>
    <row r="323" ht="14.25" customHeight="1">
      <c r="B323" s="222"/>
      <c r="G323" s="133"/>
      <c r="H323" s="133"/>
      <c r="I323" s="133"/>
    </row>
    <row r="324" ht="14.25" customHeight="1">
      <c r="B324" s="222"/>
      <c r="G324" s="133"/>
      <c r="H324" s="133"/>
      <c r="I324" s="133"/>
    </row>
    <row r="325" ht="14.25" customHeight="1">
      <c r="B325" s="222"/>
      <c r="G325" s="133"/>
      <c r="H325" s="133"/>
      <c r="I325" s="133"/>
    </row>
    <row r="326" ht="14.25" customHeight="1">
      <c r="B326" s="222"/>
      <c r="G326" s="133"/>
      <c r="H326" s="133"/>
      <c r="I326" s="133"/>
    </row>
    <row r="327" ht="14.25" customHeight="1">
      <c r="B327" s="222"/>
      <c r="G327" s="133"/>
      <c r="H327" s="133"/>
      <c r="I327" s="133"/>
    </row>
    <row r="328" ht="14.25" customHeight="1">
      <c r="B328" s="222"/>
      <c r="G328" s="133"/>
      <c r="H328" s="133"/>
      <c r="I328" s="133"/>
    </row>
    <row r="329" ht="14.25" customHeight="1">
      <c r="B329" s="222"/>
      <c r="G329" s="133"/>
      <c r="H329" s="133"/>
      <c r="I329" s="133"/>
    </row>
    <row r="330" ht="14.25" customHeight="1">
      <c r="B330" s="222"/>
      <c r="G330" s="133"/>
      <c r="H330" s="133"/>
      <c r="I330" s="133"/>
    </row>
    <row r="331" ht="14.25" customHeight="1">
      <c r="B331" s="222"/>
      <c r="G331" s="133"/>
      <c r="H331" s="133"/>
      <c r="I331" s="133"/>
    </row>
    <row r="332" ht="14.25" customHeight="1">
      <c r="B332" s="222"/>
      <c r="G332" s="133"/>
      <c r="H332" s="133"/>
      <c r="I332" s="133"/>
    </row>
    <row r="333" ht="14.25" customHeight="1">
      <c r="B333" s="222"/>
      <c r="G333" s="133"/>
      <c r="H333" s="133"/>
      <c r="I333" s="133"/>
    </row>
    <row r="334" ht="14.25" customHeight="1">
      <c r="B334" s="222"/>
      <c r="G334" s="133"/>
      <c r="H334" s="133"/>
      <c r="I334" s="133"/>
    </row>
    <row r="335" ht="14.25" customHeight="1">
      <c r="B335" s="222"/>
      <c r="G335" s="133"/>
      <c r="H335" s="133"/>
      <c r="I335" s="133"/>
    </row>
    <row r="336" ht="14.25" customHeight="1">
      <c r="B336" s="222"/>
      <c r="G336" s="133"/>
      <c r="H336" s="133"/>
      <c r="I336" s="133"/>
    </row>
    <row r="337" ht="14.25" customHeight="1">
      <c r="B337" s="222"/>
      <c r="G337" s="133"/>
      <c r="H337" s="133"/>
      <c r="I337" s="133"/>
    </row>
    <row r="338" ht="14.25" customHeight="1">
      <c r="B338" s="222"/>
      <c r="G338" s="133"/>
      <c r="H338" s="133"/>
      <c r="I338" s="133"/>
    </row>
    <row r="339" ht="14.25" customHeight="1">
      <c r="B339" s="222"/>
      <c r="G339" s="133"/>
      <c r="H339" s="133"/>
      <c r="I339" s="133"/>
    </row>
    <row r="340" ht="14.25" customHeight="1">
      <c r="B340" s="222"/>
      <c r="G340" s="133"/>
      <c r="H340" s="133"/>
      <c r="I340" s="133"/>
    </row>
    <row r="341" ht="14.25" customHeight="1">
      <c r="B341" s="222"/>
      <c r="G341" s="133"/>
      <c r="H341" s="133"/>
      <c r="I341" s="133"/>
    </row>
    <row r="342" ht="14.25" customHeight="1">
      <c r="B342" s="222"/>
      <c r="G342" s="133"/>
      <c r="H342" s="133"/>
      <c r="I342" s="133"/>
    </row>
    <row r="343" ht="14.25" customHeight="1">
      <c r="B343" s="222"/>
      <c r="G343" s="133"/>
      <c r="H343" s="133"/>
      <c r="I343" s="133"/>
    </row>
    <row r="344" ht="14.25" customHeight="1">
      <c r="B344" s="222"/>
      <c r="G344" s="133"/>
      <c r="H344" s="133"/>
      <c r="I344" s="133"/>
    </row>
    <row r="345" ht="14.25" customHeight="1">
      <c r="B345" s="222"/>
      <c r="G345" s="133"/>
      <c r="H345" s="133"/>
      <c r="I345" s="133"/>
    </row>
    <row r="346" ht="14.25" customHeight="1">
      <c r="B346" s="222"/>
      <c r="G346" s="133"/>
      <c r="H346" s="133"/>
      <c r="I346" s="133"/>
    </row>
    <row r="347" ht="14.25" customHeight="1">
      <c r="B347" s="222"/>
      <c r="G347" s="133"/>
      <c r="H347" s="133"/>
      <c r="I347" s="133"/>
    </row>
    <row r="348" ht="14.25" customHeight="1">
      <c r="B348" s="222"/>
      <c r="G348" s="133"/>
      <c r="H348" s="133"/>
      <c r="I348" s="133"/>
    </row>
    <row r="349" ht="14.25" customHeight="1">
      <c r="B349" s="222"/>
      <c r="G349" s="133"/>
      <c r="H349" s="133"/>
      <c r="I349" s="133"/>
    </row>
    <row r="350" ht="14.25" customHeight="1">
      <c r="B350" s="222"/>
      <c r="G350" s="133"/>
      <c r="H350" s="133"/>
      <c r="I350" s="133"/>
    </row>
    <row r="351" ht="14.25" customHeight="1">
      <c r="B351" s="222"/>
      <c r="G351" s="133"/>
      <c r="H351" s="133"/>
      <c r="I351" s="133"/>
    </row>
    <row r="352" ht="14.25" customHeight="1">
      <c r="B352" s="222"/>
      <c r="G352" s="133"/>
      <c r="H352" s="133"/>
      <c r="I352" s="133"/>
    </row>
    <row r="353" ht="14.25" customHeight="1">
      <c r="B353" s="222"/>
      <c r="G353" s="133"/>
      <c r="H353" s="133"/>
      <c r="I353" s="133"/>
    </row>
    <row r="354" ht="14.25" customHeight="1">
      <c r="B354" s="222"/>
      <c r="G354" s="133"/>
      <c r="H354" s="133"/>
      <c r="I354" s="133"/>
    </row>
    <row r="355" ht="14.25" customHeight="1">
      <c r="B355" s="222"/>
      <c r="G355" s="133"/>
      <c r="H355" s="133"/>
      <c r="I355" s="133"/>
    </row>
    <row r="356" ht="14.25" customHeight="1">
      <c r="B356" s="222"/>
      <c r="G356" s="133"/>
      <c r="H356" s="133"/>
      <c r="I356" s="133"/>
    </row>
    <row r="357" ht="14.25" customHeight="1">
      <c r="B357" s="222"/>
      <c r="G357" s="133"/>
      <c r="H357" s="133"/>
      <c r="I357" s="133"/>
    </row>
    <row r="358" ht="14.25" customHeight="1">
      <c r="B358" s="222"/>
      <c r="G358" s="133"/>
      <c r="H358" s="133"/>
      <c r="I358" s="133"/>
    </row>
    <row r="359" ht="14.25" customHeight="1">
      <c r="B359" s="222"/>
      <c r="G359" s="133"/>
      <c r="H359" s="133"/>
      <c r="I359" s="133"/>
    </row>
    <row r="360" ht="14.25" customHeight="1">
      <c r="B360" s="222"/>
      <c r="G360" s="133"/>
      <c r="H360" s="133"/>
      <c r="I360" s="133"/>
    </row>
    <row r="361" ht="14.25" customHeight="1">
      <c r="B361" s="222"/>
      <c r="G361" s="133"/>
      <c r="H361" s="133"/>
      <c r="I361" s="133"/>
    </row>
    <row r="362" ht="14.25" customHeight="1">
      <c r="B362" s="222"/>
      <c r="G362" s="133"/>
      <c r="H362" s="133"/>
      <c r="I362" s="133"/>
    </row>
    <row r="363" ht="14.25" customHeight="1">
      <c r="B363" s="222"/>
      <c r="G363" s="133"/>
      <c r="H363" s="133"/>
      <c r="I363" s="133"/>
    </row>
    <row r="364" ht="14.25" customHeight="1">
      <c r="B364" s="222"/>
      <c r="G364" s="133"/>
      <c r="H364" s="133"/>
      <c r="I364" s="133"/>
    </row>
    <row r="365" ht="14.25" customHeight="1">
      <c r="B365" s="222"/>
      <c r="G365" s="133"/>
      <c r="H365" s="133"/>
      <c r="I365" s="133"/>
    </row>
    <row r="366" ht="14.25" customHeight="1">
      <c r="B366" s="222"/>
      <c r="G366" s="133"/>
      <c r="H366" s="133"/>
      <c r="I366" s="133"/>
    </row>
    <row r="367" ht="14.25" customHeight="1">
      <c r="B367" s="222"/>
      <c r="G367" s="133"/>
      <c r="H367" s="133"/>
      <c r="I367" s="133"/>
    </row>
    <row r="368" ht="14.25" customHeight="1">
      <c r="B368" s="222"/>
      <c r="G368" s="133"/>
      <c r="H368" s="133"/>
      <c r="I368" s="133"/>
    </row>
    <row r="369" ht="14.25" customHeight="1">
      <c r="B369" s="222"/>
      <c r="G369" s="133"/>
      <c r="H369" s="133"/>
      <c r="I369" s="133"/>
    </row>
    <row r="370" ht="14.25" customHeight="1">
      <c r="B370" s="222"/>
      <c r="G370" s="133"/>
      <c r="H370" s="133"/>
      <c r="I370" s="133"/>
    </row>
    <row r="371" ht="14.25" customHeight="1">
      <c r="B371" s="222"/>
      <c r="G371" s="133"/>
      <c r="H371" s="133"/>
      <c r="I371" s="133"/>
    </row>
    <row r="372" ht="14.25" customHeight="1">
      <c r="B372" s="222"/>
      <c r="G372" s="133"/>
      <c r="H372" s="133"/>
      <c r="I372" s="133"/>
    </row>
    <row r="373" ht="14.25" customHeight="1">
      <c r="B373" s="222"/>
      <c r="G373" s="133"/>
      <c r="H373" s="133"/>
      <c r="I373" s="133"/>
    </row>
    <row r="374" ht="14.25" customHeight="1">
      <c r="B374" s="222"/>
      <c r="G374" s="133"/>
      <c r="H374" s="133"/>
      <c r="I374" s="133"/>
    </row>
    <row r="375" ht="14.25" customHeight="1">
      <c r="B375" s="222"/>
      <c r="G375" s="133"/>
      <c r="H375" s="133"/>
      <c r="I375" s="133"/>
    </row>
    <row r="376" ht="14.25" customHeight="1">
      <c r="B376" s="222"/>
      <c r="G376" s="133"/>
      <c r="H376" s="133"/>
      <c r="I376" s="133"/>
    </row>
    <row r="377" ht="14.25" customHeight="1">
      <c r="B377" s="222"/>
      <c r="G377" s="133"/>
      <c r="H377" s="133"/>
      <c r="I377" s="133"/>
    </row>
    <row r="378" ht="14.25" customHeight="1">
      <c r="B378" s="222"/>
      <c r="G378" s="133"/>
      <c r="H378" s="133"/>
      <c r="I378" s="133"/>
    </row>
    <row r="379" ht="14.25" customHeight="1">
      <c r="B379" s="222"/>
      <c r="G379" s="133"/>
      <c r="H379" s="133"/>
      <c r="I379" s="133"/>
    </row>
    <row r="380" ht="14.25" customHeight="1">
      <c r="B380" s="222"/>
      <c r="G380" s="133"/>
      <c r="H380" s="133"/>
      <c r="I380" s="133"/>
    </row>
    <row r="381" ht="14.25" customHeight="1">
      <c r="B381" s="222"/>
      <c r="G381" s="133"/>
      <c r="H381" s="133"/>
      <c r="I381" s="133"/>
    </row>
    <row r="382" ht="14.25" customHeight="1">
      <c r="B382" s="222"/>
      <c r="G382" s="133"/>
      <c r="H382" s="133"/>
      <c r="I382" s="133"/>
    </row>
    <row r="383" ht="14.25" customHeight="1">
      <c r="B383" s="222"/>
      <c r="G383" s="133"/>
      <c r="H383" s="133"/>
      <c r="I383" s="133"/>
    </row>
    <row r="384" ht="14.25" customHeight="1">
      <c r="B384" s="222"/>
      <c r="G384" s="133"/>
      <c r="H384" s="133"/>
      <c r="I384" s="133"/>
    </row>
    <row r="385" ht="14.25" customHeight="1">
      <c r="B385" s="222"/>
      <c r="G385" s="133"/>
      <c r="H385" s="133"/>
      <c r="I385" s="133"/>
    </row>
    <row r="386" ht="14.25" customHeight="1">
      <c r="B386" s="222"/>
      <c r="G386" s="133"/>
      <c r="H386" s="133"/>
      <c r="I386" s="133"/>
    </row>
    <row r="387" ht="14.25" customHeight="1">
      <c r="B387" s="222"/>
      <c r="G387" s="133"/>
      <c r="H387" s="133"/>
      <c r="I387" s="133"/>
    </row>
    <row r="388" ht="14.25" customHeight="1">
      <c r="B388" s="222"/>
      <c r="G388" s="133"/>
      <c r="H388" s="133"/>
      <c r="I388" s="133"/>
    </row>
    <row r="389" ht="14.25" customHeight="1">
      <c r="B389" s="222"/>
      <c r="G389" s="133"/>
      <c r="H389" s="133"/>
      <c r="I389" s="133"/>
    </row>
    <row r="390" ht="14.25" customHeight="1">
      <c r="B390" s="222"/>
      <c r="G390" s="133"/>
      <c r="H390" s="133"/>
      <c r="I390" s="133"/>
    </row>
    <row r="391" ht="14.25" customHeight="1">
      <c r="B391" s="222"/>
      <c r="G391" s="133"/>
      <c r="H391" s="133"/>
      <c r="I391" s="133"/>
    </row>
    <row r="392" ht="14.25" customHeight="1">
      <c r="B392" s="222"/>
      <c r="G392" s="133"/>
      <c r="H392" s="133"/>
      <c r="I392" s="133"/>
    </row>
    <row r="393" ht="14.25" customHeight="1">
      <c r="B393" s="222"/>
      <c r="G393" s="133"/>
      <c r="H393" s="133"/>
      <c r="I393" s="133"/>
    </row>
    <row r="394" ht="14.25" customHeight="1">
      <c r="B394" s="222"/>
      <c r="G394" s="133"/>
      <c r="H394" s="133"/>
      <c r="I394" s="133"/>
    </row>
    <row r="395" ht="14.25" customHeight="1">
      <c r="B395" s="222"/>
      <c r="G395" s="133"/>
      <c r="H395" s="133"/>
      <c r="I395" s="133"/>
    </row>
    <row r="396" ht="14.25" customHeight="1">
      <c r="B396" s="222"/>
      <c r="G396" s="133"/>
      <c r="H396" s="133"/>
      <c r="I396" s="133"/>
    </row>
    <row r="397" ht="14.25" customHeight="1">
      <c r="B397" s="222"/>
      <c r="G397" s="133"/>
      <c r="H397" s="133"/>
      <c r="I397" s="133"/>
    </row>
    <row r="398" ht="14.25" customHeight="1">
      <c r="B398" s="222"/>
      <c r="G398" s="133"/>
      <c r="H398" s="133"/>
      <c r="I398" s="133"/>
    </row>
    <row r="399" ht="14.25" customHeight="1">
      <c r="B399" s="222"/>
      <c r="G399" s="133"/>
      <c r="H399" s="133"/>
      <c r="I399" s="133"/>
    </row>
    <row r="400" ht="14.25" customHeight="1">
      <c r="B400" s="222"/>
      <c r="G400" s="133"/>
      <c r="H400" s="133"/>
      <c r="I400" s="133"/>
    </row>
    <row r="401" ht="14.25" customHeight="1">
      <c r="B401" s="222"/>
      <c r="G401" s="133"/>
      <c r="H401" s="133"/>
      <c r="I401" s="133"/>
    </row>
    <row r="402" ht="14.25" customHeight="1">
      <c r="B402" s="222"/>
      <c r="G402" s="133"/>
      <c r="H402" s="133"/>
      <c r="I402" s="133"/>
    </row>
    <row r="403" ht="14.25" customHeight="1">
      <c r="B403" s="222"/>
      <c r="G403" s="133"/>
      <c r="H403" s="133"/>
      <c r="I403" s="133"/>
    </row>
    <row r="404" ht="14.25" customHeight="1">
      <c r="B404" s="222"/>
      <c r="G404" s="133"/>
      <c r="H404" s="133"/>
      <c r="I404" s="133"/>
    </row>
    <row r="405" ht="14.25" customHeight="1">
      <c r="B405" s="222"/>
      <c r="G405" s="133"/>
      <c r="H405" s="133"/>
      <c r="I405" s="133"/>
    </row>
    <row r="406" ht="14.25" customHeight="1">
      <c r="B406" s="222"/>
      <c r="G406" s="133"/>
      <c r="H406" s="133"/>
      <c r="I406" s="133"/>
    </row>
    <row r="407" ht="14.25" customHeight="1">
      <c r="B407" s="222"/>
      <c r="G407" s="133"/>
      <c r="H407" s="133"/>
      <c r="I407" s="133"/>
    </row>
    <row r="408" ht="14.25" customHeight="1">
      <c r="B408" s="222"/>
      <c r="G408" s="133"/>
      <c r="H408" s="133"/>
      <c r="I408" s="133"/>
    </row>
    <row r="409" ht="14.25" customHeight="1">
      <c r="B409" s="222"/>
      <c r="G409" s="133"/>
      <c r="H409" s="133"/>
      <c r="I409" s="133"/>
    </row>
    <row r="410" ht="14.25" customHeight="1">
      <c r="B410" s="222"/>
      <c r="G410" s="133"/>
      <c r="H410" s="133"/>
      <c r="I410" s="133"/>
    </row>
    <row r="411" ht="14.25" customHeight="1">
      <c r="B411" s="222"/>
      <c r="G411" s="133"/>
      <c r="H411" s="133"/>
      <c r="I411" s="133"/>
    </row>
    <row r="412" ht="14.25" customHeight="1">
      <c r="B412" s="222"/>
      <c r="G412" s="133"/>
      <c r="H412" s="133"/>
      <c r="I412" s="133"/>
    </row>
    <row r="413" ht="14.25" customHeight="1">
      <c r="B413" s="222"/>
      <c r="G413" s="133"/>
      <c r="H413" s="133"/>
      <c r="I413" s="133"/>
    </row>
    <row r="414" ht="14.25" customHeight="1">
      <c r="B414" s="222"/>
      <c r="G414" s="133"/>
      <c r="H414" s="133"/>
      <c r="I414" s="133"/>
    </row>
    <row r="415" ht="14.25" customHeight="1">
      <c r="B415" s="222"/>
      <c r="G415" s="133"/>
      <c r="H415" s="133"/>
      <c r="I415" s="133"/>
    </row>
    <row r="416" ht="14.25" customHeight="1">
      <c r="B416" s="222"/>
      <c r="G416" s="133"/>
      <c r="H416" s="133"/>
      <c r="I416" s="133"/>
    </row>
    <row r="417" ht="14.25" customHeight="1">
      <c r="B417" s="222"/>
      <c r="G417" s="133"/>
      <c r="H417" s="133"/>
      <c r="I417" s="133"/>
    </row>
    <row r="418" ht="14.25" customHeight="1">
      <c r="B418" s="222"/>
      <c r="G418" s="133"/>
      <c r="H418" s="133"/>
      <c r="I418" s="133"/>
    </row>
    <row r="419" ht="14.25" customHeight="1">
      <c r="B419" s="222"/>
      <c r="G419" s="133"/>
      <c r="H419" s="133"/>
      <c r="I419" s="133"/>
    </row>
    <row r="420" ht="14.25" customHeight="1">
      <c r="B420" s="222"/>
      <c r="G420" s="133"/>
      <c r="H420" s="133"/>
      <c r="I420" s="133"/>
    </row>
    <row r="421" ht="14.25" customHeight="1">
      <c r="B421" s="222"/>
      <c r="G421" s="133"/>
      <c r="H421" s="133"/>
      <c r="I421" s="133"/>
    </row>
    <row r="422" ht="14.25" customHeight="1">
      <c r="B422" s="222"/>
      <c r="G422" s="133"/>
      <c r="H422" s="133"/>
      <c r="I422" s="133"/>
    </row>
    <row r="423" ht="14.25" customHeight="1">
      <c r="B423" s="222"/>
      <c r="G423" s="133"/>
      <c r="H423" s="133"/>
      <c r="I423" s="133"/>
    </row>
    <row r="424" ht="14.25" customHeight="1">
      <c r="B424" s="222"/>
      <c r="G424" s="133"/>
      <c r="H424" s="133"/>
      <c r="I424" s="133"/>
    </row>
    <row r="425" ht="14.25" customHeight="1">
      <c r="B425" s="222"/>
      <c r="G425" s="133"/>
      <c r="H425" s="133"/>
      <c r="I425" s="133"/>
    </row>
    <row r="426" ht="14.25" customHeight="1">
      <c r="B426" s="222"/>
      <c r="G426" s="133"/>
      <c r="H426" s="133"/>
      <c r="I426" s="133"/>
    </row>
    <row r="427" ht="14.25" customHeight="1">
      <c r="B427" s="222"/>
      <c r="G427" s="133"/>
      <c r="H427" s="133"/>
      <c r="I427" s="133"/>
    </row>
    <row r="428" ht="14.25" customHeight="1">
      <c r="B428" s="222"/>
      <c r="G428" s="133"/>
      <c r="H428" s="133"/>
      <c r="I428" s="133"/>
    </row>
    <row r="429" ht="14.25" customHeight="1">
      <c r="B429" s="222"/>
      <c r="G429" s="133"/>
      <c r="H429" s="133"/>
      <c r="I429" s="133"/>
    </row>
    <row r="430" ht="14.25" customHeight="1">
      <c r="B430" s="222"/>
      <c r="G430" s="133"/>
      <c r="H430" s="133"/>
      <c r="I430" s="133"/>
    </row>
    <row r="431" ht="14.25" customHeight="1">
      <c r="B431" s="222"/>
      <c r="G431" s="133"/>
      <c r="H431" s="133"/>
      <c r="I431" s="133"/>
    </row>
    <row r="432" ht="14.25" customHeight="1">
      <c r="B432" s="222"/>
      <c r="G432" s="133"/>
      <c r="H432" s="133"/>
      <c r="I432" s="133"/>
    </row>
    <row r="433" ht="14.25" customHeight="1">
      <c r="B433" s="222"/>
      <c r="G433" s="133"/>
      <c r="H433" s="133"/>
      <c r="I433" s="133"/>
    </row>
    <row r="434" ht="14.25" customHeight="1">
      <c r="B434" s="222"/>
      <c r="G434" s="133"/>
      <c r="H434" s="133"/>
      <c r="I434" s="133"/>
    </row>
    <row r="435" ht="14.25" customHeight="1">
      <c r="B435" s="222"/>
      <c r="G435" s="133"/>
      <c r="H435" s="133"/>
      <c r="I435" s="133"/>
    </row>
    <row r="436" ht="14.25" customHeight="1">
      <c r="B436" s="222"/>
      <c r="G436" s="133"/>
      <c r="H436" s="133"/>
      <c r="I436" s="133"/>
    </row>
    <row r="437" ht="14.25" customHeight="1">
      <c r="B437" s="222"/>
      <c r="G437" s="133"/>
      <c r="H437" s="133"/>
      <c r="I437" s="133"/>
    </row>
    <row r="438" ht="14.25" customHeight="1">
      <c r="B438" s="222"/>
      <c r="G438" s="133"/>
      <c r="H438" s="133"/>
      <c r="I438" s="133"/>
    </row>
    <row r="439" ht="14.25" customHeight="1">
      <c r="B439" s="222"/>
      <c r="G439" s="133"/>
      <c r="H439" s="133"/>
      <c r="I439" s="133"/>
    </row>
    <row r="440" ht="14.25" customHeight="1">
      <c r="B440" s="222"/>
      <c r="G440" s="133"/>
      <c r="H440" s="133"/>
      <c r="I440" s="133"/>
    </row>
    <row r="441" ht="14.25" customHeight="1">
      <c r="B441" s="222"/>
      <c r="G441" s="133"/>
      <c r="H441" s="133"/>
      <c r="I441" s="133"/>
    </row>
    <row r="442" ht="14.25" customHeight="1">
      <c r="B442" s="222"/>
      <c r="G442" s="133"/>
      <c r="H442" s="133"/>
      <c r="I442" s="133"/>
    </row>
    <row r="443" ht="14.25" customHeight="1">
      <c r="B443" s="222"/>
      <c r="G443" s="133"/>
      <c r="H443" s="133"/>
      <c r="I443" s="133"/>
    </row>
    <row r="444" ht="14.25" customHeight="1">
      <c r="B444" s="222"/>
      <c r="G444" s="133"/>
      <c r="H444" s="133"/>
      <c r="I444" s="133"/>
    </row>
    <row r="445" ht="14.25" customHeight="1">
      <c r="B445" s="222"/>
      <c r="G445" s="133"/>
      <c r="H445" s="133"/>
      <c r="I445" s="133"/>
    </row>
    <row r="446" ht="14.25" customHeight="1">
      <c r="B446" s="222"/>
      <c r="G446" s="133"/>
      <c r="H446" s="133"/>
      <c r="I446" s="133"/>
    </row>
    <row r="447" ht="14.25" customHeight="1">
      <c r="B447" s="222"/>
      <c r="G447" s="133"/>
      <c r="H447" s="133"/>
      <c r="I447" s="133"/>
    </row>
    <row r="448" ht="14.25" customHeight="1">
      <c r="B448" s="222"/>
      <c r="G448" s="133"/>
      <c r="H448" s="133"/>
      <c r="I448" s="133"/>
    </row>
    <row r="449" ht="14.25" customHeight="1">
      <c r="B449" s="222"/>
      <c r="G449" s="133"/>
      <c r="H449" s="133"/>
      <c r="I449" s="133"/>
    </row>
    <row r="450" ht="14.25" customHeight="1">
      <c r="B450" s="222"/>
      <c r="G450" s="133"/>
      <c r="H450" s="133"/>
      <c r="I450" s="133"/>
    </row>
    <row r="451" ht="14.25" customHeight="1">
      <c r="B451" s="222"/>
      <c r="G451" s="133"/>
      <c r="H451" s="133"/>
      <c r="I451" s="133"/>
    </row>
    <row r="452" ht="14.25" customHeight="1">
      <c r="B452" s="222"/>
      <c r="G452" s="133"/>
      <c r="H452" s="133"/>
      <c r="I452" s="133"/>
    </row>
    <row r="453" ht="14.25" customHeight="1">
      <c r="B453" s="222"/>
      <c r="G453" s="133"/>
      <c r="H453" s="133"/>
      <c r="I453" s="133"/>
    </row>
    <row r="454" ht="14.25" customHeight="1">
      <c r="B454" s="222"/>
      <c r="G454" s="133"/>
      <c r="H454" s="133"/>
      <c r="I454" s="133"/>
    </row>
    <row r="455" ht="14.25" customHeight="1">
      <c r="B455" s="222"/>
      <c r="G455" s="133"/>
      <c r="H455" s="133"/>
      <c r="I455" s="133"/>
    </row>
    <row r="456" ht="14.25" customHeight="1">
      <c r="B456" s="222"/>
      <c r="G456" s="133"/>
      <c r="H456" s="133"/>
      <c r="I456" s="133"/>
    </row>
    <row r="457" ht="14.25" customHeight="1">
      <c r="B457" s="222"/>
      <c r="G457" s="133"/>
      <c r="H457" s="133"/>
      <c r="I457" s="133"/>
    </row>
    <row r="458" ht="14.25" customHeight="1">
      <c r="B458" s="222"/>
      <c r="G458" s="133"/>
      <c r="H458" s="133"/>
      <c r="I458" s="133"/>
    </row>
    <row r="459" ht="14.25" customHeight="1">
      <c r="B459" s="222"/>
      <c r="G459" s="133"/>
      <c r="H459" s="133"/>
      <c r="I459" s="133"/>
    </row>
    <row r="460" ht="14.25" customHeight="1">
      <c r="B460" s="222"/>
      <c r="G460" s="133"/>
      <c r="H460" s="133"/>
      <c r="I460" s="133"/>
    </row>
    <row r="461" ht="14.25" customHeight="1">
      <c r="B461" s="222"/>
      <c r="G461" s="133"/>
      <c r="H461" s="133"/>
      <c r="I461" s="133"/>
    </row>
    <row r="462" ht="14.25" customHeight="1">
      <c r="B462" s="222"/>
      <c r="G462" s="133"/>
      <c r="H462" s="133"/>
      <c r="I462" s="133"/>
    </row>
    <row r="463" ht="14.25" customHeight="1">
      <c r="B463" s="222"/>
      <c r="G463" s="133"/>
      <c r="H463" s="133"/>
      <c r="I463" s="133"/>
    </row>
    <row r="464" ht="14.25" customHeight="1">
      <c r="B464" s="222"/>
      <c r="G464" s="133"/>
      <c r="H464" s="133"/>
      <c r="I464" s="133"/>
    </row>
    <row r="465" ht="14.25" customHeight="1">
      <c r="B465" s="222"/>
      <c r="G465" s="133"/>
      <c r="H465" s="133"/>
      <c r="I465" s="133"/>
    </row>
    <row r="466" ht="14.25" customHeight="1">
      <c r="B466" s="222"/>
      <c r="G466" s="133"/>
      <c r="H466" s="133"/>
      <c r="I466" s="133"/>
    </row>
    <row r="467" ht="14.25" customHeight="1">
      <c r="B467" s="222"/>
      <c r="G467" s="133"/>
      <c r="H467" s="133"/>
      <c r="I467" s="133"/>
    </row>
    <row r="468" ht="14.25" customHeight="1">
      <c r="B468" s="222"/>
      <c r="G468" s="133"/>
      <c r="H468" s="133"/>
      <c r="I468" s="133"/>
    </row>
    <row r="469" ht="14.25" customHeight="1">
      <c r="B469" s="222"/>
      <c r="G469" s="133"/>
      <c r="H469" s="133"/>
      <c r="I469" s="133"/>
    </row>
    <row r="470" ht="14.25" customHeight="1">
      <c r="B470" s="222"/>
      <c r="G470" s="133"/>
      <c r="H470" s="133"/>
      <c r="I470" s="133"/>
    </row>
    <row r="471" ht="14.25" customHeight="1">
      <c r="B471" s="222"/>
      <c r="G471" s="133"/>
      <c r="H471" s="133"/>
      <c r="I471" s="133"/>
    </row>
    <row r="472" ht="14.25" customHeight="1">
      <c r="B472" s="222"/>
      <c r="G472" s="133"/>
      <c r="H472" s="133"/>
      <c r="I472" s="133"/>
    </row>
    <row r="473" ht="14.25" customHeight="1">
      <c r="B473" s="222"/>
      <c r="G473" s="133"/>
      <c r="H473" s="133"/>
      <c r="I473" s="133"/>
    </row>
    <row r="474" ht="14.25" customHeight="1">
      <c r="B474" s="222"/>
      <c r="G474" s="133"/>
      <c r="H474" s="133"/>
      <c r="I474" s="133"/>
    </row>
    <row r="475" ht="14.25" customHeight="1">
      <c r="B475" s="222"/>
      <c r="G475" s="133"/>
      <c r="H475" s="133"/>
      <c r="I475" s="133"/>
    </row>
    <row r="476" ht="14.25" customHeight="1">
      <c r="B476" s="222"/>
      <c r="G476" s="133"/>
      <c r="H476" s="133"/>
      <c r="I476" s="133"/>
    </row>
    <row r="477" ht="14.25" customHeight="1">
      <c r="B477" s="222"/>
      <c r="G477" s="133"/>
      <c r="H477" s="133"/>
      <c r="I477" s="133"/>
    </row>
    <row r="478" ht="14.25" customHeight="1">
      <c r="B478" s="222"/>
      <c r="G478" s="133"/>
      <c r="H478" s="133"/>
      <c r="I478" s="133"/>
    </row>
    <row r="479" ht="14.25" customHeight="1">
      <c r="B479" s="222"/>
      <c r="G479" s="133"/>
      <c r="H479" s="133"/>
      <c r="I479" s="133"/>
    </row>
    <row r="480" ht="14.25" customHeight="1">
      <c r="B480" s="222"/>
      <c r="G480" s="133"/>
      <c r="H480" s="133"/>
      <c r="I480" s="133"/>
    </row>
    <row r="481" ht="14.25" customHeight="1">
      <c r="B481" s="222"/>
      <c r="G481" s="133"/>
      <c r="H481" s="133"/>
      <c r="I481" s="133"/>
    </row>
    <row r="482" ht="14.25" customHeight="1">
      <c r="B482" s="222"/>
      <c r="G482" s="133"/>
      <c r="H482" s="133"/>
      <c r="I482" s="133"/>
    </row>
    <row r="483" ht="14.25" customHeight="1">
      <c r="B483" s="222"/>
      <c r="G483" s="133"/>
      <c r="H483" s="133"/>
      <c r="I483" s="133"/>
    </row>
    <row r="484" ht="14.25" customHeight="1">
      <c r="B484" s="222"/>
      <c r="G484" s="133"/>
      <c r="H484" s="133"/>
      <c r="I484" s="133"/>
    </row>
    <row r="485" ht="14.25" customHeight="1">
      <c r="B485" s="222"/>
      <c r="G485" s="133"/>
      <c r="H485" s="133"/>
      <c r="I485" s="133"/>
    </row>
    <row r="486" ht="14.25" customHeight="1">
      <c r="B486" s="222"/>
      <c r="G486" s="133"/>
      <c r="H486" s="133"/>
      <c r="I486" s="133"/>
    </row>
    <row r="487" ht="14.25" customHeight="1">
      <c r="B487" s="222"/>
      <c r="G487" s="133"/>
      <c r="H487" s="133"/>
      <c r="I487" s="133"/>
    </row>
    <row r="488" ht="14.25" customHeight="1">
      <c r="B488" s="222"/>
      <c r="G488" s="133"/>
      <c r="H488" s="133"/>
      <c r="I488" s="133"/>
    </row>
    <row r="489" ht="14.25" customHeight="1">
      <c r="B489" s="222"/>
      <c r="G489" s="133"/>
      <c r="H489" s="133"/>
      <c r="I489" s="133"/>
    </row>
    <row r="490" ht="14.25" customHeight="1">
      <c r="B490" s="222"/>
      <c r="G490" s="133"/>
      <c r="H490" s="133"/>
      <c r="I490" s="133"/>
    </row>
    <row r="491" ht="14.25" customHeight="1">
      <c r="B491" s="222"/>
      <c r="G491" s="133"/>
      <c r="H491" s="133"/>
      <c r="I491" s="133"/>
    </row>
    <row r="492" ht="14.25" customHeight="1">
      <c r="B492" s="222"/>
      <c r="G492" s="133"/>
      <c r="H492" s="133"/>
      <c r="I492" s="133"/>
    </row>
    <row r="493" ht="14.25" customHeight="1">
      <c r="B493" s="222"/>
      <c r="G493" s="133"/>
      <c r="H493" s="133"/>
      <c r="I493" s="133"/>
    </row>
    <row r="494" ht="14.25" customHeight="1">
      <c r="B494" s="222"/>
      <c r="G494" s="133"/>
      <c r="H494" s="133"/>
      <c r="I494" s="133"/>
    </row>
    <row r="495" ht="14.25" customHeight="1">
      <c r="B495" s="222"/>
      <c r="G495" s="133"/>
      <c r="H495" s="133"/>
      <c r="I495" s="133"/>
    </row>
    <row r="496" ht="14.25" customHeight="1">
      <c r="B496" s="222"/>
      <c r="G496" s="133"/>
      <c r="H496" s="133"/>
      <c r="I496" s="133"/>
    </row>
    <row r="497" ht="14.25" customHeight="1">
      <c r="B497" s="222"/>
      <c r="G497" s="133"/>
      <c r="H497" s="133"/>
      <c r="I497" s="133"/>
    </row>
    <row r="498" ht="14.25" customHeight="1">
      <c r="B498" s="222"/>
      <c r="G498" s="133"/>
      <c r="H498" s="133"/>
      <c r="I498" s="133"/>
    </row>
    <row r="499" ht="14.25" customHeight="1">
      <c r="B499" s="222"/>
      <c r="G499" s="133"/>
      <c r="H499" s="133"/>
      <c r="I499" s="133"/>
    </row>
    <row r="500" ht="14.25" customHeight="1">
      <c r="B500" s="222"/>
      <c r="G500" s="133"/>
      <c r="H500" s="133"/>
      <c r="I500" s="133"/>
    </row>
    <row r="501" ht="14.25" customHeight="1">
      <c r="B501" s="222"/>
      <c r="G501" s="133"/>
      <c r="H501" s="133"/>
      <c r="I501" s="133"/>
    </row>
    <row r="502" ht="14.25" customHeight="1">
      <c r="B502" s="222"/>
      <c r="G502" s="133"/>
      <c r="H502" s="133"/>
      <c r="I502" s="133"/>
    </row>
    <row r="503" ht="14.25" customHeight="1">
      <c r="B503" s="222"/>
      <c r="G503" s="133"/>
      <c r="H503" s="133"/>
      <c r="I503" s="133"/>
    </row>
    <row r="504" ht="14.25" customHeight="1">
      <c r="B504" s="222"/>
      <c r="G504" s="133"/>
      <c r="H504" s="133"/>
      <c r="I504" s="133"/>
    </row>
    <row r="505" ht="14.25" customHeight="1">
      <c r="B505" s="222"/>
      <c r="G505" s="133"/>
      <c r="H505" s="133"/>
      <c r="I505" s="133"/>
    </row>
    <row r="506" ht="14.25" customHeight="1">
      <c r="B506" s="222"/>
      <c r="G506" s="133"/>
      <c r="H506" s="133"/>
      <c r="I506" s="133"/>
    </row>
    <row r="507" ht="14.25" customHeight="1">
      <c r="B507" s="222"/>
      <c r="G507" s="133"/>
      <c r="H507" s="133"/>
      <c r="I507" s="133"/>
    </row>
    <row r="508" ht="14.25" customHeight="1">
      <c r="B508" s="222"/>
      <c r="G508" s="133"/>
      <c r="H508" s="133"/>
      <c r="I508" s="133"/>
    </row>
    <row r="509" ht="14.25" customHeight="1">
      <c r="B509" s="222"/>
      <c r="G509" s="133"/>
      <c r="H509" s="133"/>
      <c r="I509" s="133"/>
    </row>
    <row r="510" ht="14.25" customHeight="1">
      <c r="B510" s="222"/>
      <c r="G510" s="133"/>
      <c r="H510" s="133"/>
      <c r="I510" s="133"/>
    </row>
    <row r="511" ht="14.25" customHeight="1">
      <c r="B511" s="222"/>
      <c r="G511" s="133"/>
      <c r="H511" s="133"/>
      <c r="I511" s="133"/>
    </row>
    <row r="512" ht="14.25" customHeight="1">
      <c r="B512" s="222"/>
      <c r="G512" s="133"/>
      <c r="H512" s="133"/>
      <c r="I512" s="133"/>
    </row>
    <row r="513" ht="14.25" customHeight="1">
      <c r="B513" s="222"/>
      <c r="G513" s="133"/>
      <c r="H513" s="133"/>
      <c r="I513" s="133"/>
    </row>
    <row r="514" ht="14.25" customHeight="1">
      <c r="B514" s="222"/>
      <c r="G514" s="133"/>
      <c r="H514" s="133"/>
      <c r="I514" s="133"/>
    </row>
    <row r="515" ht="14.25" customHeight="1">
      <c r="B515" s="222"/>
      <c r="G515" s="133"/>
      <c r="H515" s="133"/>
      <c r="I515" s="133"/>
    </row>
    <row r="516" ht="14.25" customHeight="1">
      <c r="B516" s="222"/>
      <c r="G516" s="133"/>
      <c r="H516" s="133"/>
      <c r="I516" s="133"/>
    </row>
    <row r="517" ht="14.25" customHeight="1">
      <c r="B517" s="222"/>
      <c r="G517" s="133"/>
      <c r="H517" s="133"/>
      <c r="I517" s="133"/>
    </row>
    <row r="518" ht="14.25" customHeight="1">
      <c r="B518" s="222"/>
      <c r="G518" s="133"/>
      <c r="H518" s="133"/>
      <c r="I518" s="133"/>
    </row>
    <row r="519" ht="14.25" customHeight="1">
      <c r="B519" s="222"/>
      <c r="G519" s="133"/>
      <c r="H519" s="133"/>
      <c r="I519" s="133"/>
    </row>
    <row r="520" ht="14.25" customHeight="1">
      <c r="B520" s="222"/>
      <c r="G520" s="133"/>
      <c r="H520" s="133"/>
      <c r="I520" s="133"/>
    </row>
    <row r="521" ht="14.25" customHeight="1">
      <c r="B521" s="222"/>
      <c r="G521" s="133"/>
      <c r="H521" s="133"/>
      <c r="I521" s="133"/>
    </row>
    <row r="522" ht="14.25" customHeight="1">
      <c r="B522" s="222"/>
      <c r="G522" s="133"/>
      <c r="H522" s="133"/>
      <c r="I522" s="133"/>
    </row>
    <row r="523" ht="14.25" customHeight="1">
      <c r="B523" s="222"/>
      <c r="G523" s="133"/>
      <c r="H523" s="133"/>
      <c r="I523" s="133"/>
    </row>
    <row r="524" ht="14.25" customHeight="1">
      <c r="B524" s="222"/>
      <c r="G524" s="133"/>
      <c r="H524" s="133"/>
      <c r="I524" s="133"/>
    </row>
    <row r="525" ht="14.25" customHeight="1">
      <c r="B525" s="222"/>
      <c r="G525" s="133"/>
      <c r="H525" s="133"/>
      <c r="I525" s="133"/>
    </row>
    <row r="526" ht="14.25" customHeight="1">
      <c r="B526" s="222"/>
      <c r="G526" s="133"/>
      <c r="H526" s="133"/>
      <c r="I526" s="133"/>
    </row>
    <row r="527" ht="14.25" customHeight="1">
      <c r="B527" s="222"/>
      <c r="G527" s="133"/>
      <c r="H527" s="133"/>
      <c r="I527" s="133"/>
    </row>
    <row r="528" ht="14.25" customHeight="1">
      <c r="B528" s="222"/>
      <c r="G528" s="133"/>
      <c r="H528" s="133"/>
      <c r="I528" s="133"/>
    </row>
    <row r="529" ht="14.25" customHeight="1">
      <c r="B529" s="222"/>
      <c r="G529" s="133"/>
      <c r="H529" s="133"/>
      <c r="I529" s="133"/>
    </row>
    <row r="530" ht="14.25" customHeight="1">
      <c r="B530" s="222"/>
      <c r="G530" s="133"/>
      <c r="H530" s="133"/>
      <c r="I530" s="133"/>
    </row>
    <row r="531" ht="14.25" customHeight="1">
      <c r="B531" s="222"/>
      <c r="G531" s="133"/>
      <c r="H531" s="133"/>
      <c r="I531" s="133"/>
    </row>
    <row r="532" ht="14.25" customHeight="1">
      <c r="B532" s="222"/>
      <c r="G532" s="133"/>
      <c r="H532" s="133"/>
      <c r="I532" s="133"/>
    </row>
    <row r="533" ht="14.25" customHeight="1">
      <c r="B533" s="222"/>
      <c r="G533" s="133"/>
      <c r="H533" s="133"/>
      <c r="I533" s="133"/>
    </row>
    <row r="534" ht="14.25" customHeight="1">
      <c r="B534" s="222"/>
      <c r="G534" s="133"/>
      <c r="H534" s="133"/>
      <c r="I534" s="133"/>
    </row>
    <row r="535" ht="14.25" customHeight="1">
      <c r="B535" s="222"/>
      <c r="G535" s="133"/>
      <c r="H535" s="133"/>
      <c r="I535" s="133"/>
    </row>
    <row r="536" ht="14.25" customHeight="1">
      <c r="B536" s="222"/>
      <c r="G536" s="133"/>
      <c r="H536" s="133"/>
      <c r="I536" s="133"/>
    </row>
    <row r="537" ht="14.25" customHeight="1">
      <c r="B537" s="222"/>
      <c r="G537" s="133"/>
      <c r="H537" s="133"/>
      <c r="I537" s="133"/>
    </row>
    <row r="538" ht="14.25" customHeight="1">
      <c r="B538" s="222"/>
      <c r="G538" s="133"/>
      <c r="H538" s="133"/>
      <c r="I538" s="133"/>
    </row>
    <row r="539" ht="14.25" customHeight="1">
      <c r="B539" s="222"/>
      <c r="G539" s="133"/>
      <c r="H539" s="133"/>
      <c r="I539" s="133"/>
    </row>
    <row r="540" ht="14.25" customHeight="1">
      <c r="B540" s="222"/>
      <c r="G540" s="133"/>
      <c r="H540" s="133"/>
      <c r="I540" s="133"/>
    </row>
    <row r="541" ht="14.25" customHeight="1">
      <c r="B541" s="222"/>
      <c r="G541" s="133"/>
      <c r="H541" s="133"/>
      <c r="I541" s="133"/>
    </row>
    <row r="542" ht="14.25" customHeight="1">
      <c r="B542" s="222"/>
      <c r="G542" s="133"/>
      <c r="H542" s="133"/>
      <c r="I542" s="133"/>
    </row>
    <row r="543" ht="14.25" customHeight="1">
      <c r="B543" s="222"/>
      <c r="G543" s="133"/>
      <c r="H543" s="133"/>
      <c r="I543" s="133"/>
    </row>
    <row r="544" ht="14.25" customHeight="1">
      <c r="B544" s="222"/>
      <c r="G544" s="133"/>
      <c r="H544" s="133"/>
      <c r="I544" s="133"/>
    </row>
    <row r="545" ht="14.25" customHeight="1">
      <c r="B545" s="222"/>
      <c r="G545" s="133"/>
      <c r="H545" s="133"/>
      <c r="I545" s="133"/>
    </row>
    <row r="546" ht="14.25" customHeight="1">
      <c r="B546" s="222"/>
      <c r="G546" s="133"/>
      <c r="H546" s="133"/>
      <c r="I546" s="133"/>
    </row>
    <row r="547" ht="14.25" customHeight="1">
      <c r="B547" s="222"/>
      <c r="G547" s="133"/>
      <c r="H547" s="133"/>
      <c r="I547" s="133"/>
    </row>
    <row r="548" ht="14.25" customHeight="1">
      <c r="B548" s="222"/>
      <c r="G548" s="133"/>
      <c r="H548" s="133"/>
      <c r="I548" s="133"/>
    </row>
    <row r="549" ht="14.25" customHeight="1">
      <c r="B549" s="222"/>
      <c r="G549" s="133"/>
      <c r="H549" s="133"/>
      <c r="I549" s="133"/>
    </row>
    <row r="550" ht="14.25" customHeight="1">
      <c r="B550" s="222"/>
      <c r="G550" s="133"/>
      <c r="H550" s="133"/>
      <c r="I550" s="133"/>
    </row>
    <row r="551" ht="14.25" customHeight="1">
      <c r="B551" s="222"/>
      <c r="G551" s="133"/>
      <c r="H551" s="133"/>
      <c r="I551" s="133"/>
    </row>
    <row r="552" ht="14.25" customHeight="1">
      <c r="B552" s="222"/>
      <c r="G552" s="133"/>
      <c r="H552" s="133"/>
      <c r="I552" s="133"/>
    </row>
    <row r="553" ht="14.25" customHeight="1">
      <c r="B553" s="222"/>
      <c r="G553" s="133"/>
      <c r="H553" s="133"/>
      <c r="I553" s="133"/>
    </row>
    <row r="554" ht="14.25" customHeight="1">
      <c r="B554" s="222"/>
      <c r="G554" s="133"/>
      <c r="H554" s="133"/>
      <c r="I554" s="133"/>
    </row>
    <row r="555" ht="14.25" customHeight="1">
      <c r="B555" s="222"/>
      <c r="G555" s="133"/>
      <c r="H555" s="133"/>
      <c r="I555" s="133"/>
    </row>
    <row r="556" ht="14.25" customHeight="1">
      <c r="B556" s="222"/>
      <c r="G556" s="133"/>
      <c r="H556" s="133"/>
      <c r="I556" s="133"/>
    </row>
    <row r="557" ht="14.25" customHeight="1">
      <c r="B557" s="222"/>
      <c r="G557" s="133"/>
      <c r="H557" s="133"/>
      <c r="I557" s="133"/>
    </row>
    <row r="558" ht="14.25" customHeight="1">
      <c r="B558" s="222"/>
      <c r="G558" s="133"/>
      <c r="H558" s="133"/>
      <c r="I558" s="133"/>
    </row>
    <row r="559" ht="14.25" customHeight="1">
      <c r="B559" s="222"/>
      <c r="G559" s="133"/>
      <c r="H559" s="133"/>
      <c r="I559" s="133"/>
    </row>
    <row r="560" ht="14.25" customHeight="1">
      <c r="B560" s="222"/>
      <c r="G560" s="133"/>
      <c r="H560" s="133"/>
      <c r="I560" s="133"/>
    </row>
    <row r="561" ht="14.25" customHeight="1">
      <c r="B561" s="222"/>
      <c r="G561" s="133"/>
      <c r="H561" s="133"/>
      <c r="I561" s="133"/>
    </row>
    <row r="562" ht="14.25" customHeight="1">
      <c r="B562" s="222"/>
      <c r="G562" s="133"/>
      <c r="H562" s="133"/>
      <c r="I562" s="133"/>
    </row>
    <row r="563" ht="14.25" customHeight="1">
      <c r="B563" s="222"/>
      <c r="G563" s="133"/>
      <c r="H563" s="133"/>
      <c r="I563" s="133"/>
    </row>
    <row r="564" ht="14.25" customHeight="1">
      <c r="B564" s="222"/>
      <c r="G564" s="133"/>
      <c r="H564" s="133"/>
      <c r="I564" s="133"/>
    </row>
    <row r="565" ht="14.25" customHeight="1">
      <c r="B565" s="222"/>
      <c r="G565" s="133"/>
      <c r="H565" s="133"/>
      <c r="I565" s="133"/>
    </row>
    <row r="566" ht="14.25" customHeight="1">
      <c r="B566" s="222"/>
      <c r="G566" s="133"/>
      <c r="H566" s="133"/>
      <c r="I566" s="133"/>
    </row>
    <row r="567" ht="14.25" customHeight="1">
      <c r="B567" s="222"/>
      <c r="G567" s="133"/>
      <c r="H567" s="133"/>
      <c r="I567" s="133"/>
    </row>
    <row r="568" ht="14.25" customHeight="1">
      <c r="B568" s="222"/>
      <c r="G568" s="133"/>
      <c r="H568" s="133"/>
      <c r="I568" s="133"/>
    </row>
    <row r="569" ht="14.25" customHeight="1">
      <c r="B569" s="222"/>
      <c r="G569" s="133"/>
      <c r="H569" s="133"/>
      <c r="I569" s="133"/>
    </row>
    <row r="570" ht="14.25" customHeight="1">
      <c r="B570" s="222"/>
      <c r="G570" s="133"/>
      <c r="H570" s="133"/>
      <c r="I570" s="133"/>
    </row>
    <row r="571" ht="14.25" customHeight="1">
      <c r="B571" s="222"/>
      <c r="G571" s="133"/>
      <c r="H571" s="133"/>
      <c r="I571" s="133"/>
    </row>
    <row r="572" ht="14.25" customHeight="1">
      <c r="B572" s="222"/>
      <c r="G572" s="133"/>
      <c r="H572" s="133"/>
      <c r="I572" s="133"/>
    </row>
    <row r="573" ht="14.25" customHeight="1">
      <c r="B573" s="222"/>
      <c r="G573" s="133"/>
      <c r="H573" s="133"/>
      <c r="I573" s="133"/>
    </row>
    <row r="574" ht="14.25" customHeight="1">
      <c r="B574" s="222"/>
      <c r="G574" s="133"/>
      <c r="H574" s="133"/>
      <c r="I574" s="133"/>
    </row>
    <row r="575" ht="14.25" customHeight="1">
      <c r="B575" s="222"/>
      <c r="G575" s="133"/>
      <c r="H575" s="133"/>
      <c r="I575" s="133"/>
    </row>
    <row r="576" ht="14.25" customHeight="1">
      <c r="B576" s="222"/>
      <c r="G576" s="133"/>
      <c r="H576" s="133"/>
      <c r="I576" s="133"/>
    </row>
    <row r="577" ht="14.25" customHeight="1">
      <c r="B577" s="222"/>
      <c r="G577" s="133"/>
      <c r="H577" s="133"/>
      <c r="I577" s="133"/>
    </row>
    <row r="578" ht="14.25" customHeight="1">
      <c r="B578" s="222"/>
      <c r="G578" s="133"/>
      <c r="H578" s="133"/>
      <c r="I578" s="133"/>
    </row>
    <row r="579" ht="14.25" customHeight="1">
      <c r="B579" s="222"/>
      <c r="G579" s="133"/>
      <c r="H579" s="133"/>
      <c r="I579" s="133"/>
    </row>
    <row r="580" ht="14.25" customHeight="1">
      <c r="B580" s="222"/>
      <c r="G580" s="133"/>
      <c r="H580" s="133"/>
      <c r="I580" s="133"/>
    </row>
    <row r="581" ht="14.25" customHeight="1">
      <c r="B581" s="222"/>
      <c r="G581" s="133"/>
      <c r="H581" s="133"/>
      <c r="I581" s="133"/>
    </row>
    <row r="582" ht="14.25" customHeight="1">
      <c r="B582" s="222"/>
      <c r="G582" s="133"/>
      <c r="H582" s="133"/>
      <c r="I582" s="133"/>
    </row>
    <row r="583" ht="14.25" customHeight="1">
      <c r="B583" s="222"/>
      <c r="G583" s="133"/>
      <c r="H583" s="133"/>
      <c r="I583" s="133"/>
    </row>
    <row r="584" ht="14.25" customHeight="1">
      <c r="B584" s="222"/>
      <c r="G584" s="133"/>
      <c r="H584" s="133"/>
      <c r="I584" s="133"/>
    </row>
    <row r="585" ht="14.25" customHeight="1">
      <c r="B585" s="222"/>
      <c r="G585" s="133"/>
      <c r="H585" s="133"/>
      <c r="I585" s="133"/>
    </row>
    <row r="586" ht="14.25" customHeight="1">
      <c r="B586" s="222"/>
      <c r="G586" s="133"/>
      <c r="H586" s="133"/>
      <c r="I586" s="133"/>
    </row>
    <row r="587" ht="14.25" customHeight="1">
      <c r="B587" s="222"/>
      <c r="G587" s="133"/>
      <c r="H587" s="133"/>
      <c r="I587" s="133"/>
    </row>
    <row r="588" ht="14.25" customHeight="1">
      <c r="B588" s="222"/>
      <c r="G588" s="133"/>
      <c r="H588" s="133"/>
      <c r="I588" s="133"/>
    </row>
    <row r="589" ht="14.25" customHeight="1">
      <c r="B589" s="222"/>
      <c r="G589" s="133"/>
      <c r="H589" s="133"/>
      <c r="I589" s="133"/>
    </row>
    <row r="590" ht="14.25" customHeight="1">
      <c r="B590" s="222"/>
      <c r="G590" s="133"/>
      <c r="H590" s="133"/>
      <c r="I590" s="133"/>
    </row>
    <row r="591" ht="14.25" customHeight="1">
      <c r="B591" s="222"/>
      <c r="G591" s="133"/>
      <c r="H591" s="133"/>
      <c r="I591" s="133"/>
    </row>
    <row r="592" ht="14.25" customHeight="1">
      <c r="B592" s="222"/>
      <c r="G592" s="133"/>
      <c r="H592" s="133"/>
      <c r="I592" s="133"/>
    </row>
    <row r="593" ht="14.25" customHeight="1">
      <c r="B593" s="222"/>
      <c r="G593" s="133"/>
      <c r="H593" s="133"/>
      <c r="I593" s="133"/>
    </row>
    <row r="594" ht="14.25" customHeight="1">
      <c r="B594" s="222"/>
      <c r="G594" s="133"/>
      <c r="H594" s="133"/>
      <c r="I594" s="133"/>
    </row>
    <row r="595" ht="14.25" customHeight="1">
      <c r="B595" s="222"/>
      <c r="G595" s="133"/>
      <c r="H595" s="133"/>
      <c r="I595" s="133"/>
    </row>
    <row r="596" ht="14.25" customHeight="1">
      <c r="B596" s="222"/>
      <c r="G596" s="133"/>
      <c r="H596" s="133"/>
      <c r="I596" s="133"/>
    </row>
    <row r="597" ht="14.25" customHeight="1">
      <c r="B597" s="222"/>
      <c r="G597" s="133"/>
      <c r="H597" s="133"/>
      <c r="I597" s="133"/>
    </row>
    <row r="598" ht="14.25" customHeight="1">
      <c r="B598" s="222"/>
      <c r="G598" s="133"/>
      <c r="H598" s="133"/>
      <c r="I598" s="133"/>
    </row>
    <row r="599" ht="14.25" customHeight="1">
      <c r="B599" s="222"/>
      <c r="G599" s="133"/>
      <c r="H599" s="133"/>
      <c r="I599" s="133"/>
    </row>
    <row r="600" ht="14.25" customHeight="1">
      <c r="B600" s="222"/>
      <c r="G600" s="133"/>
      <c r="H600" s="133"/>
      <c r="I600" s="133"/>
    </row>
    <row r="601" ht="14.25" customHeight="1">
      <c r="B601" s="222"/>
      <c r="G601" s="133"/>
      <c r="H601" s="133"/>
      <c r="I601" s="133"/>
    </row>
    <row r="602" ht="14.25" customHeight="1">
      <c r="B602" s="222"/>
      <c r="G602" s="133"/>
      <c r="H602" s="133"/>
      <c r="I602" s="133"/>
    </row>
    <row r="603" ht="14.25" customHeight="1">
      <c r="B603" s="222"/>
      <c r="G603" s="133"/>
      <c r="H603" s="133"/>
      <c r="I603" s="133"/>
    </row>
    <row r="604" ht="14.25" customHeight="1">
      <c r="B604" s="222"/>
      <c r="G604" s="133"/>
      <c r="H604" s="133"/>
      <c r="I604" s="133"/>
    </row>
    <row r="605" ht="14.25" customHeight="1">
      <c r="B605" s="222"/>
      <c r="G605" s="133"/>
      <c r="H605" s="133"/>
      <c r="I605" s="133"/>
    </row>
    <row r="606" ht="14.25" customHeight="1">
      <c r="B606" s="222"/>
      <c r="G606" s="133"/>
      <c r="H606" s="133"/>
      <c r="I606" s="133"/>
    </row>
    <row r="607" ht="14.25" customHeight="1">
      <c r="B607" s="222"/>
      <c r="G607" s="133"/>
      <c r="H607" s="133"/>
      <c r="I607" s="133"/>
    </row>
    <row r="608" ht="14.25" customHeight="1">
      <c r="B608" s="222"/>
      <c r="G608" s="133"/>
      <c r="H608" s="133"/>
      <c r="I608" s="133"/>
    </row>
    <row r="609" ht="14.25" customHeight="1">
      <c r="B609" s="222"/>
      <c r="G609" s="133"/>
      <c r="H609" s="133"/>
      <c r="I609" s="133"/>
    </row>
    <row r="610" ht="14.25" customHeight="1">
      <c r="B610" s="222"/>
      <c r="G610" s="133"/>
      <c r="H610" s="133"/>
      <c r="I610" s="133"/>
    </row>
    <row r="611" ht="14.25" customHeight="1">
      <c r="B611" s="222"/>
      <c r="G611" s="133"/>
      <c r="H611" s="133"/>
      <c r="I611" s="133"/>
    </row>
    <row r="612" ht="14.25" customHeight="1">
      <c r="B612" s="222"/>
      <c r="G612" s="133"/>
      <c r="H612" s="133"/>
      <c r="I612" s="133"/>
    </row>
    <row r="613" ht="14.25" customHeight="1">
      <c r="B613" s="222"/>
      <c r="G613" s="133"/>
      <c r="H613" s="133"/>
      <c r="I613" s="133"/>
    </row>
    <row r="614" ht="14.25" customHeight="1">
      <c r="B614" s="222"/>
      <c r="G614" s="133"/>
      <c r="H614" s="133"/>
      <c r="I614" s="133"/>
    </row>
    <row r="615" ht="14.25" customHeight="1">
      <c r="B615" s="222"/>
      <c r="G615" s="133"/>
      <c r="H615" s="133"/>
      <c r="I615" s="133"/>
    </row>
    <row r="616" ht="14.25" customHeight="1">
      <c r="B616" s="222"/>
      <c r="G616" s="133"/>
      <c r="H616" s="133"/>
      <c r="I616" s="133"/>
    </row>
    <row r="617" ht="14.25" customHeight="1">
      <c r="B617" s="222"/>
      <c r="G617" s="133"/>
      <c r="H617" s="133"/>
      <c r="I617" s="133"/>
    </row>
    <row r="618" ht="14.25" customHeight="1">
      <c r="B618" s="222"/>
      <c r="G618" s="133"/>
      <c r="H618" s="133"/>
      <c r="I618" s="133"/>
    </row>
    <row r="619" ht="14.25" customHeight="1">
      <c r="B619" s="222"/>
      <c r="G619" s="133"/>
      <c r="H619" s="133"/>
      <c r="I619" s="133"/>
    </row>
    <row r="620" ht="14.25" customHeight="1">
      <c r="B620" s="222"/>
      <c r="G620" s="133"/>
      <c r="H620" s="133"/>
      <c r="I620" s="133"/>
    </row>
    <row r="621" ht="14.25" customHeight="1">
      <c r="B621" s="222"/>
      <c r="G621" s="133"/>
      <c r="H621" s="133"/>
      <c r="I621" s="133"/>
    </row>
    <row r="622" ht="14.25" customHeight="1">
      <c r="B622" s="222"/>
      <c r="G622" s="133"/>
      <c r="H622" s="133"/>
      <c r="I622" s="133"/>
    </row>
    <row r="623" ht="14.25" customHeight="1">
      <c r="B623" s="222"/>
      <c r="G623" s="133"/>
      <c r="H623" s="133"/>
      <c r="I623" s="133"/>
    </row>
    <row r="624" ht="14.25" customHeight="1">
      <c r="B624" s="222"/>
      <c r="G624" s="133"/>
      <c r="H624" s="133"/>
      <c r="I624" s="133"/>
    </row>
    <row r="625" ht="14.25" customHeight="1">
      <c r="B625" s="222"/>
      <c r="G625" s="133"/>
      <c r="H625" s="133"/>
      <c r="I625" s="133"/>
    </row>
    <row r="626" ht="14.25" customHeight="1">
      <c r="B626" s="222"/>
      <c r="G626" s="133"/>
      <c r="H626" s="133"/>
      <c r="I626" s="133"/>
    </row>
    <row r="627" ht="14.25" customHeight="1">
      <c r="B627" s="222"/>
      <c r="G627" s="133"/>
      <c r="H627" s="133"/>
      <c r="I627" s="133"/>
    </row>
    <row r="628" ht="14.25" customHeight="1">
      <c r="B628" s="222"/>
      <c r="G628" s="133"/>
      <c r="H628" s="133"/>
      <c r="I628" s="133"/>
    </row>
    <row r="629" ht="14.25" customHeight="1">
      <c r="B629" s="222"/>
      <c r="G629" s="133"/>
      <c r="H629" s="133"/>
      <c r="I629" s="133"/>
    </row>
    <row r="630" ht="14.25" customHeight="1">
      <c r="B630" s="222"/>
      <c r="G630" s="133"/>
      <c r="H630" s="133"/>
      <c r="I630" s="133"/>
    </row>
    <row r="631" ht="14.25" customHeight="1">
      <c r="B631" s="222"/>
      <c r="G631" s="133"/>
      <c r="H631" s="133"/>
      <c r="I631" s="133"/>
    </row>
    <row r="632" ht="14.25" customHeight="1">
      <c r="B632" s="222"/>
      <c r="G632" s="133"/>
      <c r="H632" s="133"/>
      <c r="I632" s="133"/>
    </row>
    <row r="633" ht="14.25" customHeight="1">
      <c r="B633" s="222"/>
      <c r="G633" s="133"/>
      <c r="H633" s="133"/>
      <c r="I633" s="133"/>
    </row>
    <row r="634" ht="14.25" customHeight="1">
      <c r="B634" s="222"/>
      <c r="G634" s="133"/>
      <c r="H634" s="133"/>
      <c r="I634" s="133"/>
    </row>
    <row r="635" ht="14.25" customHeight="1">
      <c r="B635" s="222"/>
      <c r="G635" s="133"/>
      <c r="H635" s="133"/>
      <c r="I635" s="133"/>
    </row>
    <row r="636" ht="14.25" customHeight="1">
      <c r="B636" s="222"/>
      <c r="G636" s="133"/>
      <c r="H636" s="133"/>
      <c r="I636" s="133"/>
    </row>
    <row r="637" ht="14.25" customHeight="1">
      <c r="B637" s="222"/>
      <c r="G637" s="133"/>
      <c r="H637" s="133"/>
      <c r="I637" s="133"/>
    </row>
    <row r="638" ht="14.25" customHeight="1">
      <c r="B638" s="222"/>
      <c r="G638" s="133"/>
      <c r="H638" s="133"/>
      <c r="I638" s="133"/>
    </row>
    <row r="639" ht="14.25" customHeight="1">
      <c r="B639" s="222"/>
      <c r="G639" s="133"/>
      <c r="H639" s="133"/>
      <c r="I639" s="133"/>
    </row>
    <row r="640" ht="14.25" customHeight="1">
      <c r="B640" s="222"/>
      <c r="G640" s="133"/>
      <c r="H640" s="133"/>
      <c r="I640" s="133"/>
    </row>
    <row r="641" ht="14.25" customHeight="1">
      <c r="B641" s="222"/>
      <c r="G641" s="133"/>
      <c r="H641" s="133"/>
      <c r="I641" s="133"/>
    </row>
    <row r="642" ht="14.25" customHeight="1">
      <c r="B642" s="222"/>
      <c r="G642" s="133"/>
      <c r="H642" s="133"/>
      <c r="I642" s="133"/>
    </row>
    <row r="643" ht="14.25" customHeight="1">
      <c r="B643" s="222"/>
      <c r="G643" s="133"/>
      <c r="H643" s="133"/>
      <c r="I643" s="133"/>
    </row>
    <row r="644" ht="14.25" customHeight="1">
      <c r="B644" s="222"/>
      <c r="G644" s="133"/>
      <c r="H644" s="133"/>
      <c r="I644" s="133"/>
    </row>
    <row r="645" ht="14.25" customHeight="1">
      <c r="B645" s="222"/>
      <c r="G645" s="133"/>
      <c r="H645" s="133"/>
      <c r="I645" s="133"/>
    </row>
    <row r="646" ht="14.25" customHeight="1">
      <c r="B646" s="222"/>
      <c r="G646" s="133"/>
      <c r="H646" s="133"/>
      <c r="I646" s="133"/>
    </row>
    <row r="647" ht="14.25" customHeight="1">
      <c r="B647" s="222"/>
      <c r="G647" s="133"/>
      <c r="H647" s="133"/>
      <c r="I647" s="133"/>
    </row>
    <row r="648" ht="14.25" customHeight="1">
      <c r="B648" s="222"/>
      <c r="G648" s="133"/>
      <c r="H648" s="133"/>
      <c r="I648" s="133"/>
    </row>
    <row r="649" ht="14.25" customHeight="1">
      <c r="B649" s="222"/>
      <c r="G649" s="133"/>
      <c r="H649" s="133"/>
      <c r="I649" s="133"/>
    </row>
    <row r="650" ht="14.25" customHeight="1">
      <c r="B650" s="222"/>
      <c r="G650" s="133"/>
      <c r="H650" s="133"/>
      <c r="I650" s="133"/>
    </row>
    <row r="651" ht="14.25" customHeight="1">
      <c r="B651" s="222"/>
      <c r="G651" s="133"/>
      <c r="H651" s="133"/>
      <c r="I651" s="133"/>
    </row>
    <row r="652" ht="14.25" customHeight="1">
      <c r="B652" s="222"/>
      <c r="G652" s="133"/>
      <c r="H652" s="133"/>
      <c r="I652" s="133"/>
    </row>
    <row r="653" ht="14.25" customHeight="1">
      <c r="B653" s="222"/>
      <c r="G653" s="133"/>
      <c r="H653" s="133"/>
      <c r="I653" s="133"/>
    </row>
    <row r="654" ht="14.25" customHeight="1">
      <c r="B654" s="222"/>
      <c r="G654" s="133"/>
      <c r="H654" s="133"/>
      <c r="I654" s="133"/>
    </row>
    <row r="655" ht="14.25" customHeight="1">
      <c r="B655" s="222"/>
      <c r="G655" s="133"/>
      <c r="H655" s="133"/>
      <c r="I655" s="133"/>
    </row>
    <row r="656" ht="14.25" customHeight="1">
      <c r="B656" s="222"/>
      <c r="G656" s="133"/>
      <c r="H656" s="133"/>
      <c r="I656" s="133"/>
    </row>
    <row r="657" ht="14.25" customHeight="1">
      <c r="B657" s="222"/>
      <c r="G657" s="133"/>
      <c r="H657" s="133"/>
      <c r="I657" s="133"/>
    </row>
    <row r="658" ht="14.25" customHeight="1">
      <c r="B658" s="222"/>
      <c r="G658" s="133"/>
      <c r="H658" s="133"/>
      <c r="I658" s="133"/>
    </row>
    <row r="659" ht="14.25" customHeight="1">
      <c r="B659" s="222"/>
      <c r="G659" s="133"/>
      <c r="H659" s="133"/>
      <c r="I659" s="133"/>
    </row>
    <row r="660" ht="14.25" customHeight="1">
      <c r="B660" s="222"/>
      <c r="G660" s="133"/>
      <c r="H660" s="133"/>
      <c r="I660" s="133"/>
    </row>
    <row r="661" ht="14.25" customHeight="1">
      <c r="B661" s="222"/>
      <c r="G661" s="133"/>
      <c r="H661" s="133"/>
      <c r="I661" s="133"/>
    </row>
    <row r="662" ht="14.25" customHeight="1">
      <c r="B662" s="222"/>
      <c r="G662" s="133"/>
      <c r="H662" s="133"/>
      <c r="I662" s="133"/>
    </row>
    <row r="663" ht="14.25" customHeight="1">
      <c r="B663" s="222"/>
      <c r="G663" s="133"/>
      <c r="H663" s="133"/>
      <c r="I663" s="133"/>
    </row>
    <row r="664" ht="14.25" customHeight="1">
      <c r="B664" s="222"/>
      <c r="G664" s="133"/>
      <c r="H664" s="133"/>
      <c r="I664" s="133"/>
    </row>
    <row r="665" ht="14.25" customHeight="1">
      <c r="B665" s="222"/>
      <c r="G665" s="133"/>
      <c r="H665" s="133"/>
      <c r="I665" s="133"/>
    </row>
    <row r="666" ht="14.25" customHeight="1">
      <c r="B666" s="222"/>
      <c r="G666" s="133"/>
      <c r="H666" s="133"/>
      <c r="I666" s="133"/>
    </row>
    <row r="667" ht="14.25" customHeight="1">
      <c r="B667" s="222"/>
      <c r="G667" s="133"/>
      <c r="H667" s="133"/>
      <c r="I667" s="133"/>
    </row>
    <row r="668" ht="14.25" customHeight="1">
      <c r="B668" s="222"/>
      <c r="G668" s="133"/>
      <c r="H668" s="133"/>
      <c r="I668" s="133"/>
    </row>
    <row r="669" ht="14.25" customHeight="1">
      <c r="B669" s="222"/>
      <c r="G669" s="133"/>
      <c r="H669" s="133"/>
      <c r="I669" s="133"/>
    </row>
    <row r="670" ht="14.25" customHeight="1">
      <c r="B670" s="222"/>
      <c r="G670" s="133"/>
      <c r="H670" s="133"/>
      <c r="I670" s="133"/>
    </row>
    <row r="671" ht="14.25" customHeight="1">
      <c r="B671" s="222"/>
      <c r="G671" s="133"/>
      <c r="H671" s="133"/>
      <c r="I671" s="133"/>
    </row>
    <row r="672" ht="14.25" customHeight="1">
      <c r="B672" s="222"/>
      <c r="G672" s="133"/>
      <c r="H672" s="133"/>
      <c r="I672" s="133"/>
    </row>
    <row r="673" ht="14.25" customHeight="1">
      <c r="B673" s="222"/>
      <c r="G673" s="133"/>
      <c r="H673" s="133"/>
      <c r="I673" s="133"/>
    </row>
    <row r="674" ht="14.25" customHeight="1">
      <c r="B674" s="222"/>
      <c r="G674" s="133"/>
      <c r="H674" s="133"/>
      <c r="I674" s="133"/>
    </row>
    <row r="675" ht="14.25" customHeight="1">
      <c r="B675" s="222"/>
      <c r="G675" s="133"/>
      <c r="H675" s="133"/>
      <c r="I675" s="133"/>
    </row>
    <row r="676" ht="14.25" customHeight="1">
      <c r="B676" s="222"/>
      <c r="G676" s="133"/>
      <c r="H676" s="133"/>
      <c r="I676" s="133"/>
    </row>
    <row r="677" ht="14.25" customHeight="1">
      <c r="B677" s="222"/>
      <c r="G677" s="133"/>
      <c r="H677" s="133"/>
      <c r="I677" s="133"/>
    </row>
    <row r="678" ht="14.25" customHeight="1">
      <c r="B678" s="222"/>
      <c r="G678" s="133"/>
      <c r="H678" s="133"/>
      <c r="I678" s="133"/>
    </row>
    <row r="679" ht="14.25" customHeight="1">
      <c r="B679" s="222"/>
      <c r="G679" s="133"/>
      <c r="H679" s="133"/>
      <c r="I679" s="133"/>
    </row>
    <row r="680" ht="14.25" customHeight="1">
      <c r="B680" s="222"/>
      <c r="G680" s="133"/>
      <c r="H680" s="133"/>
      <c r="I680" s="133"/>
    </row>
    <row r="681" ht="14.25" customHeight="1">
      <c r="B681" s="222"/>
      <c r="G681" s="133"/>
      <c r="H681" s="133"/>
      <c r="I681" s="133"/>
    </row>
    <row r="682" ht="14.25" customHeight="1">
      <c r="B682" s="222"/>
      <c r="G682" s="133"/>
      <c r="H682" s="133"/>
      <c r="I682" s="133"/>
    </row>
    <row r="683" ht="14.25" customHeight="1">
      <c r="B683" s="222"/>
      <c r="G683" s="133"/>
      <c r="H683" s="133"/>
      <c r="I683" s="133"/>
    </row>
    <row r="684" ht="14.25" customHeight="1">
      <c r="B684" s="222"/>
      <c r="G684" s="133"/>
      <c r="H684" s="133"/>
      <c r="I684" s="133"/>
    </row>
    <row r="685" ht="14.25" customHeight="1">
      <c r="B685" s="222"/>
      <c r="G685" s="133"/>
      <c r="H685" s="133"/>
      <c r="I685" s="133"/>
    </row>
    <row r="686" ht="14.25" customHeight="1">
      <c r="B686" s="222"/>
      <c r="G686" s="133"/>
      <c r="H686" s="133"/>
      <c r="I686" s="133"/>
    </row>
    <row r="687" ht="14.25" customHeight="1">
      <c r="B687" s="222"/>
      <c r="G687" s="133"/>
      <c r="H687" s="133"/>
      <c r="I687" s="133"/>
    </row>
    <row r="688" ht="14.25" customHeight="1">
      <c r="B688" s="222"/>
      <c r="G688" s="133"/>
      <c r="H688" s="133"/>
      <c r="I688" s="133"/>
    </row>
    <row r="689" ht="14.25" customHeight="1">
      <c r="B689" s="222"/>
      <c r="G689" s="133"/>
      <c r="H689" s="133"/>
      <c r="I689" s="133"/>
    </row>
    <row r="690" ht="14.25" customHeight="1">
      <c r="B690" s="222"/>
      <c r="G690" s="133"/>
      <c r="H690" s="133"/>
      <c r="I690" s="133"/>
    </row>
    <row r="691" ht="14.25" customHeight="1">
      <c r="B691" s="222"/>
      <c r="G691" s="133"/>
      <c r="H691" s="133"/>
      <c r="I691" s="133"/>
    </row>
    <row r="692" ht="14.25" customHeight="1">
      <c r="B692" s="222"/>
      <c r="G692" s="133"/>
      <c r="H692" s="133"/>
      <c r="I692" s="133"/>
    </row>
    <row r="693" ht="14.25" customHeight="1">
      <c r="B693" s="222"/>
      <c r="G693" s="133"/>
      <c r="H693" s="133"/>
      <c r="I693" s="133"/>
    </row>
    <row r="694" ht="14.25" customHeight="1">
      <c r="B694" s="222"/>
      <c r="G694" s="133"/>
      <c r="H694" s="133"/>
      <c r="I694" s="133"/>
    </row>
    <row r="695" ht="14.25" customHeight="1">
      <c r="B695" s="222"/>
      <c r="G695" s="133"/>
      <c r="H695" s="133"/>
      <c r="I695" s="133"/>
    </row>
    <row r="696" ht="14.25" customHeight="1">
      <c r="B696" s="222"/>
      <c r="G696" s="133"/>
      <c r="H696" s="133"/>
      <c r="I696" s="133"/>
    </row>
    <row r="697" ht="14.25" customHeight="1">
      <c r="B697" s="222"/>
      <c r="G697" s="133"/>
      <c r="H697" s="133"/>
      <c r="I697" s="133"/>
    </row>
    <row r="698" ht="14.25" customHeight="1">
      <c r="B698" s="222"/>
      <c r="G698" s="133"/>
      <c r="H698" s="133"/>
      <c r="I698" s="133"/>
    </row>
    <row r="699" ht="14.25" customHeight="1">
      <c r="B699" s="222"/>
      <c r="G699" s="133"/>
      <c r="H699" s="133"/>
      <c r="I699" s="133"/>
    </row>
    <row r="700" ht="14.25" customHeight="1">
      <c r="B700" s="222"/>
      <c r="G700" s="133"/>
      <c r="H700" s="133"/>
      <c r="I700" s="133"/>
    </row>
    <row r="701" ht="14.25" customHeight="1">
      <c r="B701" s="222"/>
      <c r="G701" s="133"/>
      <c r="H701" s="133"/>
      <c r="I701" s="133"/>
    </row>
    <row r="702" ht="14.25" customHeight="1">
      <c r="B702" s="222"/>
      <c r="G702" s="133"/>
      <c r="H702" s="133"/>
      <c r="I702" s="133"/>
    </row>
    <row r="703" ht="14.25" customHeight="1">
      <c r="B703" s="222"/>
      <c r="G703" s="133"/>
      <c r="H703" s="133"/>
      <c r="I703" s="133"/>
    </row>
    <row r="704" ht="14.25" customHeight="1">
      <c r="B704" s="222"/>
      <c r="G704" s="133"/>
      <c r="H704" s="133"/>
      <c r="I704" s="133"/>
    </row>
    <row r="705" ht="14.25" customHeight="1">
      <c r="B705" s="222"/>
      <c r="G705" s="133"/>
      <c r="H705" s="133"/>
      <c r="I705" s="133"/>
    </row>
    <row r="706" ht="14.25" customHeight="1">
      <c r="B706" s="222"/>
      <c r="G706" s="133"/>
      <c r="H706" s="133"/>
      <c r="I706" s="133"/>
    </row>
    <row r="707" ht="14.25" customHeight="1">
      <c r="B707" s="222"/>
      <c r="G707" s="133"/>
      <c r="H707" s="133"/>
      <c r="I707" s="133"/>
    </row>
    <row r="708" ht="14.25" customHeight="1">
      <c r="B708" s="222"/>
      <c r="G708" s="133"/>
      <c r="H708" s="133"/>
      <c r="I708" s="133"/>
    </row>
    <row r="709" ht="14.25" customHeight="1">
      <c r="B709" s="222"/>
      <c r="G709" s="133"/>
      <c r="H709" s="133"/>
      <c r="I709" s="133"/>
    </row>
    <row r="710" ht="14.25" customHeight="1">
      <c r="B710" s="222"/>
      <c r="G710" s="133"/>
      <c r="H710" s="133"/>
      <c r="I710" s="133"/>
    </row>
    <row r="711" ht="14.25" customHeight="1">
      <c r="B711" s="222"/>
      <c r="G711" s="133"/>
      <c r="H711" s="133"/>
      <c r="I711" s="133"/>
    </row>
    <row r="712" ht="14.25" customHeight="1">
      <c r="B712" s="222"/>
      <c r="G712" s="133"/>
      <c r="H712" s="133"/>
      <c r="I712" s="133"/>
    </row>
    <row r="713" ht="14.25" customHeight="1">
      <c r="B713" s="222"/>
      <c r="G713" s="133"/>
      <c r="H713" s="133"/>
      <c r="I713" s="133"/>
    </row>
    <row r="714" ht="14.25" customHeight="1">
      <c r="B714" s="222"/>
      <c r="G714" s="133"/>
      <c r="H714" s="133"/>
      <c r="I714" s="133"/>
    </row>
    <row r="715" ht="14.25" customHeight="1">
      <c r="B715" s="222"/>
      <c r="G715" s="133"/>
      <c r="H715" s="133"/>
      <c r="I715" s="133"/>
    </row>
    <row r="716" ht="14.25" customHeight="1">
      <c r="B716" s="222"/>
      <c r="G716" s="133"/>
      <c r="H716" s="133"/>
      <c r="I716" s="133"/>
    </row>
    <row r="717" ht="14.25" customHeight="1">
      <c r="B717" s="222"/>
      <c r="G717" s="133"/>
      <c r="H717" s="133"/>
      <c r="I717" s="133"/>
    </row>
    <row r="718" ht="14.25" customHeight="1">
      <c r="B718" s="222"/>
      <c r="G718" s="133"/>
      <c r="H718" s="133"/>
      <c r="I718" s="133"/>
    </row>
    <row r="719" ht="14.25" customHeight="1">
      <c r="B719" s="222"/>
      <c r="G719" s="133"/>
      <c r="H719" s="133"/>
      <c r="I719" s="133"/>
    </row>
    <row r="720" ht="14.25" customHeight="1">
      <c r="B720" s="222"/>
      <c r="G720" s="133"/>
      <c r="H720" s="133"/>
      <c r="I720" s="133"/>
    </row>
    <row r="721" ht="14.25" customHeight="1">
      <c r="B721" s="222"/>
      <c r="G721" s="133"/>
      <c r="H721" s="133"/>
      <c r="I721" s="133"/>
    </row>
    <row r="722" ht="14.25" customHeight="1">
      <c r="B722" s="222"/>
      <c r="G722" s="133"/>
      <c r="H722" s="133"/>
      <c r="I722" s="133"/>
    </row>
    <row r="723" ht="14.25" customHeight="1">
      <c r="B723" s="222"/>
      <c r="G723" s="133"/>
      <c r="H723" s="133"/>
      <c r="I723" s="133"/>
    </row>
    <row r="724" ht="14.25" customHeight="1">
      <c r="B724" s="222"/>
      <c r="G724" s="133"/>
      <c r="H724" s="133"/>
      <c r="I724" s="133"/>
    </row>
    <row r="725" ht="14.25" customHeight="1">
      <c r="B725" s="222"/>
      <c r="G725" s="133"/>
      <c r="H725" s="133"/>
      <c r="I725" s="133"/>
    </row>
    <row r="726" ht="14.25" customHeight="1">
      <c r="B726" s="222"/>
      <c r="G726" s="133"/>
      <c r="H726" s="133"/>
      <c r="I726" s="133"/>
    </row>
    <row r="727" ht="14.25" customHeight="1">
      <c r="B727" s="222"/>
      <c r="G727" s="133"/>
      <c r="H727" s="133"/>
      <c r="I727" s="133"/>
    </row>
    <row r="728" ht="14.25" customHeight="1">
      <c r="B728" s="222"/>
      <c r="G728" s="133"/>
      <c r="H728" s="133"/>
      <c r="I728" s="133"/>
    </row>
    <row r="729" ht="14.25" customHeight="1">
      <c r="B729" s="222"/>
      <c r="G729" s="133"/>
      <c r="H729" s="133"/>
      <c r="I729" s="133"/>
    </row>
    <row r="730" ht="14.25" customHeight="1">
      <c r="B730" s="222"/>
      <c r="G730" s="133"/>
      <c r="H730" s="133"/>
      <c r="I730" s="133"/>
    </row>
    <row r="731" ht="14.25" customHeight="1">
      <c r="B731" s="222"/>
      <c r="G731" s="133"/>
      <c r="H731" s="133"/>
      <c r="I731" s="133"/>
    </row>
    <row r="732" ht="14.25" customHeight="1">
      <c r="B732" s="222"/>
      <c r="G732" s="133"/>
      <c r="H732" s="133"/>
      <c r="I732" s="133"/>
    </row>
    <row r="733" ht="14.25" customHeight="1">
      <c r="B733" s="222"/>
      <c r="G733" s="133"/>
      <c r="H733" s="133"/>
      <c r="I733" s="133"/>
    </row>
    <row r="734" ht="14.25" customHeight="1">
      <c r="B734" s="222"/>
      <c r="G734" s="133"/>
      <c r="H734" s="133"/>
      <c r="I734" s="133"/>
    </row>
    <row r="735" ht="14.25" customHeight="1">
      <c r="B735" s="222"/>
      <c r="G735" s="133"/>
      <c r="H735" s="133"/>
      <c r="I735" s="133"/>
    </row>
    <row r="736" ht="14.25" customHeight="1">
      <c r="B736" s="222"/>
      <c r="G736" s="133"/>
      <c r="H736" s="133"/>
      <c r="I736" s="133"/>
    </row>
    <row r="737" ht="14.25" customHeight="1">
      <c r="B737" s="222"/>
      <c r="G737" s="133"/>
      <c r="H737" s="133"/>
      <c r="I737" s="133"/>
    </row>
    <row r="738" ht="14.25" customHeight="1">
      <c r="B738" s="222"/>
      <c r="G738" s="133"/>
      <c r="H738" s="133"/>
      <c r="I738" s="133"/>
    </row>
    <row r="739" ht="14.25" customHeight="1">
      <c r="B739" s="222"/>
      <c r="G739" s="133"/>
      <c r="H739" s="133"/>
      <c r="I739" s="133"/>
    </row>
    <row r="740" ht="14.25" customHeight="1">
      <c r="B740" s="222"/>
      <c r="G740" s="133"/>
      <c r="H740" s="133"/>
      <c r="I740" s="133"/>
    </row>
    <row r="741" ht="14.25" customHeight="1">
      <c r="B741" s="222"/>
      <c r="G741" s="133"/>
      <c r="H741" s="133"/>
      <c r="I741" s="133"/>
    </row>
    <row r="742" ht="14.25" customHeight="1">
      <c r="B742" s="222"/>
      <c r="G742" s="133"/>
      <c r="H742" s="133"/>
      <c r="I742" s="133"/>
    </row>
    <row r="743" ht="14.25" customHeight="1">
      <c r="B743" s="222"/>
      <c r="G743" s="133"/>
      <c r="H743" s="133"/>
      <c r="I743" s="133"/>
    </row>
    <row r="744" ht="14.25" customHeight="1">
      <c r="B744" s="222"/>
      <c r="G744" s="133"/>
      <c r="H744" s="133"/>
      <c r="I744" s="133"/>
    </row>
    <row r="745" ht="14.25" customHeight="1">
      <c r="B745" s="222"/>
      <c r="G745" s="133"/>
      <c r="H745" s="133"/>
      <c r="I745" s="133"/>
    </row>
    <row r="746" ht="14.25" customHeight="1">
      <c r="B746" s="222"/>
      <c r="G746" s="133"/>
      <c r="H746" s="133"/>
      <c r="I746" s="133"/>
    </row>
    <row r="747" ht="14.25" customHeight="1">
      <c r="B747" s="222"/>
      <c r="G747" s="133"/>
      <c r="H747" s="133"/>
      <c r="I747" s="133"/>
    </row>
    <row r="748" ht="14.25" customHeight="1">
      <c r="B748" s="222"/>
      <c r="G748" s="133"/>
      <c r="H748" s="133"/>
      <c r="I748" s="133"/>
    </row>
    <row r="749" ht="14.25" customHeight="1">
      <c r="B749" s="222"/>
      <c r="G749" s="133"/>
      <c r="H749" s="133"/>
      <c r="I749" s="133"/>
    </row>
    <row r="750" ht="14.25" customHeight="1">
      <c r="B750" s="222"/>
      <c r="G750" s="133"/>
      <c r="H750" s="133"/>
      <c r="I750" s="133"/>
    </row>
    <row r="751" ht="14.25" customHeight="1">
      <c r="B751" s="222"/>
      <c r="G751" s="133"/>
      <c r="H751" s="133"/>
      <c r="I751" s="133"/>
    </row>
    <row r="752" ht="14.25" customHeight="1">
      <c r="B752" s="222"/>
      <c r="G752" s="133"/>
      <c r="H752" s="133"/>
      <c r="I752" s="133"/>
    </row>
    <row r="753" ht="14.25" customHeight="1">
      <c r="B753" s="222"/>
      <c r="G753" s="133"/>
      <c r="H753" s="133"/>
      <c r="I753" s="133"/>
    </row>
    <row r="754" ht="14.25" customHeight="1">
      <c r="B754" s="222"/>
      <c r="G754" s="133"/>
      <c r="H754" s="133"/>
      <c r="I754" s="133"/>
    </row>
    <row r="755" ht="14.25" customHeight="1">
      <c r="B755" s="222"/>
      <c r="G755" s="133"/>
      <c r="H755" s="133"/>
      <c r="I755" s="133"/>
    </row>
    <row r="756" ht="14.25" customHeight="1">
      <c r="B756" s="222"/>
      <c r="G756" s="133"/>
      <c r="H756" s="133"/>
      <c r="I756" s="133"/>
    </row>
    <row r="757" ht="14.25" customHeight="1">
      <c r="B757" s="222"/>
      <c r="G757" s="133"/>
      <c r="H757" s="133"/>
      <c r="I757" s="133"/>
    </row>
    <row r="758" ht="14.25" customHeight="1">
      <c r="B758" s="222"/>
      <c r="G758" s="133"/>
      <c r="H758" s="133"/>
      <c r="I758" s="133"/>
    </row>
    <row r="759" ht="14.25" customHeight="1">
      <c r="B759" s="222"/>
      <c r="G759" s="133"/>
      <c r="H759" s="133"/>
      <c r="I759" s="133"/>
    </row>
    <row r="760" ht="14.25" customHeight="1">
      <c r="B760" s="222"/>
      <c r="G760" s="133"/>
      <c r="H760" s="133"/>
      <c r="I760" s="133"/>
    </row>
    <row r="761" ht="14.25" customHeight="1">
      <c r="B761" s="222"/>
      <c r="G761" s="133"/>
      <c r="H761" s="133"/>
      <c r="I761" s="133"/>
    </row>
    <row r="762" ht="14.25" customHeight="1">
      <c r="B762" s="222"/>
      <c r="G762" s="133"/>
      <c r="H762" s="133"/>
      <c r="I762" s="133"/>
    </row>
    <row r="763" ht="14.25" customHeight="1">
      <c r="B763" s="222"/>
      <c r="G763" s="133"/>
      <c r="H763" s="133"/>
      <c r="I763" s="133"/>
    </row>
    <row r="764" ht="14.25" customHeight="1">
      <c r="B764" s="222"/>
      <c r="G764" s="133"/>
      <c r="H764" s="133"/>
      <c r="I764" s="133"/>
    </row>
    <row r="765" ht="14.25" customHeight="1">
      <c r="B765" s="222"/>
      <c r="G765" s="133"/>
      <c r="H765" s="133"/>
      <c r="I765" s="133"/>
    </row>
    <row r="766" ht="14.25" customHeight="1">
      <c r="B766" s="222"/>
      <c r="G766" s="133"/>
      <c r="H766" s="133"/>
      <c r="I766" s="133"/>
    </row>
    <row r="767" ht="14.25" customHeight="1">
      <c r="B767" s="222"/>
      <c r="G767" s="133"/>
      <c r="H767" s="133"/>
      <c r="I767" s="133"/>
    </row>
    <row r="768" ht="14.25" customHeight="1">
      <c r="B768" s="222"/>
      <c r="G768" s="133"/>
      <c r="H768" s="133"/>
      <c r="I768" s="133"/>
    </row>
    <row r="769" ht="14.25" customHeight="1">
      <c r="B769" s="222"/>
      <c r="G769" s="133"/>
      <c r="H769" s="133"/>
      <c r="I769" s="133"/>
    </row>
    <row r="770" ht="14.25" customHeight="1">
      <c r="B770" s="222"/>
      <c r="G770" s="133"/>
      <c r="H770" s="133"/>
      <c r="I770" s="133"/>
    </row>
    <row r="771" ht="14.25" customHeight="1">
      <c r="B771" s="222"/>
      <c r="G771" s="133"/>
      <c r="H771" s="133"/>
      <c r="I771" s="133"/>
    </row>
    <row r="772" ht="14.25" customHeight="1">
      <c r="B772" s="222"/>
      <c r="G772" s="133"/>
      <c r="H772" s="133"/>
      <c r="I772" s="133"/>
    </row>
    <row r="773" ht="14.25" customHeight="1">
      <c r="B773" s="222"/>
      <c r="G773" s="133"/>
      <c r="H773" s="133"/>
      <c r="I773" s="133"/>
    </row>
    <row r="774" ht="14.25" customHeight="1">
      <c r="B774" s="222"/>
      <c r="G774" s="133"/>
      <c r="H774" s="133"/>
      <c r="I774" s="133"/>
    </row>
    <row r="775" ht="14.25" customHeight="1">
      <c r="B775" s="222"/>
      <c r="G775" s="133"/>
      <c r="H775" s="133"/>
      <c r="I775" s="133"/>
    </row>
    <row r="776" ht="14.25" customHeight="1">
      <c r="B776" s="222"/>
      <c r="G776" s="133"/>
      <c r="H776" s="133"/>
      <c r="I776" s="133"/>
    </row>
    <row r="777" ht="14.25" customHeight="1">
      <c r="B777" s="222"/>
      <c r="G777" s="133"/>
      <c r="H777" s="133"/>
      <c r="I777" s="133"/>
    </row>
    <row r="778" ht="14.25" customHeight="1">
      <c r="B778" s="222"/>
      <c r="G778" s="133"/>
      <c r="H778" s="133"/>
      <c r="I778" s="133"/>
    </row>
    <row r="779" ht="14.25" customHeight="1">
      <c r="B779" s="222"/>
      <c r="G779" s="133"/>
      <c r="H779" s="133"/>
      <c r="I779" s="133"/>
    </row>
    <row r="780" ht="14.25" customHeight="1">
      <c r="B780" s="222"/>
      <c r="G780" s="133"/>
      <c r="H780" s="133"/>
      <c r="I780" s="133"/>
    </row>
    <row r="781" ht="14.25" customHeight="1">
      <c r="B781" s="222"/>
      <c r="G781" s="133"/>
      <c r="H781" s="133"/>
      <c r="I781" s="133"/>
    </row>
    <row r="782" ht="14.25" customHeight="1">
      <c r="B782" s="222"/>
      <c r="G782" s="133"/>
      <c r="H782" s="133"/>
      <c r="I782" s="133"/>
    </row>
    <row r="783" ht="14.25" customHeight="1">
      <c r="B783" s="222"/>
      <c r="G783" s="133"/>
      <c r="H783" s="133"/>
      <c r="I783" s="133"/>
    </row>
    <row r="784" ht="14.25" customHeight="1">
      <c r="B784" s="222"/>
      <c r="G784" s="133"/>
      <c r="H784" s="133"/>
      <c r="I784" s="133"/>
    </row>
    <row r="785" ht="14.25" customHeight="1">
      <c r="B785" s="222"/>
      <c r="G785" s="133"/>
      <c r="H785" s="133"/>
      <c r="I785" s="133"/>
    </row>
    <row r="786" ht="14.25" customHeight="1">
      <c r="B786" s="222"/>
      <c r="G786" s="133"/>
      <c r="H786" s="133"/>
      <c r="I786" s="133"/>
    </row>
    <row r="787" ht="14.25" customHeight="1">
      <c r="B787" s="222"/>
      <c r="G787" s="133"/>
      <c r="H787" s="133"/>
      <c r="I787" s="133"/>
    </row>
    <row r="788" ht="14.25" customHeight="1">
      <c r="B788" s="222"/>
      <c r="G788" s="133"/>
      <c r="H788" s="133"/>
      <c r="I788" s="133"/>
    </row>
    <row r="789" ht="14.25" customHeight="1">
      <c r="B789" s="222"/>
      <c r="G789" s="133"/>
      <c r="H789" s="133"/>
      <c r="I789" s="133"/>
    </row>
    <row r="790" ht="14.25" customHeight="1">
      <c r="B790" s="222"/>
      <c r="G790" s="133"/>
      <c r="H790" s="133"/>
      <c r="I790" s="133"/>
    </row>
    <row r="791" ht="14.25" customHeight="1">
      <c r="B791" s="222"/>
      <c r="G791" s="133"/>
      <c r="H791" s="133"/>
      <c r="I791" s="133"/>
    </row>
    <row r="792" ht="14.25" customHeight="1">
      <c r="B792" s="222"/>
      <c r="G792" s="133"/>
      <c r="H792" s="133"/>
      <c r="I792" s="133"/>
    </row>
    <row r="793" ht="14.25" customHeight="1">
      <c r="B793" s="222"/>
      <c r="G793" s="133"/>
      <c r="H793" s="133"/>
      <c r="I793" s="133"/>
    </row>
    <row r="794" ht="14.25" customHeight="1">
      <c r="B794" s="222"/>
      <c r="G794" s="133"/>
      <c r="H794" s="133"/>
      <c r="I794" s="133"/>
    </row>
    <row r="795" ht="14.25" customHeight="1">
      <c r="B795" s="222"/>
      <c r="G795" s="133"/>
      <c r="H795" s="133"/>
      <c r="I795" s="133"/>
    </row>
    <row r="796" ht="14.25" customHeight="1">
      <c r="B796" s="222"/>
      <c r="G796" s="133"/>
      <c r="H796" s="133"/>
      <c r="I796" s="133"/>
    </row>
    <row r="797" ht="14.25" customHeight="1">
      <c r="B797" s="222"/>
      <c r="G797" s="133"/>
      <c r="H797" s="133"/>
      <c r="I797" s="133"/>
    </row>
    <row r="798" ht="14.25" customHeight="1">
      <c r="B798" s="222"/>
      <c r="G798" s="133"/>
      <c r="H798" s="133"/>
      <c r="I798" s="133"/>
    </row>
    <row r="799" ht="14.25" customHeight="1">
      <c r="B799" s="222"/>
      <c r="G799" s="133"/>
      <c r="H799" s="133"/>
      <c r="I799" s="133"/>
    </row>
    <row r="800" ht="14.25" customHeight="1">
      <c r="B800" s="222"/>
      <c r="G800" s="133"/>
      <c r="H800" s="133"/>
      <c r="I800" s="133"/>
    </row>
    <row r="801" ht="14.25" customHeight="1">
      <c r="B801" s="222"/>
      <c r="G801" s="133"/>
      <c r="H801" s="133"/>
      <c r="I801" s="133"/>
    </row>
    <row r="802" ht="14.25" customHeight="1">
      <c r="B802" s="222"/>
      <c r="G802" s="133"/>
      <c r="H802" s="133"/>
      <c r="I802" s="133"/>
    </row>
    <row r="803" ht="14.25" customHeight="1">
      <c r="B803" s="222"/>
      <c r="G803" s="133"/>
      <c r="H803" s="133"/>
      <c r="I803" s="133"/>
    </row>
    <row r="804" ht="14.25" customHeight="1">
      <c r="B804" s="222"/>
      <c r="G804" s="133"/>
      <c r="H804" s="133"/>
      <c r="I804" s="133"/>
    </row>
    <row r="805" ht="14.25" customHeight="1">
      <c r="B805" s="222"/>
      <c r="G805" s="133"/>
      <c r="H805" s="133"/>
      <c r="I805" s="133"/>
    </row>
    <row r="806" ht="14.25" customHeight="1">
      <c r="B806" s="222"/>
      <c r="G806" s="133"/>
      <c r="H806" s="133"/>
      <c r="I806" s="133"/>
    </row>
    <row r="807" ht="14.25" customHeight="1">
      <c r="B807" s="222"/>
      <c r="G807" s="133"/>
      <c r="H807" s="133"/>
      <c r="I807" s="133"/>
    </row>
    <row r="808" ht="14.25" customHeight="1">
      <c r="B808" s="222"/>
      <c r="G808" s="133"/>
      <c r="H808" s="133"/>
      <c r="I808" s="133"/>
    </row>
    <row r="809" ht="14.25" customHeight="1">
      <c r="B809" s="222"/>
      <c r="G809" s="133"/>
      <c r="H809" s="133"/>
      <c r="I809" s="133"/>
    </row>
    <row r="810" ht="14.25" customHeight="1">
      <c r="B810" s="222"/>
      <c r="G810" s="133"/>
      <c r="H810" s="133"/>
      <c r="I810" s="133"/>
    </row>
    <row r="811" ht="14.25" customHeight="1">
      <c r="B811" s="222"/>
      <c r="G811" s="133"/>
      <c r="H811" s="133"/>
      <c r="I811" s="133"/>
    </row>
    <row r="812" ht="14.25" customHeight="1">
      <c r="B812" s="222"/>
      <c r="G812" s="133"/>
      <c r="H812" s="133"/>
      <c r="I812" s="133"/>
    </row>
    <row r="813" ht="14.25" customHeight="1">
      <c r="B813" s="222"/>
      <c r="G813" s="133"/>
      <c r="H813" s="133"/>
      <c r="I813" s="133"/>
    </row>
    <row r="814" ht="14.25" customHeight="1">
      <c r="B814" s="222"/>
      <c r="G814" s="133"/>
      <c r="H814" s="133"/>
      <c r="I814" s="133"/>
    </row>
    <row r="815" ht="14.25" customHeight="1">
      <c r="B815" s="222"/>
      <c r="G815" s="133"/>
      <c r="H815" s="133"/>
      <c r="I815" s="133"/>
    </row>
    <row r="816" ht="14.25" customHeight="1">
      <c r="B816" s="222"/>
      <c r="G816" s="133"/>
      <c r="H816" s="133"/>
      <c r="I816" s="133"/>
    </row>
    <row r="817" ht="14.25" customHeight="1">
      <c r="B817" s="222"/>
      <c r="G817" s="133"/>
      <c r="H817" s="133"/>
      <c r="I817" s="133"/>
    </row>
    <row r="818" ht="14.25" customHeight="1">
      <c r="B818" s="222"/>
      <c r="G818" s="133"/>
      <c r="H818" s="133"/>
      <c r="I818" s="133"/>
    </row>
    <row r="819" ht="14.25" customHeight="1">
      <c r="B819" s="222"/>
      <c r="G819" s="133"/>
      <c r="H819" s="133"/>
      <c r="I819" s="133"/>
    </row>
    <row r="820" ht="14.25" customHeight="1">
      <c r="B820" s="222"/>
      <c r="G820" s="133"/>
      <c r="H820" s="133"/>
      <c r="I820" s="133"/>
    </row>
    <row r="821" ht="14.25" customHeight="1">
      <c r="B821" s="222"/>
      <c r="G821" s="133"/>
      <c r="H821" s="133"/>
      <c r="I821" s="133"/>
    </row>
    <row r="822" ht="14.25" customHeight="1">
      <c r="B822" s="222"/>
      <c r="G822" s="133"/>
      <c r="H822" s="133"/>
      <c r="I822" s="133"/>
    </row>
    <row r="823" ht="14.25" customHeight="1">
      <c r="B823" s="222"/>
      <c r="G823" s="133"/>
      <c r="H823" s="133"/>
      <c r="I823" s="133"/>
    </row>
    <row r="824" ht="14.25" customHeight="1">
      <c r="B824" s="222"/>
      <c r="G824" s="133"/>
      <c r="H824" s="133"/>
      <c r="I824" s="133"/>
    </row>
    <row r="825" ht="14.25" customHeight="1">
      <c r="B825" s="222"/>
      <c r="G825" s="133"/>
      <c r="H825" s="133"/>
      <c r="I825" s="133"/>
    </row>
    <row r="826" ht="14.25" customHeight="1">
      <c r="B826" s="222"/>
      <c r="G826" s="133"/>
      <c r="H826" s="133"/>
      <c r="I826" s="133"/>
    </row>
    <row r="827" ht="14.25" customHeight="1">
      <c r="B827" s="222"/>
      <c r="G827" s="133"/>
      <c r="H827" s="133"/>
      <c r="I827" s="133"/>
    </row>
    <row r="828" ht="14.25" customHeight="1">
      <c r="B828" s="222"/>
      <c r="G828" s="133"/>
      <c r="H828" s="133"/>
      <c r="I828" s="133"/>
    </row>
    <row r="829" ht="14.25" customHeight="1">
      <c r="B829" s="222"/>
      <c r="G829" s="133"/>
      <c r="H829" s="133"/>
      <c r="I829" s="133"/>
    </row>
    <row r="830" ht="14.25" customHeight="1">
      <c r="B830" s="222"/>
      <c r="G830" s="133"/>
      <c r="H830" s="133"/>
      <c r="I830" s="133"/>
    </row>
    <row r="831" ht="14.25" customHeight="1">
      <c r="B831" s="222"/>
      <c r="G831" s="133"/>
      <c r="H831" s="133"/>
      <c r="I831" s="133"/>
    </row>
    <row r="832" ht="14.25" customHeight="1">
      <c r="B832" s="222"/>
      <c r="G832" s="133"/>
      <c r="H832" s="133"/>
      <c r="I832" s="133"/>
    </row>
    <row r="833" ht="14.25" customHeight="1">
      <c r="B833" s="222"/>
      <c r="G833" s="133"/>
      <c r="H833" s="133"/>
      <c r="I833" s="133"/>
    </row>
    <row r="834" ht="14.25" customHeight="1">
      <c r="B834" s="222"/>
      <c r="G834" s="133"/>
      <c r="H834" s="133"/>
      <c r="I834" s="133"/>
    </row>
    <row r="835" ht="14.25" customHeight="1">
      <c r="B835" s="222"/>
      <c r="G835" s="133"/>
      <c r="H835" s="133"/>
      <c r="I835" s="133"/>
    </row>
    <row r="836" ht="14.25" customHeight="1">
      <c r="B836" s="222"/>
      <c r="G836" s="133"/>
      <c r="H836" s="133"/>
      <c r="I836" s="133"/>
    </row>
    <row r="837" ht="14.25" customHeight="1">
      <c r="B837" s="222"/>
      <c r="G837" s="133"/>
      <c r="H837" s="133"/>
      <c r="I837" s="133"/>
    </row>
    <row r="838" ht="14.25" customHeight="1">
      <c r="B838" s="222"/>
      <c r="G838" s="133"/>
      <c r="H838" s="133"/>
      <c r="I838" s="133"/>
    </row>
    <row r="839" ht="14.25" customHeight="1">
      <c r="B839" s="222"/>
      <c r="G839" s="133"/>
      <c r="H839" s="133"/>
      <c r="I839" s="133"/>
    </row>
    <row r="840" ht="14.25" customHeight="1">
      <c r="B840" s="222"/>
      <c r="G840" s="133"/>
      <c r="H840" s="133"/>
      <c r="I840" s="133"/>
    </row>
    <row r="841" ht="14.25" customHeight="1">
      <c r="B841" s="222"/>
      <c r="G841" s="133"/>
      <c r="H841" s="133"/>
      <c r="I841" s="133"/>
    </row>
    <row r="842" ht="14.25" customHeight="1">
      <c r="B842" s="222"/>
      <c r="G842" s="133"/>
      <c r="H842" s="133"/>
      <c r="I842" s="133"/>
    </row>
    <row r="843" ht="14.25" customHeight="1">
      <c r="B843" s="222"/>
      <c r="G843" s="133"/>
      <c r="H843" s="133"/>
      <c r="I843" s="133"/>
    </row>
    <row r="844" ht="14.25" customHeight="1">
      <c r="B844" s="222"/>
      <c r="G844" s="133"/>
      <c r="H844" s="133"/>
      <c r="I844" s="133"/>
    </row>
    <row r="845" ht="14.25" customHeight="1">
      <c r="B845" s="222"/>
      <c r="G845" s="133"/>
      <c r="H845" s="133"/>
      <c r="I845" s="133"/>
    </row>
    <row r="846" ht="14.25" customHeight="1">
      <c r="B846" s="222"/>
      <c r="G846" s="133"/>
      <c r="H846" s="133"/>
      <c r="I846" s="133"/>
    </row>
    <row r="847" ht="14.25" customHeight="1">
      <c r="B847" s="222"/>
      <c r="G847" s="133"/>
      <c r="H847" s="133"/>
      <c r="I847" s="133"/>
    </row>
    <row r="848" ht="14.25" customHeight="1">
      <c r="B848" s="222"/>
      <c r="G848" s="133"/>
      <c r="H848" s="133"/>
      <c r="I848" s="133"/>
    </row>
    <row r="849" ht="14.25" customHeight="1">
      <c r="B849" s="222"/>
      <c r="G849" s="133"/>
      <c r="H849" s="133"/>
      <c r="I849" s="133"/>
    </row>
    <row r="850" ht="14.25" customHeight="1">
      <c r="B850" s="222"/>
      <c r="G850" s="133"/>
      <c r="H850" s="133"/>
      <c r="I850" s="133"/>
    </row>
    <row r="851" ht="14.25" customHeight="1">
      <c r="B851" s="222"/>
      <c r="G851" s="133"/>
      <c r="H851" s="133"/>
      <c r="I851" s="133"/>
    </row>
    <row r="852" ht="14.25" customHeight="1">
      <c r="B852" s="222"/>
      <c r="G852" s="133"/>
      <c r="H852" s="133"/>
      <c r="I852" s="133"/>
    </row>
    <row r="853" ht="14.25" customHeight="1">
      <c r="B853" s="222"/>
      <c r="G853" s="133"/>
      <c r="H853" s="133"/>
      <c r="I853" s="133"/>
    </row>
    <row r="854" ht="14.25" customHeight="1">
      <c r="B854" s="222"/>
      <c r="G854" s="133"/>
      <c r="H854" s="133"/>
      <c r="I854" s="133"/>
    </row>
    <row r="855" ht="14.25" customHeight="1">
      <c r="B855" s="222"/>
      <c r="G855" s="133"/>
      <c r="H855" s="133"/>
      <c r="I855" s="133"/>
    </row>
    <row r="856" ht="14.25" customHeight="1">
      <c r="B856" s="222"/>
      <c r="G856" s="133"/>
      <c r="H856" s="133"/>
      <c r="I856" s="133"/>
    </row>
    <row r="857" ht="14.25" customHeight="1">
      <c r="B857" s="222"/>
      <c r="G857" s="133"/>
      <c r="H857" s="133"/>
      <c r="I857" s="133"/>
    </row>
    <row r="858" ht="14.25" customHeight="1">
      <c r="B858" s="222"/>
      <c r="G858" s="133"/>
      <c r="H858" s="133"/>
      <c r="I858" s="133"/>
    </row>
    <row r="859" ht="14.25" customHeight="1">
      <c r="B859" s="222"/>
      <c r="G859" s="133"/>
      <c r="H859" s="133"/>
      <c r="I859" s="133"/>
    </row>
    <row r="860" ht="14.25" customHeight="1">
      <c r="B860" s="222"/>
      <c r="G860" s="133"/>
      <c r="H860" s="133"/>
      <c r="I860" s="133"/>
    </row>
    <row r="861" ht="14.25" customHeight="1">
      <c r="B861" s="222"/>
      <c r="G861" s="133"/>
      <c r="H861" s="133"/>
      <c r="I861" s="133"/>
    </row>
    <row r="862" ht="14.25" customHeight="1">
      <c r="B862" s="222"/>
      <c r="G862" s="133"/>
      <c r="H862" s="133"/>
      <c r="I862" s="133"/>
    </row>
    <row r="863" ht="14.25" customHeight="1">
      <c r="B863" s="222"/>
      <c r="G863" s="133"/>
      <c r="H863" s="133"/>
      <c r="I863" s="133"/>
    </row>
    <row r="864" ht="14.25" customHeight="1">
      <c r="B864" s="222"/>
      <c r="G864" s="133"/>
      <c r="H864" s="133"/>
      <c r="I864" s="133"/>
    </row>
    <row r="865" ht="14.25" customHeight="1">
      <c r="B865" s="222"/>
      <c r="G865" s="133"/>
      <c r="H865" s="133"/>
      <c r="I865" s="133"/>
    </row>
    <row r="866" ht="14.25" customHeight="1">
      <c r="B866" s="222"/>
      <c r="G866" s="133"/>
      <c r="H866" s="133"/>
      <c r="I866" s="133"/>
    </row>
    <row r="867" ht="14.25" customHeight="1">
      <c r="B867" s="222"/>
      <c r="G867" s="133"/>
      <c r="H867" s="133"/>
      <c r="I867" s="133"/>
    </row>
    <row r="868" ht="14.25" customHeight="1">
      <c r="B868" s="222"/>
      <c r="G868" s="133"/>
      <c r="H868" s="133"/>
      <c r="I868" s="133"/>
    </row>
    <row r="869" ht="14.25" customHeight="1">
      <c r="B869" s="222"/>
      <c r="G869" s="133"/>
      <c r="H869" s="133"/>
      <c r="I869" s="133"/>
    </row>
    <row r="870" ht="14.25" customHeight="1">
      <c r="B870" s="222"/>
      <c r="G870" s="133"/>
      <c r="H870" s="133"/>
      <c r="I870" s="133"/>
    </row>
    <row r="871" ht="14.25" customHeight="1">
      <c r="B871" s="222"/>
      <c r="G871" s="133"/>
      <c r="H871" s="133"/>
      <c r="I871" s="133"/>
    </row>
    <row r="872" ht="14.25" customHeight="1">
      <c r="B872" s="222"/>
      <c r="G872" s="133"/>
      <c r="H872" s="133"/>
      <c r="I872" s="133"/>
    </row>
    <row r="873" ht="14.25" customHeight="1">
      <c r="B873" s="222"/>
      <c r="G873" s="133"/>
      <c r="H873" s="133"/>
      <c r="I873" s="133"/>
    </row>
    <row r="874" ht="14.25" customHeight="1">
      <c r="B874" s="222"/>
      <c r="G874" s="133"/>
      <c r="H874" s="133"/>
      <c r="I874" s="133"/>
    </row>
    <row r="875" ht="14.25" customHeight="1">
      <c r="B875" s="222"/>
      <c r="G875" s="133"/>
      <c r="H875" s="133"/>
      <c r="I875" s="133"/>
    </row>
    <row r="876" ht="14.25" customHeight="1">
      <c r="B876" s="222"/>
      <c r="G876" s="133"/>
      <c r="H876" s="133"/>
      <c r="I876" s="133"/>
    </row>
    <row r="877" ht="14.25" customHeight="1">
      <c r="B877" s="222"/>
      <c r="G877" s="133"/>
      <c r="H877" s="133"/>
      <c r="I877" s="133"/>
    </row>
    <row r="878" ht="14.25" customHeight="1">
      <c r="B878" s="222"/>
      <c r="G878" s="133"/>
      <c r="H878" s="133"/>
      <c r="I878" s="133"/>
    </row>
    <row r="879" ht="14.25" customHeight="1">
      <c r="B879" s="222"/>
      <c r="G879" s="133"/>
      <c r="H879" s="133"/>
      <c r="I879" s="133"/>
    </row>
    <row r="880" ht="14.25" customHeight="1">
      <c r="B880" s="222"/>
      <c r="G880" s="133"/>
      <c r="H880" s="133"/>
      <c r="I880" s="133"/>
    </row>
    <row r="881" ht="14.25" customHeight="1">
      <c r="B881" s="222"/>
      <c r="G881" s="133"/>
      <c r="H881" s="133"/>
      <c r="I881" s="133"/>
    </row>
    <row r="882" ht="14.25" customHeight="1">
      <c r="B882" s="222"/>
      <c r="G882" s="133"/>
      <c r="H882" s="133"/>
      <c r="I882" s="133"/>
    </row>
    <row r="883" ht="14.25" customHeight="1">
      <c r="B883" s="222"/>
      <c r="G883" s="133"/>
      <c r="H883" s="133"/>
      <c r="I883" s="133"/>
    </row>
    <row r="884" ht="14.25" customHeight="1">
      <c r="B884" s="222"/>
      <c r="G884" s="133"/>
      <c r="H884" s="133"/>
      <c r="I884" s="133"/>
    </row>
    <row r="885" ht="14.25" customHeight="1">
      <c r="B885" s="222"/>
      <c r="G885" s="133"/>
      <c r="H885" s="133"/>
      <c r="I885" s="133"/>
    </row>
    <row r="886" ht="14.25" customHeight="1">
      <c r="B886" s="222"/>
      <c r="G886" s="133"/>
      <c r="H886" s="133"/>
      <c r="I886" s="133"/>
    </row>
    <row r="887" ht="14.25" customHeight="1">
      <c r="B887" s="222"/>
      <c r="G887" s="133"/>
      <c r="H887" s="133"/>
      <c r="I887" s="133"/>
    </row>
    <row r="888" ht="14.25" customHeight="1">
      <c r="B888" s="222"/>
      <c r="G888" s="133"/>
      <c r="H888" s="133"/>
      <c r="I888" s="133"/>
    </row>
    <row r="889" ht="14.25" customHeight="1">
      <c r="B889" s="222"/>
      <c r="G889" s="133"/>
      <c r="H889" s="133"/>
      <c r="I889" s="133"/>
    </row>
    <row r="890" ht="14.25" customHeight="1">
      <c r="B890" s="222"/>
      <c r="G890" s="133"/>
      <c r="H890" s="133"/>
      <c r="I890" s="133"/>
    </row>
    <row r="891" ht="14.25" customHeight="1">
      <c r="B891" s="222"/>
      <c r="G891" s="133"/>
      <c r="H891" s="133"/>
      <c r="I891" s="133"/>
    </row>
    <row r="892" ht="14.25" customHeight="1">
      <c r="B892" s="222"/>
      <c r="G892" s="133"/>
      <c r="H892" s="133"/>
      <c r="I892" s="133"/>
    </row>
    <row r="893" ht="14.25" customHeight="1">
      <c r="B893" s="222"/>
      <c r="G893" s="133"/>
      <c r="H893" s="133"/>
      <c r="I893" s="133"/>
    </row>
    <row r="894" ht="14.25" customHeight="1">
      <c r="B894" s="222"/>
      <c r="G894" s="133"/>
      <c r="H894" s="133"/>
      <c r="I894" s="133"/>
    </row>
    <row r="895" ht="14.25" customHeight="1">
      <c r="B895" s="222"/>
      <c r="G895" s="133"/>
      <c r="H895" s="133"/>
      <c r="I895" s="133"/>
    </row>
    <row r="896" ht="14.25" customHeight="1">
      <c r="B896" s="222"/>
      <c r="G896" s="133"/>
      <c r="H896" s="133"/>
      <c r="I896" s="133"/>
    </row>
    <row r="897" ht="14.25" customHeight="1">
      <c r="B897" s="222"/>
      <c r="G897" s="133"/>
      <c r="H897" s="133"/>
      <c r="I897" s="133"/>
    </row>
    <row r="898" ht="14.25" customHeight="1">
      <c r="B898" s="222"/>
      <c r="G898" s="133"/>
      <c r="H898" s="133"/>
      <c r="I898" s="133"/>
    </row>
    <row r="899" ht="14.25" customHeight="1">
      <c r="B899" s="222"/>
      <c r="G899" s="133"/>
      <c r="H899" s="133"/>
      <c r="I899" s="133"/>
    </row>
    <row r="900" ht="14.25" customHeight="1">
      <c r="B900" s="222"/>
      <c r="G900" s="133"/>
      <c r="H900" s="133"/>
      <c r="I900" s="133"/>
    </row>
    <row r="901" ht="14.25" customHeight="1">
      <c r="B901" s="222"/>
      <c r="G901" s="133"/>
      <c r="H901" s="133"/>
      <c r="I901" s="133"/>
    </row>
    <row r="902" ht="14.25" customHeight="1">
      <c r="B902" s="222"/>
      <c r="G902" s="133"/>
      <c r="H902" s="133"/>
      <c r="I902" s="133"/>
    </row>
    <row r="903" ht="14.25" customHeight="1">
      <c r="B903" s="222"/>
      <c r="G903" s="133"/>
      <c r="H903" s="133"/>
      <c r="I903" s="133"/>
    </row>
    <row r="904" ht="14.25" customHeight="1">
      <c r="B904" s="222"/>
      <c r="G904" s="133"/>
      <c r="H904" s="133"/>
      <c r="I904" s="133"/>
    </row>
    <row r="905" ht="14.25" customHeight="1">
      <c r="B905" s="222"/>
      <c r="G905" s="133"/>
      <c r="H905" s="133"/>
      <c r="I905" s="133"/>
    </row>
    <row r="906" ht="14.25" customHeight="1">
      <c r="B906" s="222"/>
      <c r="G906" s="133"/>
      <c r="H906" s="133"/>
      <c r="I906" s="133"/>
    </row>
    <row r="907" ht="14.25" customHeight="1">
      <c r="B907" s="222"/>
      <c r="G907" s="133"/>
      <c r="H907" s="133"/>
      <c r="I907" s="133"/>
    </row>
    <row r="908" ht="14.25" customHeight="1">
      <c r="B908" s="222"/>
      <c r="G908" s="133"/>
      <c r="H908" s="133"/>
      <c r="I908" s="133"/>
    </row>
    <row r="909" ht="14.25" customHeight="1">
      <c r="B909" s="222"/>
      <c r="G909" s="133"/>
      <c r="H909" s="133"/>
      <c r="I909" s="133"/>
    </row>
    <row r="910" ht="14.25" customHeight="1">
      <c r="B910" s="222"/>
      <c r="G910" s="133"/>
      <c r="H910" s="133"/>
      <c r="I910" s="133"/>
    </row>
    <row r="911" ht="14.25" customHeight="1">
      <c r="B911" s="222"/>
      <c r="G911" s="133"/>
      <c r="H911" s="133"/>
      <c r="I911" s="133"/>
    </row>
    <row r="912" ht="14.25" customHeight="1">
      <c r="B912" s="222"/>
      <c r="G912" s="133"/>
      <c r="H912" s="133"/>
      <c r="I912" s="133"/>
    </row>
    <row r="913" ht="14.25" customHeight="1">
      <c r="B913" s="222"/>
      <c r="G913" s="133"/>
      <c r="H913" s="133"/>
      <c r="I913" s="133"/>
    </row>
    <row r="914" ht="14.25" customHeight="1">
      <c r="B914" s="222"/>
      <c r="G914" s="133"/>
      <c r="H914" s="133"/>
      <c r="I914" s="133"/>
    </row>
    <row r="915" ht="14.25" customHeight="1">
      <c r="B915" s="222"/>
      <c r="G915" s="133"/>
      <c r="H915" s="133"/>
      <c r="I915" s="133"/>
    </row>
    <row r="916" ht="14.25" customHeight="1">
      <c r="B916" s="222"/>
      <c r="G916" s="133"/>
      <c r="H916" s="133"/>
      <c r="I916" s="133"/>
    </row>
    <row r="917" ht="14.25" customHeight="1">
      <c r="B917" s="222"/>
      <c r="G917" s="133"/>
      <c r="H917" s="133"/>
      <c r="I917" s="133"/>
    </row>
    <row r="918" ht="14.25" customHeight="1">
      <c r="B918" s="222"/>
      <c r="G918" s="133"/>
      <c r="H918" s="133"/>
      <c r="I918" s="133"/>
    </row>
    <row r="919" ht="14.25" customHeight="1">
      <c r="B919" s="222"/>
      <c r="G919" s="133"/>
      <c r="H919" s="133"/>
      <c r="I919" s="133"/>
    </row>
    <row r="920" ht="14.25" customHeight="1">
      <c r="B920" s="222"/>
      <c r="G920" s="133"/>
      <c r="H920" s="133"/>
      <c r="I920" s="133"/>
    </row>
    <row r="921" ht="14.25" customHeight="1">
      <c r="B921" s="222"/>
      <c r="G921" s="133"/>
      <c r="H921" s="133"/>
      <c r="I921" s="133"/>
    </row>
    <row r="922" ht="14.25" customHeight="1">
      <c r="B922" s="222"/>
      <c r="G922" s="133"/>
      <c r="H922" s="133"/>
      <c r="I922" s="133"/>
    </row>
    <row r="923" ht="14.25" customHeight="1">
      <c r="B923" s="222"/>
      <c r="G923" s="133"/>
      <c r="H923" s="133"/>
      <c r="I923" s="133"/>
    </row>
    <row r="924" ht="14.25" customHeight="1">
      <c r="B924" s="222"/>
      <c r="G924" s="133"/>
      <c r="H924" s="133"/>
      <c r="I924" s="133"/>
    </row>
    <row r="925" ht="14.25" customHeight="1">
      <c r="B925" s="222"/>
      <c r="G925" s="133"/>
      <c r="H925" s="133"/>
      <c r="I925" s="133"/>
    </row>
    <row r="926" ht="14.25" customHeight="1">
      <c r="B926" s="222"/>
      <c r="G926" s="133"/>
      <c r="H926" s="133"/>
      <c r="I926" s="133"/>
    </row>
    <row r="927" ht="14.25" customHeight="1">
      <c r="B927" s="222"/>
      <c r="G927" s="133"/>
      <c r="H927" s="133"/>
      <c r="I927" s="133"/>
    </row>
    <row r="928" ht="14.25" customHeight="1">
      <c r="B928" s="222"/>
      <c r="G928" s="133"/>
      <c r="H928" s="133"/>
      <c r="I928" s="133"/>
    </row>
    <row r="929" ht="14.25" customHeight="1">
      <c r="B929" s="222"/>
      <c r="G929" s="133"/>
      <c r="H929" s="133"/>
      <c r="I929" s="133"/>
    </row>
    <row r="930" ht="14.25" customHeight="1">
      <c r="B930" s="222"/>
      <c r="G930" s="133"/>
      <c r="H930" s="133"/>
      <c r="I930" s="133"/>
    </row>
    <row r="931" ht="14.25" customHeight="1">
      <c r="B931" s="222"/>
      <c r="G931" s="133"/>
      <c r="H931" s="133"/>
      <c r="I931" s="133"/>
    </row>
    <row r="932" ht="14.25" customHeight="1">
      <c r="B932" s="222"/>
      <c r="G932" s="133"/>
      <c r="H932" s="133"/>
      <c r="I932" s="133"/>
    </row>
    <row r="933" ht="14.25" customHeight="1">
      <c r="B933" s="222"/>
      <c r="G933" s="133"/>
      <c r="H933" s="133"/>
      <c r="I933" s="133"/>
    </row>
    <row r="934" ht="14.25" customHeight="1">
      <c r="B934" s="222"/>
      <c r="G934" s="133"/>
      <c r="H934" s="133"/>
      <c r="I934" s="133"/>
    </row>
    <row r="935" ht="14.25" customHeight="1">
      <c r="B935" s="222"/>
      <c r="G935" s="133"/>
      <c r="H935" s="133"/>
      <c r="I935" s="133"/>
    </row>
    <row r="936" ht="14.25" customHeight="1">
      <c r="B936" s="222"/>
      <c r="G936" s="133"/>
      <c r="H936" s="133"/>
      <c r="I936" s="133"/>
    </row>
    <row r="937" ht="14.25" customHeight="1">
      <c r="B937" s="222"/>
      <c r="G937" s="133"/>
      <c r="H937" s="133"/>
      <c r="I937" s="133"/>
    </row>
    <row r="938" ht="14.25" customHeight="1">
      <c r="B938" s="222"/>
      <c r="G938" s="133"/>
      <c r="H938" s="133"/>
      <c r="I938" s="133"/>
    </row>
    <row r="939" ht="14.25" customHeight="1">
      <c r="B939" s="222"/>
      <c r="G939" s="133"/>
      <c r="H939" s="133"/>
      <c r="I939" s="133"/>
    </row>
    <row r="940" ht="14.25" customHeight="1">
      <c r="B940" s="222"/>
      <c r="G940" s="133"/>
      <c r="H940" s="133"/>
      <c r="I940" s="133"/>
    </row>
    <row r="941" ht="14.25" customHeight="1">
      <c r="B941" s="222"/>
      <c r="G941" s="133"/>
      <c r="H941" s="133"/>
      <c r="I941" s="133"/>
    </row>
    <row r="942" ht="14.25" customHeight="1">
      <c r="B942" s="222"/>
      <c r="G942" s="133"/>
      <c r="H942" s="133"/>
      <c r="I942" s="133"/>
    </row>
    <row r="943" ht="14.25" customHeight="1">
      <c r="B943" s="222"/>
      <c r="G943" s="133"/>
      <c r="H943" s="133"/>
      <c r="I943" s="133"/>
    </row>
    <row r="944" ht="14.25" customHeight="1">
      <c r="B944" s="222"/>
      <c r="G944" s="133"/>
      <c r="H944" s="133"/>
      <c r="I944" s="133"/>
    </row>
    <row r="945" ht="14.25" customHeight="1">
      <c r="B945" s="222"/>
      <c r="G945" s="133"/>
      <c r="H945" s="133"/>
      <c r="I945" s="133"/>
    </row>
    <row r="946" ht="14.25" customHeight="1">
      <c r="B946" s="222"/>
      <c r="G946" s="133"/>
      <c r="H946" s="133"/>
      <c r="I946" s="133"/>
    </row>
    <row r="947" ht="14.25" customHeight="1">
      <c r="B947" s="222"/>
      <c r="G947" s="133"/>
      <c r="H947" s="133"/>
      <c r="I947" s="133"/>
    </row>
    <row r="948" ht="14.25" customHeight="1">
      <c r="B948" s="222"/>
      <c r="G948" s="133"/>
      <c r="H948" s="133"/>
      <c r="I948" s="133"/>
    </row>
    <row r="949" ht="14.25" customHeight="1">
      <c r="B949" s="222"/>
      <c r="G949" s="133"/>
      <c r="H949" s="133"/>
      <c r="I949" s="133"/>
    </row>
    <row r="950" ht="14.25" customHeight="1">
      <c r="B950" s="222"/>
      <c r="G950" s="133"/>
      <c r="H950" s="133"/>
      <c r="I950" s="133"/>
    </row>
    <row r="951" ht="14.25" customHeight="1">
      <c r="B951" s="222"/>
      <c r="G951" s="133"/>
      <c r="H951" s="133"/>
      <c r="I951" s="133"/>
    </row>
    <row r="952" ht="14.25" customHeight="1">
      <c r="B952" s="222"/>
      <c r="G952" s="133"/>
      <c r="H952" s="133"/>
      <c r="I952" s="133"/>
    </row>
    <row r="953" ht="14.25" customHeight="1">
      <c r="B953" s="222"/>
      <c r="G953" s="133"/>
      <c r="H953" s="133"/>
      <c r="I953" s="133"/>
    </row>
    <row r="954" ht="14.25" customHeight="1">
      <c r="B954" s="222"/>
      <c r="G954" s="133"/>
      <c r="H954" s="133"/>
      <c r="I954" s="133"/>
    </row>
    <row r="955" ht="14.25" customHeight="1">
      <c r="B955" s="222"/>
      <c r="G955" s="133"/>
      <c r="H955" s="133"/>
      <c r="I955" s="133"/>
    </row>
    <row r="956" ht="14.25" customHeight="1">
      <c r="B956" s="222"/>
      <c r="G956" s="133"/>
      <c r="H956" s="133"/>
      <c r="I956" s="133"/>
    </row>
    <row r="957" ht="14.25" customHeight="1">
      <c r="B957" s="222"/>
      <c r="G957" s="133"/>
      <c r="H957" s="133"/>
      <c r="I957" s="133"/>
    </row>
    <row r="958" ht="14.25" customHeight="1">
      <c r="B958" s="222"/>
      <c r="G958" s="133"/>
      <c r="H958" s="133"/>
      <c r="I958" s="133"/>
    </row>
    <row r="959" ht="14.25" customHeight="1">
      <c r="B959" s="222"/>
      <c r="G959" s="133"/>
      <c r="H959" s="133"/>
      <c r="I959" s="133"/>
    </row>
    <row r="960" ht="14.25" customHeight="1">
      <c r="B960" s="222"/>
      <c r="G960" s="133"/>
      <c r="H960" s="133"/>
      <c r="I960" s="133"/>
    </row>
    <row r="961" ht="14.25" customHeight="1">
      <c r="B961" s="222"/>
      <c r="G961" s="133"/>
      <c r="H961" s="133"/>
      <c r="I961" s="133"/>
    </row>
    <row r="962" ht="14.25" customHeight="1">
      <c r="B962" s="222"/>
      <c r="G962" s="133"/>
      <c r="H962" s="133"/>
      <c r="I962" s="133"/>
    </row>
    <row r="963" ht="14.25" customHeight="1">
      <c r="B963" s="222"/>
      <c r="G963" s="133"/>
      <c r="H963" s="133"/>
      <c r="I963" s="133"/>
    </row>
    <row r="964" ht="14.25" customHeight="1">
      <c r="B964" s="222"/>
      <c r="G964" s="133"/>
      <c r="H964" s="133"/>
      <c r="I964" s="133"/>
    </row>
    <row r="965" ht="14.25" customHeight="1">
      <c r="B965" s="222"/>
      <c r="G965" s="133"/>
      <c r="H965" s="133"/>
      <c r="I965" s="133"/>
    </row>
    <row r="966" ht="14.25" customHeight="1">
      <c r="B966" s="222"/>
      <c r="G966" s="133"/>
      <c r="H966" s="133"/>
      <c r="I966" s="133"/>
    </row>
    <row r="967" ht="14.25" customHeight="1">
      <c r="B967" s="222"/>
      <c r="G967" s="133"/>
      <c r="H967" s="133"/>
      <c r="I967" s="133"/>
    </row>
    <row r="968" ht="14.25" customHeight="1">
      <c r="B968" s="222"/>
      <c r="G968" s="133"/>
      <c r="H968" s="133"/>
      <c r="I968" s="133"/>
    </row>
    <row r="969" ht="14.25" customHeight="1">
      <c r="B969" s="222"/>
      <c r="G969" s="133"/>
      <c r="H969" s="133"/>
      <c r="I969" s="133"/>
    </row>
    <row r="970" ht="14.25" customHeight="1">
      <c r="B970" s="222"/>
      <c r="G970" s="133"/>
      <c r="H970" s="133"/>
      <c r="I970" s="133"/>
    </row>
    <row r="971" ht="14.25" customHeight="1">
      <c r="B971" s="222"/>
      <c r="G971" s="133"/>
      <c r="H971" s="133"/>
      <c r="I971" s="133"/>
    </row>
    <row r="972" ht="14.25" customHeight="1">
      <c r="B972" s="222"/>
      <c r="G972" s="133"/>
      <c r="H972" s="133"/>
      <c r="I972" s="133"/>
    </row>
    <row r="973" ht="14.25" customHeight="1">
      <c r="B973" s="222"/>
      <c r="G973" s="133"/>
      <c r="H973" s="133"/>
      <c r="I973" s="133"/>
    </row>
    <row r="974" ht="14.25" customHeight="1">
      <c r="B974" s="222"/>
      <c r="G974" s="133"/>
      <c r="H974" s="133"/>
      <c r="I974" s="133"/>
    </row>
    <row r="975" ht="14.25" customHeight="1">
      <c r="B975" s="222"/>
      <c r="G975" s="133"/>
      <c r="H975" s="133"/>
      <c r="I975" s="133"/>
    </row>
    <row r="976" ht="14.25" customHeight="1">
      <c r="B976" s="222"/>
      <c r="G976" s="133"/>
      <c r="H976" s="133"/>
      <c r="I976" s="133"/>
    </row>
    <row r="977" ht="14.25" customHeight="1">
      <c r="B977" s="222"/>
      <c r="G977" s="133"/>
      <c r="H977" s="133"/>
      <c r="I977" s="133"/>
    </row>
    <row r="978" ht="14.25" customHeight="1">
      <c r="B978" s="222"/>
      <c r="G978" s="133"/>
      <c r="H978" s="133"/>
      <c r="I978" s="133"/>
    </row>
    <row r="979" ht="14.25" customHeight="1">
      <c r="B979" s="222"/>
      <c r="G979" s="133"/>
      <c r="H979" s="133"/>
      <c r="I979" s="133"/>
    </row>
    <row r="980" ht="14.25" customHeight="1">
      <c r="B980" s="222"/>
      <c r="G980" s="133"/>
      <c r="H980" s="133"/>
      <c r="I980" s="133"/>
    </row>
    <row r="981" ht="14.25" customHeight="1">
      <c r="B981" s="222"/>
      <c r="G981" s="133"/>
      <c r="H981" s="133"/>
      <c r="I981" s="133"/>
    </row>
    <row r="982" ht="14.25" customHeight="1">
      <c r="B982" s="222"/>
      <c r="G982" s="133"/>
      <c r="H982" s="133"/>
      <c r="I982" s="133"/>
    </row>
    <row r="983" ht="14.25" customHeight="1">
      <c r="B983" s="222"/>
      <c r="G983" s="133"/>
      <c r="H983" s="133"/>
      <c r="I983" s="133"/>
    </row>
    <row r="984" ht="14.25" customHeight="1">
      <c r="B984" s="222"/>
      <c r="G984" s="133"/>
      <c r="H984" s="133"/>
      <c r="I984" s="133"/>
    </row>
    <row r="985" ht="14.25" customHeight="1">
      <c r="B985" s="222"/>
      <c r="G985" s="133"/>
      <c r="H985" s="133"/>
      <c r="I985" s="133"/>
    </row>
    <row r="986" ht="14.25" customHeight="1">
      <c r="B986" s="222"/>
      <c r="G986" s="133"/>
      <c r="H986" s="133"/>
      <c r="I986" s="133"/>
    </row>
    <row r="987" ht="14.25" customHeight="1">
      <c r="B987" s="222"/>
      <c r="G987" s="133"/>
      <c r="H987" s="133"/>
      <c r="I987" s="133"/>
    </row>
    <row r="988" ht="14.25" customHeight="1">
      <c r="B988" s="222"/>
      <c r="G988" s="133"/>
      <c r="H988" s="133"/>
      <c r="I988" s="133"/>
    </row>
    <row r="989" ht="14.25" customHeight="1">
      <c r="B989" s="222"/>
      <c r="G989" s="133"/>
      <c r="H989" s="133"/>
      <c r="I989" s="133"/>
    </row>
    <row r="990" ht="14.25" customHeight="1">
      <c r="B990" s="222"/>
      <c r="G990" s="133"/>
      <c r="H990" s="133"/>
      <c r="I990" s="133"/>
    </row>
    <row r="991" ht="14.25" customHeight="1">
      <c r="B991" s="222"/>
      <c r="G991" s="133"/>
      <c r="H991" s="133"/>
      <c r="I991" s="133"/>
    </row>
    <row r="992" ht="14.25" customHeight="1">
      <c r="B992" s="222"/>
      <c r="G992" s="133"/>
      <c r="H992" s="133"/>
      <c r="I992" s="133"/>
    </row>
    <row r="993" ht="14.25" customHeight="1">
      <c r="B993" s="222"/>
      <c r="G993" s="133"/>
      <c r="H993" s="133"/>
      <c r="I993" s="133"/>
    </row>
    <row r="994" ht="14.25" customHeight="1">
      <c r="B994" s="222"/>
      <c r="G994" s="133"/>
      <c r="H994" s="133"/>
      <c r="I994" s="133"/>
    </row>
    <row r="995" ht="14.25" customHeight="1">
      <c r="B995" s="222"/>
      <c r="G995" s="133"/>
      <c r="H995" s="133"/>
      <c r="I995" s="133"/>
    </row>
    <row r="996" ht="14.25" customHeight="1">
      <c r="B996" s="222"/>
      <c r="G996" s="133"/>
      <c r="H996" s="133"/>
      <c r="I996" s="133"/>
    </row>
    <row r="997" ht="14.25" customHeight="1">
      <c r="B997" s="222"/>
      <c r="G997" s="133"/>
      <c r="H997" s="133"/>
      <c r="I997" s="133"/>
    </row>
    <row r="998" ht="14.25" customHeight="1">
      <c r="B998" s="222"/>
      <c r="G998" s="133"/>
      <c r="H998" s="133"/>
      <c r="I998" s="133"/>
    </row>
    <row r="999" ht="14.25" customHeight="1">
      <c r="B999" s="222"/>
      <c r="G999" s="133"/>
      <c r="H999" s="133"/>
      <c r="I999" s="133"/>
    </row>
    <row r="1000" ht="14.25" customHeight="1">
      <c r="B1000" s="222"/>
      <c r="G1000" s="133"/>
      <c r="H1000" s="133"/>
      <c r="I1000" s="133"/>
    </row>
  </sheetData>
  <mergeCells count="4">
    <mergeCell ref="B1:H1"/>
    <mergeCell ref="K2:L2"/>
    <mergeCell ref="G3:H3"/>
    <mergeCell ref="K3:L5"/>
  </mergeCells>
  <conditionalFormatting sqref="B4:B78">
    <cfRule type="expression" dxfId="5" priority="1">
      <formula>INT(B4)=TODAY()</formula>
    </cfRule>
  </conditionalFormatting>
  <conditionalFormatting sqref="D4:E78">
    <cfRule type="expression" dxfId="6" priority="2">
      <formula>AND(D4=$L$10,D4&lt;&gt;"")</formula>
    </cfRule>
  </conditionalFormatting>
  <conditionalFormatting sqref="D4:E78">
    <cfRule type="expression" dxfId="7" priority="3">
      <formula>AND(D4=$L$9,D4&lt;&gt;"")</formula>
    </cfRule>
  </conditionalFormatting>
  <conditionalFormatting sqref="D4:E78">
    <cfRule type="expression" dxfId="8" priority="4">
      <formula>AND(D4=$L$8,D4&lt;&gt;"")</formula>
    </cfRule>
  </conditionalFormatting>
  <conditionalFormatting sqref="D4:E78">
    <cfRule type="expression" dxfId="9" priority="5">
      <formula>AND(D4=$L$7,D4&lt;&gt;"")</formula>
    </cfRule>
  </conditionalFormatting>
  <printOptions horizontalCentered="1"/>
  <pageMargins bottom="0.3937007874015748" footer="0.0" header="0.0" left="0.31496062992125984" right="0.31496062992125984" top="0.3937007874015748"/>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9"/>
    <col customWidth="1" min="2" max="2" width="4.71"/>
    <col customWidth="1" min="3" max="3" width="15.71"/>
    <col customWidth="1" min="4" max="4" width="4.71"/>
    <col customWidth="1" min="5" max="5" width="15.71"/>
    <col customWidth="1" min="6" max="7" width="4.71"/>
    <col customWidth="1" min="8" max="8" width="9.86"/>
    <col customWidth="1" min="9" max="9" width="4.71"/>
    <col customWidth="1" min="10" max="10" width="15.71"/>
    <col customWidth="1" min="11" max="11" width="4.71"/>
    <col customWidth="1" min="12" max="12" width="15.71"/>
    <col customWidth="1" min="13" max="14" width="4.71"/>
    <col customWidth="1" min="15" max="20" width="3.71"/>
    <col customWidth="1" min="21" max="21" width="10.86"/>
    <col customWidth="1" min="22" max="22" width="4.71"/>
    <col customWidth="1" min="23" max="23" width="15.71"/>
    <col customWidth="1" min="24" max="24" width="4.71"/>
    <col customWidth="1" min="25" max="25" width="15.71"/>
    <col customWidth="1" min="26" max="27" width="4.71"/>
    <col customWidth="1" min="28" max="33" width="3.71"/>
    <col customWidth="1" min="34" max="34" width="10.86"/>
    <col customWidth="1" min="35" max="35" width="4.71"/>
    <col customWidth="1" min="36" max="36" width="15.71"/>
    <col customWidth="1" min="37" max="37" width="4.71"/>
    <col customWidth="1" min="38" max="38" width="15.71"/>
    <col customWidth="1" min="39" max="40" width="4.71"/>
    <col customWidth="1" min="41" max="46" width="3.71"/>
    <col customWidth="1" min="47" max="47" width="10.86"/>
    <col customWidth="1" min="48" max="48" width="4.71"/>
    <col customWidth="1" min="49" max="49" width="15.71"/>
    <col customWidth="1" min="50" max="50" width="4.71"/>
    <col customWidth="1" min="51" max="51" width="15.71"/>
    <col customWidth="1" min="52" max="53" width="4.71"/>
    <col customWidth="1" min="54" max="59" width="3.71"/>
    <col customWidth="1" min="60" max="60" width="10.86"/>
    <col customWidth="1" min="61" max="61" width="4.71"/>
    <col customWidth="1" min="62" max="62" width="15.71"/>
    <col customWidth="1" min="63" max="63" width="4.71"/>
    <col customWidth="1" min="64" max="64" width="15.71"/>
    <col customWidth="1" min="65" max="66" width="4.71"/>
    <col customWidth="1" min="67" max="72" width="3.71"/>
    <col customWidth="1" min="73" max="73" width="10.86"/>
    <col customWidth="1" min="74" max="74" width="4.71"/>
    <col customWidth="1" min="75" max="75" width="15.71"/>
    <col customWidth="1" min="76" max="76" width="4.71"/>
    <col customWidth="1" min="77" max="77" width="15.71"/>
    <col customWidth="1" min="78" max="79" width="4.71"/>
    <col customWidth="1" min="80" max="85" width="3.71"/>
    <col customWidth="1" min="86" max="86" width="10.86"/>
    <col customWidth="1" min="87" max="87" width="4.71"/>
    <col customWidth="1" min="88" max="88" width="15.71"/>
    <col customWidth="1" min="89" max="89" width="4.71"/>
    <col customWidth="1" min="90" max="90" width="15.71"/>
    <col customWidth="1" min="91" max="92" width="4.71"/>
    <col customWidth="1" min="93" max="98" width="3.71"/>
    <col customWidth="1" min="99" max="99" width="10.86"/>
    <col customWidth="1" min="100" max="100" width="4.71"/>
    <col customWidth="1" min="101" max="101" width="15.71"/>
    <col customWidth="1" min="102" max="102" width="4.71"/>
    <col customWidth="1" min="103" max="103" width="15.71"/>
    <col customWidth="1" min="104" max="105" width="4.71"/>
    <col customWidth="1" min="106" max="111" width="3.71"/>
    <col customWidth="1" min="112" max="112" width="10.86"/>
    <col customWidth="1" min="113" max="113" width="4.71"/>
    <col customWidth="1" min="114" max="114" width="15.71"/>
    <col customWidth="1" min="115" max="115" width="4.71"/>
    <col customWidth="1" min="116" max="116" width="15.71"/>
    <col customWidth="1" min="117" max="118" width="4.71"/>
    <col customWidth="1" min="119" max="124" width="3.71"/>
    <col customWidth="1" min="125" max="125" width="10.86"/>
    <col customWidth="1" min="126" max="126" width="4.71"/>
    <col customWidth="1" min="127" max="127" width="15.71"/>
    <col customWidth="1" min="128" max="128" width="4.71"/>
    <col customWidth="1" min="129" max="129" width="15.71"/>
    <col customWidth="1" min="130" max="131" width="4.71"/>
    <col customWidth="1" min="132" max="137" width="3.71"/>
    <col customWidth="1" min="138" max="138" width="10.86"/>
    <col customWidth="1" min="139" max="139" width="4.71"/>
    <col customWidth="1" min="140" max="140" width="15.71"/>
    <col customWidth="1" min="141" max="141" width="4.71"/>
    <col customWidth="1" min="142" max="142" width="15.71"/>
    <col customWidth="1" min="143" max="144" width="4.71"/>
    <col customWidth="1" min="145" max="150" width="3.71"/>
    <col customWidth="1" min="151" max="151" width="10.86"/>
    <col customWidth="1" min="152" max="152" width="4.71"/>
    <col customWidth="1" min="153" max="153" width="15.71"/>
    <col customWidth="1" min="154" max="154" width="4.71"/>
    <col customWidth="1" min="155" max="155" width="15.71"/>
    <col customWidth="1" min="156" max="157" width="4.71"/>
    <col customWidth="1" min="158" max="163" width="3.71"/>
    <col customWidth="1" min="164" max="164" width="10.86"/>
    <col customWidth="1" min="165" max="165" width="4.71"/>
    <col customWidth="1" min="166" max="166" width="15.71"/>
    <col customWidth="1" min="167" max="167" width="4.71"/>
    <col customWidth="1" min="168" max="168" width="15.71"/>
    <col customWidth="1" min="169" max="170" width="4.71"/>
    <col customWidth="1" min="171" max="176" width="3.71"/>
    <col customWidth="1" min="177" max="177" width="10.86"/>
    <col customWidth="1" min="178" max="178" width="4.71"/>
    <col customWidth="1" min="179" max="179" width="15.71"/>
    <col customWidth="1" min="180" max="180" width="4.71"/>
    <col customWidth="1" min="181" max="181" width="15.71"/>
    <col customWidth="1" min="182" max="183" width="4.71"/>
    <col customWidth="1" min="184" max="189" width="3.71"/>
    <col customWidth="1" min="190" max="190" width="10.86"/>
    <col customWidth="1" min="191" max="191" width="4.71"/>
    <col customWidth="1" min="192" max="192" width="15.71"/>
    <col customWidth="1" min="193" max="193" width="4.71"/>
    <col customWidth="1" min="194" max="194" width="15.71"/>
    <col customWidth="1" min="195" max="196" width="4.71"/>
    <col customWidth="1" min="197" max="202" width="3.71"/>
    <col customWidth="1" min="203" max="203" width="10.86"/>
    <col customWidth="1" min="204" max="204" width="4.71"/>
    <col customWidth="1" min="205" max="205" width="15.71"/>
    <col customWidth="1" min="206" max="206" width="4.71"/>
    <col customWidth="1" min="207" max="207" width="15.71"/>
    <col customWidth="1" min="208" max="209" width="4.71"/>
    <col customWidth="1" min="210" max="215" width="3.71"/>
    <col customWidth="1" min="216" max="216" width="10.86"/>
    <col customWidth="1" min="217" max="217" width="4.71"/>
    <col customWidth="1" min="218" max="218" width="15.71"/>
    <col customWidth="1" min="219" max="219" width="4.71"/>
    <col customWidth="1" min="220" max="220" width="15.71"/>
    <col customWidth="1" min="221" max="222" width="4.71"/>
    <col customWidth="1" min="223" max="228" width="3.71"/>
    <col customWidth="1" min="229" max="229" width="10.86"/>
    <col customWidth="1" min="230" max="230" width="4.71"/>
    <col customWidth="1" min="231" max="231" width="15.71"/>
    <col customWidth="1" min="232" max="232" width="4.71"/>
    <col customWidth="1" min="233" max="233" width="15.71"/>
    <col customWidth="1" min="234" max="235" width="4.71"/>
    <col customWidth="1" min="236" max="241" width="3.71"/>
    <col customWidth="1" min="242" max="242" width="10.86"/>
    <col customWidth="1" min="243" max="243" width="4.71"/>
    <col customWidth="1" min="244" max="244" width="15.71"/>
    <col customWidth="1" min="245" max="245" width="4.71"/>
    <col customWidth="1" min="246" max="246" width="15.71"/>
    <col customWidth="1" min="247" max="248" width="4.71"/>
    <col customWidth="1" min="249" max="254" width="3.71"/>
    <col customWidth="1" min="255" max="255" width="10.86"/>
    <col customWidth="1" min="256" max="256" width="4.71"/>
    <col customWidth="1" min="257" max="257" width="15.71"/>
    <col customWidth="1" min="258" max="258" width="4.71"/>
    <col customWidth="1" min="259" max="259" width="15.71"/>
    <col customWidth="1" min="260" max="261" width="4.71"/>
    <col customWidth="1" min="262" max="267" width="3.71"/>
    <col customWidth="1" min="268" max="268" width="10.86"/>
    <col customWidth="1" min="269" max="269" width="4.71"/>
    <col customWidth="1" min="270" max="270" width="15.71"/>
    <col customWidth="1" min="271" max="271" width="4.71"/>
    <col customWidth="1" min="272" max="272" width="15.71"/>
    <col customWidth="1" min="273" max="274" width="4.71"/>
    <col customWidth="1" min="275" max="280" width="3.71"/>
    <col customWidth="1" min="281" max="281" width="10.86"/>
    <col customWidth="1" min="282" max="282" width="4.71"/>
    <col customWidth="1" min="283" max="283" width="15.71"/>
    <col customWidth="1" min="284" max="284" width="4.71"/>
    <col customWidth="1" min="285" max="285" width="15.71"/>
    <col customWidth="1" min="286" max="287" width="4.71"/>
    <col customWidth="1" min="288" max="293" width="3.71"/>
    <col customWidth="1" min="294" max="294" width="10.86"/>
    <col customWidth="1" min="295" max="295" width="4.71"/>
    <col customWidth="1" min="296" max="296" width="15.71"/>
    <col customWidth="1" min="297" max="297" width="4.71"/>
    <col customWidth="1" min="298" max="298" width="15.71"/>
    <col customWidth="1" min="299" max="300" width="4.71"/>
    <col customWidth="1" min="301" max="306" width="3.71"/>
    <col customWidth="1" min="307" max="307" width="10.86"/>
    <col customWidth="1" min="308" max="308" width="4.71"/>
    <col customWidth="1" min="309" max="309" width="15.71"/>
    <col customWidth="1" min="310" max="310" width="4.71"/>
    <col customWidth="1" min="311" max="311" width="15.71"/>
    <col customWidth="1" min="312" max="313" width="4.71"/>
    <col customWidth="1" min="314" max="319" width="3.71"/>
    <col customWidth="1" min="320" max="320" width="10.86"/>
    <col customWidth="1" min="321" max="321" width="4.71"/>
    <col customWidth="1" min="322" max="322" width="15.71"/>
    <col customWidth="1" min="323" max="323" width="4.71"/>
    <col customWidth="1" min="324" max="324" width="15.71"/>
    <col customWidth="1" min="325" max="326" width="4.71"/>
    <col customWidth="1" min="327" max="332" width="3.71"/>
    <col customWidth="1" min="333" max="333" width="10.86"/>
    <col customWidth="1" min="334" max="334" width="4.71"/>
    <col customWidth="1" min="335" max="335" width="15.71"/>
    <col customWidth="1" min="336" max="336" width="4.71"/>
    <col customWidth="1" min="337" max="337" width="15.71"/>
    <col customWidth="1" min="338" max="339" width="4.71"/>
    <col customWidth="1" min="340" max="345" width="3.71"/>
  </cols>
  <sheetData>
    <row r="1">
      <c r="A1" s="172"/>
      <c r="B1" s="223" t="str">
        <f>Language!$E$172</f>
        <v>Predictions</v>
      </c>
      <c r="H1" s="133"/>
      <c r="I1" s="133"/>
      <c r="J1" s="133"/>
      <c r="K1" s="133"/>
      <c r="L1" s="133"/>
      <c r="M1" s="133"/>
      <c r="N1" s="133"/>
      <c r="O1" s="133"/>
      <c r="P1" s="133"/>
      <c r="Q1" s="133"/>
      <c r="R1" s="133"/>
      <c r="S1" s="133"/>
      <c r="T1" s="133"/>
      <c r="V1" s="133"/>
      <c r="W1" s="133"/>
      <c r="X1" s="133"/>
      <c r="Y1" s="133"/>
      <c r="Z1" s="133"/>
      <c r="AA1" s="133"/>
      <c r="AB1" s="133"/>
      <c r="AC1" s="133"/>
      <c r="AD1" s="133"/>
      <c r="AE1" s="133"/>
      <c r="AF1" s="133"/>
      <c r="AG1" s="133"/>
      <c r="AI1" s="133"/>
      <c r="AJ1" s="133"/>
      <c r="AK1" s="133"/>
      <c r="AL1" s="133"/>
      <c r="AM1" s="133"/>
      <c r="AN1" s="133"/>
      <c r="AO1" s="133"/>
      <c r="AP1" s="133"/>
      <c r="AQ1" s="133"/>
      <c r="AR1" s="133"/>
      <c r="AS1" s="133"/>
      <c r="AT1" s="133"/>
      <c r="AV1" s="133"/>
      <c r="AW1" s="133"/>
      <c r="AX1" s="133"/>
      <c r="AY1" s="133"/>
      <c r="AZ1" s="133"/>
      <c r="BA1" s="133"/>
      <c r="BB1" s="133"/>
      <c r="BC1" s="133"/>
      <c r="BD1" s="133"/>
      <c r="BE1" s="133"/>
      <c r="BF1" s="133"/>
      <c r="BG1" s="133"/>
      <c r="BI1" s="133"/>
      <c r="BJ1" s="133"/>
      <c r="BK1" s="133"/>
      <c r="BL1" s="133"/>
      <c r="BM1" s="133"/>
      <c r="BN1" s="133"/>
      <c r="BO1" s="133"/>
      <c r="BP1" s="133"/>
      <c r="BQ1" s="133"/>
      <c r="BR1" s="133"/>
      <c r="BS1" s="133"/>
      <c r="BT1" s="133"/>
      <c r="BV1" s="133"/>
      <c r="BW1" s="133"/>
      <c r="BX1" s="133"/>
      <c r="BY1" s="133"/>
      <c r="BZ1" s="133"/>
      <c r="CA1" s="133"/>
      <c r="CB1" s="133"/>
      <c r="CC1" s="133"/>
      <c r="CD1" s="133"/>
      <c r="CE1" s="133"/>
      <c r="CF1" s="133"/>
      <c r="CG1" s="133"/>
      <c r="CI1" s="133"/>
      <c r="CJ1" s="133"/>
      <c r="CK1" s="133"/>
      <c r="CL1" s="133"/>
      <c r="CM1" s="133"/>
      <c r="CN1" s="133"/>
      <c r="CO1" s="133"/>
      <c r="CP1" s="133"/>
      <c r="CQ1" s="133"/>
      <c r="CR1" s="133"/>
      <c r="CS1" s="133"/>
      <c r="CT1" s="133"/>
      <c r="CV1" s="133"/>
      <c r="CW1" s="133"/>
      <c r="CX1" s="133"/>
      <c r="CY1" s="133"/>
      <c r="CZ1" s="133"/>
      <c r="DA1" s="133"/>
      <c r="DB1" s="133"/>
      <c r="DC1" s="133"/>
      <c r="DD1" s="133"/>
      <c r="DE1" s="133"/>
      <c r="DF1" s="133"/>
      <c r="DG1" s="133"/>
      <c r="DI1" s="133"/>
      <c r="DJ1" s="133"/>
      <c r="DK1" s="133"/>
      <c r="DL1" s="133"/>
      <c r="DM1" s="133"/>
      <c r="DN1" s="133"/>
      <c r="DO1" s="133"/>
      <c r="DP1" s="133"/>
      <c r="DQ1" s="133"/>
      <c r="DR1" s="133"/>
      <c r="DS1" s="133"/>
      <c r="DT1" s="133"/>
      <c r="DV1" s="133"/>
      <c r="DW1" s="133"/>
      <c r="DX1" s="133"/>
      <c r="DY1" s="133"/>
      <c r="DZ1" s="133"/>
      <c r="EA1" s="133"/>
      <c r="EB1" s="133"/>
      <c r="EC1" s="133"/>
      <c r="ED1" s="133"/>
      <c r="EE1" s="133"/>
      <c r="EF1" s="133"/>
      <c r="EG1" s="133"/>
      <c r="EI1" s="133"/>
      <c r="EJ1" s="133"/>
      <c r="EK1" s="133"/>
      <c r="EL1" s="133"/>
      <c r="EM1" s="133"/>
      <c r="EN1" s="133"/>
      <c r="EO1" s="133"/>
      <c r="EP1" s="133"/>
      <c r="EQ1" s="133"/>
      <c r="ER1" s="133"/>
      <c r="ES1" s="133"/>
      <c r="ET1" s="133"/>
      <c r="EV1" s="133"/>
      <c r="EW1" s="133"/>
      <c r="EX1" s="133"/>
      <c r="EY1" s="133"/>
      <c r="EZ1" s="133"/>
      <c r="FA1" s="133"/>
      <c r="FB1" s="133"/>
      <c r="FC1" s="133"/>
      <c r="FD1" s="133"/>
      <c r="FE1" s="133"/>
      <c r="FF1" s="133"/>
      <c r="FG1" s="133"/>
      <c r="FI1" s="133"/>
      <c r="FJ1" s="133"/>
      <c r="FK1" s="133"/>
      <c r="FL1" s="133"/>
      <c r="FM1" s="133"/>
      <c r="FN1" s="133"/>
      <c r="FO1" s="133"/>
      <c r="FP1" s="133"/>
      <c r="FQ1" s="133"/>
      <c r="FR1" s="133"/>
      <c r="FS1" s="133"/>
      <c r="FT1" s="133"/>
      <c r="FV1" s="133"/>
      <c r="FW1" s="133"/>
      <c r="FX1" s="133"/>
      <c r="FY1" s="133"/>
      <c r="FZ1" s="133"/>
      <c r="GA1" s="133"/>
      <c r="GB1" s="133"/>
      <c r="GC1" s="133"/>
      <c r="GD1" s="133"/>
      <c r="GE1" s="133"/>
      <c r="GF1" s="133"/>
      <c r="GG1" s="133"/>
      <c r="GI1" s="133"/>
      <c r="GJ1" s="133"/>
      <c r="GK1" s="133"/>
      <c r="GL1" s="133"/>
      <c r="GM1" s="133"/>
      <c r="GN1" s="133"/>
      <c r="GO1" s="133"/>
      <c r="GP1" s="133"/>
      <c r="GQ1" s="133"/>
      <c r="GR1" s="133"/>
      <c r="GS1" s="133"/>
      <c r="GT1" s="133"/>
      <c r="GV1" s="133"/>
      <c r="GW1" s="133"/>
      <c r="GX1" s="133"/>
      <c r="GY1" s="133"/>
      <c r="GZ1" s="133"/>
      <c r="HA1" s="133"/>
      <c r="HB1" s="133"/>
      <c r="HC1" s="133"/>
      <c r="HD1" s="133"/>
      <c r="HE1" s="133"/>
      <c r="HF1" s="133"/>
      <c r="HG1" s="133"/>
      <c r="HI1" s="133"/>
      <c r="HJ1" s="133"/>
      <c r="HK1" s="133"/>
      <c r="HL1" s="133"/>
      <c r="HM1" s="133"/>
      <c r="HN1" s="133"/>
      <c r="HO1" s="133"/>
      <c r="HP1" s="133"/>
      <c r="HQ1" s="133"/>
      <c r="HR1" s="133"/>
      <c r="HS1" s="133"/>
      <c r="HT1" s="133"/>
      <c r="HV1" s="133"/>
      <c r="HW1" s="133"/>
      <c r="HX1" s="133"/>
      <c r="HY1" s="133"/>
      <c r="HZ1" s="133"/>
      <c r="IA1" s="133"/>
      <c r="IB1" s="133"/>
      <c r="IC1" s="133"/>
      <c r="ID1" s="133"/>
      <c r="IE1" s="133"/>
      <c r="IF1" s="133"/>
      <c r="IG1" s="133"/>
      <c r="II1" s="133"/>
      <c r="IJ1" s="133"/>
      <c r="IK1" s="133"/>
      <c r="IL1" s="133"/>
      <c r="IM1" s="133"/>
      <c r="IN1" s="133"/>
      <c r="IO1" s="133"/>
      <c r="IP1" s="133"/>
      <c r="IQ1" s="133"/>
      <c r="IR1" s="133"/>
      <c r="IS1" s="133"/>
      <c r="IT1" s="133"/>
      <c r="IV1" s="133"/>
      <c r="IW1" s="133"/>
      <c r="IX1" s="133"/>
      <c r="IY1" s="133"/>
      <c r="IZ1" s="133"/>
      <c r="JA1" s="133"/>
      <c r="JB1" s="133"/>
      <c r="JC1" s="133"/>
      <c r="JD1" s="133"/>
      <c r="JE1" s="133"/>
      <c r="JF1" s="133"/>
      <c r="JG1" s="133"/>
      <c r="JI1" s="133"/>
      <c r="JJ1" s="133"/>
      <c r="JK1" s="133"/>
      <c r="JL1" s="133"/>
      <c r="JM1" s="133"/>
      <c r="JN1" s="133"/>
      <c r="JO1" s="133"/>
      <c r="JP1" s="133"/>
      <c r="JQ1" s="133"/>
      <c r="JR1" s="133"/>
      <c r="JS1" s="133"/>
      <c r="JT1" s="133"/>
      <c r="JV1" s="133"/>
      <c r="JW1" s="133"/>
      <c r="JX1" s="133"/>
      <c r="JY1" s="133"/>
      <c r="JZ1" s="133"/>
      <c r="KA1" s="133"/>
      <c r="KB1" s="133"/>
      <c r="KC1" s="133"/>
      <c r="KD1" s="133"/>
      <c r="KE1" s="133"/>
      <c r="KF1" s="133"/>
      <c r="KG1" s="133"/>
      <c r="KI1" s="133"/>
      <c r="KJ1" s="133"/>
      <c r="KK1" s="133"/>
      <c r="KL1" s="133"/>
      <c r="KM1" s="133"/>
      <c r="KN1" s="133"/>
      <c r="KO1" s="133"/>
      <c r="KP1" s="133"/>
      <c r="KQ1" s="133"/>
      <c r="KR1" s="133"/>
      <c r="KS1" s="133"/>
      <c r="KT1" s="133"/>
      <c r="KV1" s="133"/>
      <c r="KW1" s="133"/>
      <c r="KX1" s="133"/>
      <c r="KY1" s="133"/>
      <c r="KZ1" s="133"/>
      <c r="LA1" s="133"/>
      <c r="LB1" s="133"/>
      <c r="LC1" s="133"/>
      <c r="LD1" s="133"/>
      <c r="LE1" s="133"/>
      <c r="LF1" s="133"/>
      <c r="LG1" s="133"/>
      <c r="LI1" s="133"/>
      <c r="LJ1" s="133"/>
      <c r="LK1" s="133"/>
      <c r="LL1" s="133"/>
      <c r="LM1" s="133"/>
      <c r="LN1" s="133"/>
      <c r="LO1" s="133"/>
      <c r="LP1" s="133"/>
      <c r="LQ1" s="133"/>
      <c r="LR1" s="133"/>
      <c r="LS1" s="133"/>
      <c r="LT1" s="133"/>
      <c r="LV1" s="133"/>
      <c r="LW1" s="133"/>
      <c r="LX1" s="133"/>
      <c r="LY1" s="133"/>
      <c r="LZ1" s="133"/>
      <c r="MA1" s="133"/>
      <c r="MB1" s="133"/>
      <c r="MC1" s="133"/>
      <c r="MD1" s="133"/>
      <c r="ME1" s="133"/>
      <c r="MF1" s="133"/>
      <c r="MG1" s="133"/>
    </row>
    <row r="2" ht="18.75" customHeight="1">
      <c r="A2" s="224"/>
      <c r="B2" s="224"/>
      <c r="C2" s="175"/>
      <c r="D2" s="175"/>
      <c r="E2" s="175"/>
      <c r="F2" s="59"/>
      <c r="G2" s="59"/>
      <c r="H2" s="133"/>
      <c r="I2" s="225">
        <f>O72</f>
        <v>0</v>
      </c>
      <c r="V2" s="225">
        <f>AB72</f>
        <v>0</v>
      </c>
      <c r="AI2" s="225">
        <f>AO72</f>
        <v>0</v>
      </c>
      <c r="AV2" s="225">
        <f>BB72</f>
        <v>0</v>
      </c>
      <c r="BI2" s="225">
        <f>BO72</f>
        <v>0</v>
      </c>
      <c r="BV2" s="225">
        <f>CB72</f>
        <v>0</v>
      </c>
      <c r="CI2" s="225">
        <f>CO72</f>
        <v>0</v>
      </c>
      <c r="CV2" s="225">
        <f>DB72</f>
        <v>0</v>
      </c>
      <c r="DI2" s="225">
        <f>DO72</f>
        <v>0</v>
      </c>
      <c r="DV2" s="225">
        <f>EB72</f>
        <v>0</v>
      </c>
      <c r="EI2" s="225">
        <f>EO72</f>
        <v>0</v>
      </c>
      <c r="EV2" s="225">
        <f>FB72</f>
        <v>0</v>
      </c>
      <c r="FI2" s="225">
        <f>FO72</f>
        <v>0</v>
      </c>
      <c r="FV2" s="225">
        <f>GB72</f>
        <v>0</v>
      </c>
      <c r="GI2" s="225">
        <f>GO72</f>
        <v>0</v>
      </c>
      <c r="GV2" s="225">
        <f>HB72</f>
        <v>0</v>
      </c>
      <c r="HI2" s="225">
        <f>HO72</f>
        <v>0</v>
      </c>
      <c r="HV2" s="225">
        <f>IB72</f>
        <v>0</v>
      </c>
      <c r="II2" s="225">
        <f>IO72</f>
        <v>0</v>
      </c>
      <c r="IV2" s="225">
        <f>JB72</f>
        <v>0</v>
      </c>
      <c r="JI2" s="225">
        <f>JO72</f>
        <v>0</v>
      </c>
      <c r="JV2" s="225">
        <f>KB72</f>
        <v>0</v>
      </c>
      <c r="KI2" s="225">
        <f>KO72</f>
        <v>0</v>
      </c>
      <c r="KV2" s="225">
        <f>LB72</f>
        <v>0</v>
      </c>
      <c r="LI2" s="225">
        <f>LO72</f>
        <v>0</v>
      </c>
      <c r="LV2" s="225">
        <f>MB72</f>
        <v>0</v>
      </c>
    </row>
    <row r="3" ht="24.75" customHeight="1">
      <c r="A3" s="224"/>
      <c r="B3" s="226" t="str">
        <f>Language!$E$173</f>
        <v>Correct Results</v>
      </c>
      <c r="C3" s="227"/>
      <c r="D3" s="227"/>
      <c r="E3" s="227"/>
      <c r="F3" s="227"/>
      <c r="G3" s="228"/>
      <c r="H3" s="133"/>
      <c r="I3" s="229" t="s">
        <v>93</v>
      </c>
      <c r="J3" s="230"/>
      <c r="K3" s="230"/>
      <c r="L3" s="230"/>
      <c r="M3" s="230"/>
      <c r="N3" s="230"/>
      <c r="O3" s="230"/>
      <c r="P3" s="230"/>
      <c r="Q3" s="230"/>
      <c r="R3" s="230"/>
      <c r="S3" s="230"/>
      <c r="T3" s="231"/>
      <c r="V3" s="229" t="s">
        <v>94</v>
      </c>
      <c r="W3" s="230"/>
      <c r="X3" s="230"/>
      <c r="Y3" s="230"/>
      <c r="Z3" s="230"/>
      <c r="AA3" s="230"/>
      <c r="AB3" s="230"/>
      <c r="AC3" s="230"/>
      <c r="AD3" s="230"/>
      <c r="AE3" s="230"/>
      <c r="AF3" s="230"/>
      <c r="AG3" s="231"/>
      <c r="AI3" s="229"/>
      <c r="AJ3" s="230"/>
      <c r="AK3" s="230"/>
      <c r="AL3" s="230"/>
      <c r="AM3" s="230"/>
      <c r="AN3" s="230"/>
      <c r="AO3" s="230"/>
      <c r="AP3" s="230"/>
      <c r="AQ3" s="230"/>
      <c r="AR3" s="230"/>
      <c r="AS3" s="230"/>
      <c r="AT3" s="231"/>
      <c r="AV3" s="229"/>
      <c r="AW3" s="230"/>
      <c r="AX3" s="230"/>
      <c r="AY3" s="230"/>
      <c r="AZ3" s="230"/>
      <c r="BA3" s="230"/>
      <c r="BB3" s="230"/>
      <c r="BC3" s="230"/>
      <c r="BD3" s="230"/>
      <c r="BE3" s="230"/>
      <c r="BF3" s="230"/>
      <c r="BG3" s="231"/>
      <c r="BI3" s="229"/>
      <c r="BJ3" s="230"/>
      <c r="BK3" s="230"/>
      <c r="BL3" s="230"/>
      <c r="BM3" s="230"/>
      <c r="BN3" s="230"/>
      <c r="BO3" s="230"/>
      <c r="BP3" s="230"/>
      <c r="BQ3" s="230"/>
      <c r="BR3" s="230"/>
      <c r="BS3" s="230"/>
      <c r="BT3" s="231"/>
      <c r="BV3" s="229"/>
      <c r="BW3" s="230"/>
      <c r="BX3" s="230"/>
      <c r="BY3" s="230"/>
      <c r="BZ3" s="230"/>
      <c r="CA3" s="230"/>
      <c r="CB3" s="230"/>
      <c r="CC3" s="230"/>
      <c r="CD3" s="230"/>
      <c r="CE3" s="230"/>
      <c r="CF3" s="230"/>
      <c r="CG3" s="231"/>
      <c r="CI3" s="229"/>
      <c r="CJ3" s="230"/>
      <c r="CK3" s="230"/>
      <c r="CL3" s="230"/>
      <c r="CM3" s="230"/>
      <c r="CN3" s="230"/>
      <c r="CO3" s="230"/>
      <c r="CP3" s="230"/>
      <c r="CQ3" s="230"/>
      <c r="CR3" s="230"/>
      <c r="CS3" s="230"/>
      <c r="CT3" s="231"/>
      <c r="CV3" s="229"/>
      <c r="CW3" s="230"/>
      <c r="CX3" s="230"/>
      <c r="CY3" s="230"/>
      <c r="CZ3" s="230"/>
      <c r="DA3" s="230"/>
      <c r="DB3" s="230"/>
      <c r="DC3" s="230"/>
      <c r="DD3" s="230"/>
      <c r="DE3" s="230"/>
      <c r="DF3" s="230"/>
      <c r="DG3" s="231"/>
      <c r="DI3" s="229"/>
      <c r="DJ3" s="230"/>
      <c r="DK3" s="230"/>
      <c r="DL3" s="230"/>
      <c r="DM3" s="230"/>
      <c r="DN3" s="230"/>
      <c r="DO3" s="230"/>
      <c r="DP3" s="230"/>
      <c r="DQ3" s="230"/>
      <c r="DR3" s="230"/>
      <c r="DS3" s="230"/>
      <c r="DT3" s="231"/>
      <c r="DV3" s="229"/>
      <c r="DW3" s="230"/>
      <c r="DX3" s="230"/>
      <c r="DY3" s="230"/>
      <c r="DZ3" s="230"/>
      <c r="EA3" s="230"/>
      <c r="EB3" s="230"/>
      <c r="EC3" s="230"/>
      <c r="ED3" s="230"/>
      <c r="EE3" s="230"/>
      <c r="EF3" s="230"/>
      <c r="EG3" s="231"/>
      <c r="EI3" s="229"/>
      <c r="EJ3" s="230"/>
      <c r="EK3" s="230"/>
      <c r="EL3" s="230"/>
      <c r="EM3" s="230"/>
      <c r="EN3" s="230"/>
      <c r="EO3" s="230"/>
      <c r="EP3" s="230"/>
      <c r="EQ3" s="230"/>
      <c r="ER3" s="230"/>
      <c r="ES3" s="230"/>
      <c r="ET3" s="231"/>
      <c r="EV3" s="229"/>
      <c r="EW3" s="230"/>
      <c r="EX3" s="230"/>
      <c r="EY3" s="230"/>
      <c r="EZ3" s="230"/>
      <c r="FA3" s="230"/>
      <c r="FB3" s="230"/>
      <c r="FC3" s="230"/>
      <c r="FD3" s="230"/>
      <c r="FE3" s="230"/>
      <c r="FF3" s="230"/>
      <c r="FG3" s="231"/>
      <c r="FI3" s="229"/>
      <c r="FJ3" s="230"/>
      <c r="FK3" s="230"/>
      <c r="FL3" s="230"/>
      <c r="FM3" s="230"/>
      <c r="FN3" s="230"/>
      <c r="FO3" s="230"/>
      <c r="FP3" s="230"/>
      <c r="FQ3" s="230"/>
      <c r="FR3" s="230"/>
      <c r="FS3" s="230"/>
      <c r="FT3" s="231"/>
      <c r="FV3" s="229"/>
      <c r="FW3" s="230"/>
      <c r="FX3" s="230"/>
      <c r="FY3" s="230"/>
      <c r="FZ3" s="230"/>
      <c r="GA3" s="230"/>
      <c r="GB3" s="230"/>
      <c r="GC3" s="230"/>
      <c r="GD3" s="230"/>
      <c r="GE3" s="230"/>
      <c r="GF3" s="230"/>
      <c r="GG3" s="231"/>
      <c r="GI3" s="229"/>
      <c r="GJ3" s="230"/>
      <c r="GK3" s="230"/>
      <c r="GL3" s="230"/>
      <c r="GM3" s="230"/>
      <c r="GN3" s="230"/>
      <c r="GO3" s="230"/>
      <c r="GP3" s="230"/>
      <c r="GQ3" s="230"/>
      <c r="GR3" s="230"/>
      <c r="GS3" s="230"/>
      <c r="GT3" s="231"/>
      <c r="GV3" s="229"/>
      <c r="GW3" s="230"/>
      <c r="GX3" s="230"/>
      <c r="GY3" s="230"/>
      <c r="GZ3" s="230"/>
      <c r="HA3" s="230"/>
      <c r="HB3" s="230"/>
      <c r="HC3" s="230"/>
      <c r="HD3" s="230"/>
      <c r="HE3" s="230"/>
      <c r="HF3" s="230"/>
      <c r="HG3" s="231"/>
      <c r="HI3" s="229"/>
      <c r="HJ3" s="230"/>
      <c r="HK3" s="230"/>
      <c r="HL3" s="230"/>
      <c r="HM3" s="230"/>
      <c r="HN3" s="230"/>
      <c r="HO3" s="230"/>
      <c r="HP3" s="230"/>
      <c r="HQ3" s="230"/>
      <c r="HR3" s="230"/>
      <c r="HS3" s="230"/>
      <c r="HT3" s="231"/>
      <c r="HV3" s="229"/>
      <c r="HW3" s="230"/>
      <c r="HX3" s="230"/>
      <c r="HY3" s="230"/>
      <c r="HZ3" s="230"/>
      <c r="IA3" s="230"/>
      <c r="IB3" s="230"/>
      <c r="IC3" s="230"/>
      <c r="ID3" s="230"/>
      <c r="IE3" s="230"/>
      <c r="IF3" s="230"/>
      <c r="IG3" s="231"/>
      <c r="II3" s="229"/>
      <c r="IJ3" s="230"/>
      <c r="IK3" s="230"/>
      <c r="IL3" s="230"/>
      <c r="IM3" s="230"/>
      <c r="IN3" s="230"/>
      <c r="IO3" s="230"/>
      <c r="IP3" s="230"/>
      <c r="IQ3" s="230"/>
      <c r="IR3" s="230"/>
      <c r="IS3" s="230"/>
      <c r="IT3" s="231"/>
      <c r="IV3" s="229"/>
      <c r="IW3" s="230"/>
      <c r="IX3" s="230"/>
      <c r="IY3" s="230"/>
      <c r="IZ3" s="230"/>
      <c r="JA3" s="230"/>
      <c r="JB3" s="230"/>
      <c r="JC3" s="230"/>
      <c r="JD3" s="230"/>
      <c r="JE3" s="230"/>
      <c r="JF3" s="230"/>
      <c r="JG3" s="231"/>
      <c r="JI3" s="229"/>
      <c r="JJ3" s="230"/>
      <c r="JK3" s="230"/>
      <c r="JL3" s="230"/>
      <c r="JM3" s="230"/>
      <c r="JN3" s="230"/>
      <c r="JO3" s="230"/>
      <c r="JP3" s="230"/>
      <c r="JQ3" s="230"/>
      <c r="JR3" s="230"/>
      <c r="JS3" s="230"/>
      <c r="JT3" s="231"/>
      <c r="JV3" s="229"/>
      <c r="JW3" s="230"/>
      <c r="JX3" s="230"/>
      <c r="JY3" s="230"/>
      <c r="JZ3" s="230"/>
      <c r="KA3" s="230"/>
      <c r="KB3" s="230"/>
      <c r="KC3" s="230"/>
      <c r="KD3" s="230"/>
      <c r="KE3" s="230"/>
      <c r="KF3" s="230"/>
      <c r="KG3" s="231"/>
      <c r="KI3" s="229"/>
      <c r="KJ3" s="230"/>
      <c r="KK3" s="230"/>
      <c r="KL3" s="230"/>
      <c r="KM3" s="230"/>
      <c r="KN3" s="230"/>
      <c r="KO3" s="230"/>
      <c r="KP3" s="230"/>
      <c r="KQ3" s="230"/>
      <c r="KR3" s="230"/>
      <c r="KS3" s="230"/>
      <c r="KT3" s="231"/>
      <c r="KV3" s="229"/>
      <c r="KW3" s="230"/>
      <c r="KX3" s="230"/>
      <c r="KY3" s="230"/>
      <c r="KZ3" s="230"/>
      <c r="LA3" s="230"/>
      <c r="LB3" s="230"/>
      <c r="LC3" s="230"/>
      <c r="LD3" s="230"/>
      <c r="LE3" s="230"/>
      <c r="LF3" s="230"/>
      <c r="LG3" s="231"/>
      <c r="LI3" s="229"/>
      <c r="LJ3" s="230"/>
      <c r="LK3" s="230"/>
      <c r="LL3" s="230"/>
      <c r="LM3" s="230"/>
      <c r="LN3" s="230"/>
      <c r="LO3" s="230"/>
      <c r="LP3" s="230"/>
      <c r="LQ3" s="230"/>
      <c r="LR3" s="230"/>
      <c r="LS3" s="230"/>
      <c r="LT3" s="231"/>
      <c r="LV3" s="229"/>
      <c r="LW3" s="230"/>
      <c r="LX3" s="230"/>
      <c r="LY3" s="230"/>
      <c r="LZ3" s="230"/>
      <c r="MA3" s="230"/>
      <c r="MB3" s="230"/>
      <c r="MC3" s="230"/>
      <c r="MD3" s="230"/>
      <c r="ME3" s="230"/>
      <c r="MF3" s="230"/>
      <c r="MG3" s="231"/>
    </row>
    <row r="4" ht="40.5" customHeight="1">
      <c r="A4" s="224"/>
      <c r="B4" s="232"/>
      <c r="C4" s="233"/>
      <c r="D4" s="233"/>
      <c r="E4" s="234"/>
      <c r="F4" s="235" t="str">
        <f>Language!$E$174</f>
        <v>Result</v>
      </c>
      <c r="G4" s="236"/>
      <c r="H4" s="133"/>
      <c r="I4" s="237"/>
      <c r="J4" s="233"/>
      <c r="K4" s="233"/>
      <c r="L4" s="234"/>
      <c r="M4" s="238" t="str">
        <f>Language!$E$177</f>
        <v>result</v>
      </c>
      <c r="N4" s="239"/>
      <c r="O4" s="240" t="str">
        <f>Language!$E$186</f>
        <v>Final</v>
      </c>
      <c r="P4" s="240" t="str">
        <f>Language!$E$178</f>
        <v>W/D/L</v>
      </c>
      <c r="Q4" s="240" t="str">
        <f>Language!$E$179</f>
        <v>GD</v>
      </c>
      <c r="R4" s="240" t="str">
        <f>Language!$E$180</f>
        <v>exact</v>
      </c>
      <c r="S4" s="240" t="str">
        <f>Language!$E$191</f>
        <v>many g.</v>
      </c>
      <c r="T4" s="241" t="str">
        <f>Language!$E$181</f>
        <v>teams</v>
      </c>
      <c r="V4" s="237"/>
      <c r="W4" s="233"/>
      <c r="X4" s="233"/>
      <c r="Y4" s="234"/>
      <c r="Z4" s="238" t="str">
        <f>Language!$E$177</f>
        <v>result</v>
      </c>
      <c r="AA4" s="239"/>
      <c r="AB4" s="240" t="str">
        <f>Language!$E$186</f>
        <v>Final</v>
      </c>
      <c r="AC4" s="240" t="str">
        <f>Language!$E$178</f>
        <v>W/D/L</v>
      </c>
      <c r="AD4" s="240" t="str">
        <f>Language!$E$179</f>
        <v>GD</v>
      </c>
      <c r="AE4" s="240" t="str">
        <f>Language!$E$180</f>
        <v>exact</v>
      </c>
      <c r="AF4" s="240" t="str">
        <f>Language!$E$191</f>
        <v>many g.</v>
      </c>
      <c r="AG4" s="241" t="str">
        <f>Language!$E$181</f>
        <v>teams</v>
      </c>
      <c r="AI4" s="237"/>
      <c r="AJ4" s="233"/>
      <c r="AK4" s="233"/>
      <c r="AL4" s="234"/>
      <c r="AM4" s="238" t="str">
        <f>Language!$E$177</f>
        <v>result</v>
      </c>
      <c r="AN4" s="239"/>
      <c r="AO4" s="240" t="str">
        <f>Language!$E$186</f>
        <v>Final</v>
      </c>
      <c r="AP4" s="240" t="str">
        <f>Language!$E$178</f>
        <v>W/D/L</v>
      </c>
      <c r="AQ4" s="240" t="str">
        <f>Language!$E$179</f>
        <v>GD</v>
      </c>
      <c r="AR4" s="240" t="str">
        <f>Language!$E$180</f>
        <v>exact</v>
      </c>
      <c r="AS4" s="240" t="str">
        <f>Language!$E$191</f>
        <v>many g.</v>
      </c>
      <c r="AT4" s="241" t="str">
        <f>Language!$E$181</f>
        <v>teams</v>
      </c>
      <c r="AV4" s="237"/>
      <c r="AW4" s="233"/>
      <c r="AX4" s="233"/>
      <c r="AY4" s="234"/>
      <c r="AZ4" s="238" t="str">
        <f>Language!$E$177</f>
        <v>result</v>
      </c>
      <c r="BA4" s="239"/>
      <c r="BB4" s="240" t="str">
        <f>Language!$E$186</f>
        <v>Final</v>
      </c>
      <c r="BC4" s="240" t="str">
        <f>Language!$E$178</f>
        <v>W/D/L</v>
      </c>
      <c r="BD4" s="240" t="str">
        <f>Language!$E$179</f>
        <v>GD</v>
      </c>
      <c r="BE4" s="240" t="str">
        <f>Language!$E$180</f>
        <v>exact</v>
      </c>
      <c r="BF4" s="240" t="str">
        <f>Language!$E$191</f>
        <v>many g.</v>
      </c>
      <c r="BG4" s="241" t="str">
        <f>Language!$E$181</f>
        <v>teams</v>
      </c>
      <c r="BI4" s="237"/>
      <c r="BJ4" s="233"/>
      <c r="BK4" s="233"/>
      <c r="BL4" s="234"/>
      <c r="BM4" s="238" t="str">
        <f>Language!$E$177</f>
        <v>result</v>
      </c>
      <c r="BN4" s="239"/>
      <c r="BO4" s="240" t="str">
        <f>Language!$E$186</f>
        <v>Final</v>
      </c>
      <c r="BP4" s="240" t="str">
        <f>Language!$E$178</f>
        <v>W/D/L</v>
      </c>
      <c r="BQ4" s="240" t="str">
        <f>Language!$E$179</f>
        <v>GD</v>
      </c>
      <c r="BR4" s="240" t="str">
        <f>Language!$E$180</f>
        <v>exact</v>
      </c>
      <c r="BS4" s="240" t="str">
        <f>Language!$E$191</f>
        <v>many g.</v>
      </c>
      <c r="BT4" s="241" t="str">
        <f>Language!$E$181</f>
        <v>teams</v>
      </c>
      <c r="BV4" s="237"/>
      <c r="BW4" s="233"/>
      <c r="BX4" s="233"/>
      <c r="BY4" s="234"/>
      <c r="BZ4" s="238" t="str">
        <f>Language!$E$177</f>
        <v>result</v>
      </c>
      <c r="CA4" s="239"/>
      <c r="CB4" s="240" t="str">
        <f>Language!$E$186</f>
        <v>Final</v>
      </c>
      <c r="CC4" s="240" t="str">
        <f>Language!$E$178</f>
        <v>W/D/L</v>
      </c>
      <c r="CD4" s="240" t="str">
        <f>Language!$E$179</f>
        <v>GD</v>
      </c>
      <c r="CE4" s="240" t="str">
        <f>Language!$E$180</f>
        <v>exact</v>
      </c>
      <c r="CF4" s="240" t="str">
        <f>Language!$E$191</f>
        <v>many g.</v>
      </c>
      <c r="CG4" s="241" t="str">
        <f>Language!$E$181</f>
        <v>teams</v>
      </c>
      <c r="CI4" s="237"/>
      <c r="CJ4" s="233"/>
      <c r="CK4" s="233"/>
      <c r="CL4" s="234"/>
      <c r="CM4" s="238" t="str">
        <f>Language!$E$177</f>
        <v>result</v>
      </c>
      <c r="CN4" s="239"/>
      <c r="CO4" s="240" t="str">
        <f>Language!$E$186</f>
        <v>Final</v>
      </c>
      <c r="CP4" s="240" t="str">
        <f>Language!$E$178</f>
        <v>W/D/L</v>
      </c>
      <c r="CQ4" s="240" t="str">
        <f>Language!$E$179</f>
        <v>GD</v>
      </c>
      <c r="CR4" s="240" t="str">
        <f>Language!$E$180</f>
        <v>exact</v>
      </c>
      <c r="CS4" s="240" t="str">
        <f>Language!$E$191</f>
        <v>many g.</v>
      </c>
      <c r="CT4" s="241" t="str">
        <f>Language!$E$181</f>
        <v>teams</v>
      </c>
      <c r="CV4" s="237"/>
      <c r="CW4" s="233"/>
      <c r="CX4" s="233"/>
      <c r="CY4" s="234"/>
      <c r="CZ4" s="238" t="str">
        <f>Language!$E$177</f>
        <v>result</v>
      </c>
      <c r="DA4" s="239"/>
      <c r="DB4" s="240" t="str">
        <f>Language!$E$186</f>
        <v>Final</v>
      </c>
      <c r="DC4" s="240" t="str">
        <f>Language!$E$178</f>
        <v>W/D/L</v>
      </c>
      <c r="DD4" s="240" t="str">
        <f>Language!$E$179</f>
        <v>GD</v>
      </c>
      <c r="DE4" s="240" t="str">
        <f>Language!$E$180</f>
        <v>exact</v>
      </c>
      <c r="DF4" s="240" t="str">
        <f>Language!$E$191</f>
        <v>many g.</v>
      </c>
      <c r="DG4" s="241" t="str">
        <f>Language!$E$181</f>
        <v>teams</v>
      </c>
      <c r="DI4" s="237"/>
      <c r="DJ4" s="233"/>
      <c r="DK4" s="233"/>
      <c r="DL4" s="234"/>
      <c r="DM4" s="238" t="str">
        <f>Language!$E$177</f>
        <v>result</v>
      </c>
      <c r="DN4" s="239"/>
      <c r="DO4" s="240" t="str">
        <f>Language!$E$186</f>
        <v>Final</v>
      </c>
      <c r="DP4" s="240" t="str">
        <f>Language!$E$178</f>
        <v>W/D/L</v>
      </c>
      <c r="DQ4" s="240" t="str">
        <f>Language!$E$179</f>
        <v>GD</v>
      </c>
      <c r="DR4" s="240" t="str">
        <f>Language!$E$180</f>
        <v>exact</v>
      </c>
      <c r="DS4" s="240" t="str">
        <f>Language!$E$191</f>
        <v>many g.</v>
      </c>
      <c r="DT4" s="241" t="str">
        <f>Language!$E$181</f>
        <v>teams</v>
      </c>
      <c r="DV4" s="237"/>
      <c r="DW4" s="233"/>
      <c r="DX4" s="233"/>
      <c r="DY4" s="234"/>
      <c r="DZ4" s="238" t="str">
        <f>Language!$E$177</f>
        <v>result</v>
      </c>
      <c r="EA4" s="239"/>
      <c r="EB4" s="240" t="str">
        <f>Language!$E$186</f>
        <v>Final</v>
      </c>
      <c r="EC4" s="240" t="str">
        <f>Language!$E$178</f>
        <v>W/D/L</v>
      </c>
      <c r="ED4" s="240" t="str">
        <f>Language!$E$179</f>
        <v>GD</v>
      </c>
      <c r="EE4" s="240" t="str">
        <f>Language!$E$180</f>
        <v>exact</v>
      </c>
      <c r="EF4" s="240" t="str">
        <f>Language!$E$191</f>
        <v>many g.</v>
      </c>
      <c r="EG4" s="241" t="str">
        <f>Language!$E$181</f>
        <v>teams</v>
      </c>
      <c r="EI4" s="237"/>
      <c r="EJ4" s="233"/>
      <c r="EK4" s="233"/>
      <c r="EL4" s="234"/>
      <c r="EM4" s="238" t="str">
        <f>Language!$E$177</f>
        <v>result</v>
      </c>
      <c r="EN4" s="239"/>
      <c r="EO4" s="240" t="str">
        <f>Language!$E$186</f>
        <v>Final</v>
      </c>
      <c r="EP4" s="240" t="str">
        <f>Language!$E$178</f>
        <v>W/D/L</v>
      </c>
      <c r="EQ4" s="240" t="str">
        <f>Language!$E$179</f>
        <v>GD</v>
      </c>
      <c r="ER4" s="240" t="str">
        <f>Language!$E$180</f>
        <v>exact</v>
      </c>
      <c r="ES4" s="240" t="str">
        <f>Language!$E$191</f>
        <v>many g.</v>
      </c>
      <c r="ET4" s="241" t="str">
        <f>Language!$E$181</f>
        <v>teams</v>
      </c>
      <c r="EV4" s="237"/>
      <c r="EW4" s="233"/>
      <c r="EX4" s="233"/>
      <c r="EY4" s="234"/>
      <c r="EZ4" s="238" t="str">
        <f>Language!$E$177</f>
        <v>result</v>
      </c>
      <c r="FA4" s="239"/>
      <c r="FB4" s="240" t="str">
        <f>Language!$E$186</f>
        <v>Final</v>
      </c>
      <c r="FC4" s="240" t="str">
        <f>Language!$E$178</f>
        <v>W/D/L</v>
      </c>
      <c r="FD4" s="240" t="str">
        <f>Language!$E$179</f>
        <v>GD</v>
      </c>
      <c r="FE4" s="240" t="str">
        <f>Language!$E$180</f>
        <v>exact</v>
      </c>
      <c r="FF4" s="240" t="str">
        <f>Language!$E$191</f>
        <v>many g.</v>
      </c>
      <c r="FG4" s="241" t="str">
        <f>Language!$E$181</f>
        <v>teams</v>
      </c>
      <c r="FI4" s="237"/>
      <c r="FJ4" s="233"/>
      <c r="FK4" s="233"/>
      <c r="FL4" s="234"/>
      <c r="FM4" s="238" t="str">
        <f>Language!$E$177</f>
        <v>result</v>
      </c>
      <c r="FN4" s="239"/>
      <c r="FO4" s="240" t="str">
        <f>Language!$E$186</f>
        <v>Final</v>
      </c>
      <c r="FP4" s="240" t="str">
        <f>Language!$E$178</f>
        <v>W/D/L</v>
      </c>
      <c r="FQ4" s="240" t="str">
        <f>Language!$E$179</f>
        <v>GD</v>
      </c>
      <c r="FR4" s="240" t="str">
        <f>Language!$E$180</f>
        <v>exact</v>
      </c>
      <c r="FS4" s="240" t="str">
        <f>Language!$E$191</f>
        <v>many g.</v>
      </c>
      <c r="FT4" s="241" t="str">
        <f>Language!$E$181</f>
        <v>teams</v>
      </c>
      <c r="FV4" s="237"/>
      <c r="FW4" s="233"/>
      <c r="FX4" s="233"/>
      <c r="FY4" s="234"/>
      <c r="FZ4" s="238" t="str">
        <f>Language!$E$177</f>
        <v>result</v>
      </c>
      <c r="GA4" s="239"/>
      <c r="GB4" s="240" t="str">
        <f>Language!$E$186</f>
        <v>Final</v>
      </c>
      <c r="GC4" s="240" t="str">
        <f>Language!$E$178</f>
        <v>W/D/L</v>
      </c>
      <c r="GD4" s="240" t="str">
        <f>Language!$E$179</f>
        <v>GD</v>
      </c>
      <c r="GE4" s="240" t="str">
        <f>Language!$E$180</f>
        <v>exact</v>
      </c>
      <c r="GF4" s="240" t="str">
        <f>Language!$E$191</f>
        <v>many g.</v>
      </c>
      <c r="GG4" s="241" t="str">
        <f>Language!$E$181</f>
        <v>teams</v>
      </c>
      <c r="GI4" s="237"/>
      <c r="GJ4" s="233"/>
      <c r="GK4" s="233"/>
      <c r="GL4" s="234"/>
      <c r="GM4" s="238" t="str">
        <f>Language!$E$177</f>
        <v>result</v>
      </c>
      <c r="GN4" s="239"/>
      <c r="GO4" s="240" t="str">
        <f>Language!$E$186</f>
        <v>Final</v>
      </c>
      <c r="GP4" s="240" t="str">
        <f>Language!$E$178</f>
        <v>W/D/L</v>
      </c>
      <c r="GQ4" s="240" t="str">
        <f>Language!$E$179</f>
        <v>GD</v>
      </c>
      <c r="GR4" s="240" t="str">
        <f>Language!$E$180</f>
        <v>exact</v>
      </c>
      <c r="GS4" s="240" t="str">
        <f>Language!$E$191</f>
        <v>many g.</v>
      </c>
      <c r="GT4" s="241" t="str">
        <f>Language!$E$181</f>
        <v>teams</v>
      </c>
      <c r="GV4" s="237"/>
      <c r="GW4" s="233"/>
      <c r="GX4" s="233"/>
      <c r="GY4" s="234"/>
      <c r="GZ4" s="238" t="str">
        <f>Language!$E$177</f>
        <v>result</v>
      </c>
      <c r="HA4" s="239"/>
      <c r="HB4" s="240" t="str">
        <f>Language!$E$186</f>
        <v>Final</v>
      </c>
      <c r="HC4" s="240" t="str">
        <f>Language!$E$178</f>
        <v>W/D/L</v>
      </c>
      <c r="HD4" s="240" t="str">
        <f>Language!$E$179</f>
        <v>GD</v>
      </c>
      <c r="HE4" s="240" t="str">
        <f>Language!$E$180</f>
        <v>exact</v>
      </c>
      <c r="HF4" s="240" t="str">
        <f>Language!$E$191</f>
        <v>many g.</v>
      </c>
      <c r="HG4" s="241" t="str">
        <f>Language!$E$181</f>
        <v>teams</v>
      </c>
      <c r="HI4" s="237"/>
      <c r="HJ4" s="233"/>
      <c r="HK4" s="233"/>
      <c r="HL4" s="234"/>
      <c r="HM4" s="238" t="str">
        <f>Language!$E$177</f>
        <v>result</v>
      </c>
      <c r="HN4" s="239"/>
      <c r="HO4" s="240" t="str">
        <f>Language!$E$186</f>
        <v>Final</v>
      </c>
      <c r="HP4" s="240" t="str">
        <f>Language!$E$178</f>
        <v>W/D/L</v>
      </c>
      <c r="HQ4" s="240" t="str">
        <f>Language!$E$179</f>
        <v>GD</v>
      </c>
      <c r="HR4" s="240" t="str">
        <f>Language!$E$180</f>
        <v>exact</v>
      </c>
      <c r="HS4" s="240" t="str">
        <f>Language!$E$191</f>
        <v>many g.</v>
      </c>
      <c r="HT4" s="241" t="str">
        <f>Language!$E$181</f>
        <v>teams</v>
      </c>
      <c r="HV4" s="237"/>
      <c r="HW4" s="233"/>
      <c r="HX4" s="233"/>
      <c r="HY4" s="234"/>
      <c r="HZ4" s="238" t="str">
        <f>Language!$E$177</f>
        <v>result</v>
      </c>
      <c r="IA4" s="239"/>
      <c r="IB4" s="240" t="str">
        <f>Language!$E$186</f>
        <v>Final</v>
      </c>
      <c r="IC4" s="240" t="str">
        <f>Language!$E$178</f>
        <v>W/D/L</v>
      </c>
      <c r="ID4" s="240" t="str">
        <f>Language!$E$179</f>
        <v>GD</v>
      </c>
      <c r="IE4" s="240" t="str">
        <f>Language!$E$180</f>
        <v>exact</v>
      </c>
      <c r="IF4" s="240" t="str">
        <f>Language!$E$191</f>
        <v>many g.</v>
      </c>
      <c r="IG4" s="241" t="str">
        <f>Language!$E$181</f>
        <v>teams</v>
      </c>
      <c r="II4" s="237"/>
      <c r="IJ4" s="233"/>
      <c r="IK4" s="233"/>
      <c r="IL4" s="234"/>
      <c r="IM4" s="238" t="str">
        <f>Language!$E$177</f>
        <v>result</v>
      </c>
      <c r="IN4" s="239"/>
      <c r="IO4" s="240" t="str">
        <f>Language!$E$186</f>
        <v>Final</v>
      </c>
      <c r="IP4" s="240" t="str">
        <f>Language!$E$178</f>
        <v>W/D/L</v>
      </c>
      <c r="IQ4" s="240" t="str">
        <f>Language!$E$179</f>
        <v>GD</v>
      </c>
      <c r="IR4" s="240" t="str">
        <f>Language!$E$180</f>
        <v>exact</v>
      </c>
      <c r="IS4" s="240" t="str">
        <f>Language!$E$191</f>
        <v>many g.</v>
      </c>
      <c r="IT4" s="241" t="str">
        <f>Language!$E$181</f>
        <v>teams</v>
      </c>
      <c r="IV4" s="237"/>
      <c r="IW4" s="233"/>
      <c r="IX4" s="233"/>
      <c r="IY4" s="234"/>
      <c r="IZ4" s="238" t="str">
        <f>Language!$E$177</f>
        <v>result</v>
      </c>
      <c r="JA4" s="239"/>
      <c r="JB4" s="240" t="str">
        <f>Language!$E$186</f>
        <v>Final</v>
      </c>
      <c r="JC4" s="240" t="str">
        <f>Language!$E$178</f>
        <v>W/D/L</v>
      </c>
      <c r="JD4" s="240" t="str">
        <f>Language!$E$179</f>
        <v>GD</v>
      </c>
      <c r="JE4" s="240" t="str">
        <f>Language!$E$180</f>
        <v>exact</v>
      </c>
      <c r="JF4" s="240" t="str">
        <f>Language!$E$191</f>
        <v>many g.</v>
      </c>
      <c r="JG4" s="241" t="str">
        <f>Language!$E$181</f>
        <v>teams</v>
      </c>
      <c r="JI4" s="237"/>
      <c r="JJ4" s="233"/>
      <c r="JK4" s="233"/>
      <c r="JL4" s="234"/>
      <c r="JM4" s="238" t="str">
        <f>Language!$E$177</f>
        <v>result</v>
      </c>
      <c r="JN4" s="239"/>
      <c r="JO4" s="240" t="str">
        <f>Language!$E$186</f>
        <v>Final</v>
      </c>
      <c r="JP4" s="240" t="str">
        <f>Language!$E$178</f>
        <v>W/D/L</v>
      </c>
      <c r="JQ4" s="240" t="str">
        <f>Language!$E$179</f>
        <v>GD</v>
      </c>
      <c r="JR4" s="240" t="str">
        <f>Language!$E$180</f>
        <v>exact</v>
      </c>
      <c r="JS4" s="240" t="str">
        <f>Language!$E$191</f>
        <v>many g.</v>
      </c>
      <c r="JT4" s="241" t="str">
        <f>Language!$E$181</f>
        <v>teams</v>
      </c>
      <c r="JV4" s="237"/>
      <c r="JW4" s="233"/>
      <c r="JX4" s="233"/>
      <c r="JY4" s="234"/>
      <c r="JZ4" s="238" t="str">
        <f>Language!$E$177</f>
        <v>result</v>
      </c>
      <c r="KA4" s="239"/>
      <c r="KB4" s="240" t="str">
        <f>Language!$E$186</f>
        <v>Final</v>
      </c>
      <c r="KC4" s="240" t="str">
        <f>Language!$E$178</f>
        <v>W/D/L</v>
      </c>
      <c r="KD4" s="240" t="str">
        <f>Language!$E$179</f>
        <v>GD</v>
      </c>
      <c r="KE4" s="240" t="str">
        <f>Language!$E$180</f>
        <v>exact</v>
      </c>
      <c r="KF4" s="240" t="str">
        <f>Language!$E$191</f>
        <v>many g.</v>
      </c>
      <c r="KG4" s="241" t="str">
        <f>Language!$E$181</f>
        <v>teams</v>
      </c>
      <c r="KI4" s="237"/>
      <c r="KJ4" s="233"/>
      <c r="KK4" s="233"/>
      <c r="KL4" s="234"/>
      <c r="KM4" s="238" t="str">
        <f>Language!$E$177</f>
        <v>result</v>
      </c>
      <c r="KN4" s="239"/>
      <c r="KO4" s="240" t="str">
        <f>Language!$E$186</f>
        <v>Final</v>
      </c>
      <c r="KP4" s="240" t="str">
        <f>Language!$E$178</f>
        <v>W/D/L</v>
      </c>
      <c r="KQ4" s="240" t="str">
        <f>Language!$E$179</f>
        <v>GD</v>
      </c>
      <c r="KR4" s="240" t="str">
        <f>Language!$E$180</f>
        <v>exact</v>
      </c>
      <c r="KS4" s="240" t="str">
        <f>Language!$E$191</f>
        <v>many g.</v>
      </c>
      <c r="KT4" s="241" t="str">
        <f>Language!$E$181</f>
        <v>teams</v>
      </c>
      <c r="KV4" s="237"/>
      <c r="KW4" s="233"/>
      <c r="KX4" s="233"/>
      <c r="KY4" s="234"/>
      <c r="KZ4" s="238" t="str">
        <f>Language!$E$177</f>
        <v>result</v>
      </c>
      <c r="LA4" s="239"/>
      <c r="LB4" s="240" t="str">
        <f>Language!$E$186</f>
        <v>Final</v>
      </c>
      <c r="LC4" s="240" t="str">
        <f>Language!$E$178</f>
        <v>W/D/L</v>
      </c>
      <c r="LD4" s="240" t="str">
        <f>Language!$E$179</f>
        <v>GD</v>
      </c>
      <c r="LE4" s="240" t="str">
        <f>Language!$E$180</f>
        <v>exact</v>
      </c>
      <c r="LF4" s="240" t="str">
        <f>Language!$E$191</f>
        <v>many g.</v>
      </c>
      <c r="LG4" s="241" t="str">
        <f>Language!$E$181</f>
        <v>teams</v>
      </c>
      <c r="LI4" s="237"/>
      <c r="LJ4" s="233"/>
      <c r="LK4" s="233"/>
      <c r="LL4" s="234"/>
      <c r="LM4" s="238" t="str">
        <f>Language!$E$177</f>
        <v>result</v>
      </c>
      <c r="LN4" s="239"/>
      <c r="LO4" s="240" t="str">
        <f>Language!$E$186</f>
        <v>Final</v>
      </c>
      <c r="LP4" s="240" t="str">
        <f>Language!$E$178</f>
        <v>W/D/L</v>
      </c>
      <c r="LQ4" s="240" t="str">
        <f>Language!$E$179</f>
        <v>GD</v>
      </c>
      <c r="LR4" s="240" t="str">
        <f>Language!$E$180</f>
        <v>exact</v>
      </c>
      <c r="LS4" s="240" t="str">
        <f>Language!$E$191</f>
        <v>many g.</v>
      </c>
      <c r="LT4" s="241" t="str">
        <f>Language!$E$181</f>
        <v>teams</v>
      </c>
      <c r="LV4" s="237"/>
      <c r="LW4" s="233"/>
      <c r="LX4" s="233"/>
      <c r="LY4" s="234"/>
      <c r="LZ4" s="238" t="str">
        <f>Language!$E$177</f>
        <v>result</v>
      </c>
      <c r="MA4" s="239"/>
      <c r="MB4" s="240" t="str">
        <f>Language!$E$186</f>
        <v>Final</v>
      </c>
      <c r="MC4" s="240" t="str">
        <f>Language!$E$178</f>
        <v>W/D/L</v>
      </c>
      <c r="MD4" s="240" t="str">
        <f>Language!$E$179</f>
        <v>GD</v>
      </c>
      <c r="ME4" s="240" t="str">
        <f>Language!$E$180</f>
        <v>exact</v>
      </c>
      <c r="MF4" s="240" t="str">
        <f>Language!$E$191</f>
        <v>many g.</v>
      </c>
      <c r="MG4" s="241" t="str">
        <f>Language!$E$181</f>
        <v>teams</v>
      </c>
    </row>
    <row r="5" ht="24.0" customHeight="1">
      <c r="A5" s="242"/>
      <c r="B5" s="243" t="str">
        <f>Language!$E$95&amp;" A"</f>
        <v>Group A</v>
      </c>
      <c r="C5" s="244"/>
      <c r="D5" s="245"/>
      <c r="E5" s="246"/>
      <c r="F5" s="247"/>
      <c r="G5" s="248"/>
      <c r="H5" s="133"/>
      <c r="I5" s="243" t="str">
        <f t="shared" ref="I5:I32" si="1">$B5</f>
        <v>Group A</v>
      </c>
      <c r="J5" s="245"/>
      <c r="K5" s="245"/>
      <c r="L5" s="246"/>
      <c r="M5" s="249"/>
      <c r="N5" s="250"/>
      <c r="O5" s="247"/>
      <c r="P5" s="251"/>
      <c r="Q5" s="251"/>
      <c r="R5" s="246"/>
      <c r="S5" s="246"/>
      <c r="T5" s="252"/>
      <c r="V5" s="243" t="str">
        <f t="shared" ref="V5:V32" si="2">$B5</f>
        <v>Group A</v>
      </c>
      <c r="W5" s="245"/>
      <c r="X5" s="245"/>
      <c r="Y5" s="246"/>
      <c r="Z5" s="249"/>
      <c r="AA5" s="250"/>
      <c r="AB5" s="247"/>
      <c r="AC5" s="251"/>
      <c r="AD5" s="251"/>
      <c r="AE5" s="246"/>
      <c r="AF5" s="246"/>
      <c r="AG5" s="252"/>
      <c r="AI5" s="243" t="str">
        <f t="shared" ref="AI5:AI32" si="3">$B5</f>
        <v>Group A</v>
      </c>
      <c r="AJ5" s="245"/>
      <c r="AK5" s="245"/>
      <c r="AL5" s="246"/>
      <c r="AM5" s="249"/>
      <c r="AN5" s="250"/>
      <c r="AO5" s="247"/>
      <c r="AP5" s="251"/>
      <c r="AQ5" s="251"/>
      <c r="AR5" s="246"/>
      <c r="AS5" s="246"/>
      <c r="AT5" s="252"/>
      <c r="AV5" s="243" t="str">
        <f t="shared" ref="AV5:AV32" si="4">$B5</f>
        <v>Group A</v>
      </c>
      <c r="AW5" s="245"/>
      <c r="AX5" s="245"/>
      <c r="AY5" s="246"/>
      <c r="AZ5" s="249"/>
      <c r="BA5" s="250"/>
      <c r="BB5" s="247"/>
      <c r="BC5" s="251"/>
      <c r="BD5" s="251"/>
      <c r="BE5" s="246"/>
      <c r="BF5" s="246"/>
      <c r="BG5" s="252"/>
      <c r="BI5" s="243" t="str">
        <f t="shared" ref="BI5:BI32" si="5">$B5</f>
        <v>Group A</v>
      </c>
      <c r="BJ5" s="245"/>
      <c r="BK5" s="245"/>
      <c r="BL5" s="246"/>
      <c r="BM5" s="249"/>
      <c r="BN5" s="250"/>
      <c r="BO5" s="247"/>
      <c r="BP5" s="251"/>
      <c r="BQ5" s="251"/>
      <c r="BR5" s="246"/>
      <c r="BS5" s="246"/>
      <c r="BT5" s="252"/>
      <c r="BV5" s="243" t="str">
        <f t="shared" ref="BV5:BV32" si="6">$B5</f>
        <v>Group A</v>
      </c>
      <c r="BW5" s="245"/>
      <c r="BX5" s="245"/>
      <c r="BY5" s="246"/>
      <c r="BZ5" s="249"/>
      <c r="CA5" s="250"/>
      <c r="CB5" s="247"/>
      <c r="CC5" s="251"/>
      <c r="CD5" s="251"/>
      <c r="CE5" s="246"/>
      <c r="CF5" s="246"/>
      <c r="CG5" s="252"/>
      <c r="CI5" s="243" t="str">
        <f t="shared" ref="CI5:CI32" si="7">$B5</f>
        <v>Group A</v>
      </c>
      <c r="CJ5" s="245"/>
      <c r="CK5" s="245"/>
      <c r="CL5" s="246"/>
      <c r="CM5" s="249"/>
      <c r="CN5" s="250"/>
      <c r="CO5" s="247"/>
      <c r="CP5" s="251"/>
      <c r="CQ5" s="251"/>
      <c r="CR5" s="246"/>
      <c r="CS5" s="246"/>
      <c r="CT5" s="252"/>
      <c r="CV5" s="243" t="str">
        <f t="shared" ref="CV5:CV32" si="8">$B5</f>
        <v>Group A</v>
      </c>
      <c r="CW5" s="245"/>
      <c r="CX5" s="245"/>
      <c r="CY5" s="246"/>
      <c r="CZ5" s="249"/>
      <c r="DA5" s="250"/>
      <c r="DB5" s="247"/>
      <c r="DC5" s="251"/>
      <c r="DD5" s="251"/>
      <c r="DE5" s="246"/>
      <c r="DF5" s="246"/>
      <c r="DG5" s="252"/>
      <c r="DI5" s="243" t="str">
        <f t="shared" ref="DI5:DI32" si="9">$B5</f>
        <v>Group A</v>
      </c>
      <c r="DJ5" s="245"/>
      <c r="DK5" s="245"/>
      <c r="DL5" s="246"/>
      <c r="DM5" s="249"/>
      <c r="DN5" s="250"/>
      <c r="DO5" s="247"/>
      <c r="DP5" s="251"/>
      <c r="DQ5" s="251"/>
      <c r="DR5" s="246"/>
      <c r="DS5" s="246"/>
      <c r="DT5" s="252"/>
      <c r="DV5" s="243" t="str">
        <f t="shared" ref="DV5:DV32" si="10">$B5</f>
        <v>Group A</v>
      </c>
      <c r="DW5" s="245"/>
      <c r="DX5" s="245"/>
      <c r="DY5" s="246"/>
      <c r="DZ5" s="249"/>
      <c r="EA5" s="250"/>
      <c r="EB5" s="247"/>
      <c r="EC5" s="251"/>
      <c r="ED5" s="251"/>
      <c r="EE5" s="246"/>
      <c r="EF5" s="246"/>
      <c r="EG5" s="252"/>
      <c r="EI5" s="243" t="str">
        <f t="shared" ref="EI5:EI32" si="11">$B5</f>
        <v>Group A</v>
      </c>
      <c r="EJ5" s="245"/>
      <c r="EK5" s="245"/>
      <c r="EL5" s="246"/>
      <c r="EM5" s="249"/>
      <c r="EN5" s="250"/>
      <c r="EO5" s="247"/>
      <c r="EP5" s="251"/>
      <c r="EQ5" s="251"/>
      <c r="ER5" s="246"/>
      <c r="ES5" s="246"/>
      <c r="ET5" s="252"/>
      <c r="EV5" s="243" t="str">
        <f t="shared" ref="EV5:EV32" si="12">$B5</f>
        <v>Group A</v>
      </c>
      <c r="EW5" s="245"/>
      <c r="EX5" s="245"/>
      <c r="EY5" s="246"/>
      <c r="EZ5" s="249"/>
      <c r="FA5" s="250"/>
      <c r="FB5" s="247"/>
      <c r="FC5" s="251"/>
      <c r="FD5" s="251"/>
      <c r="FE5" s="246"/>
      <c r="FF5" s="246"/>
      <c r="FG5" s="252"/>
      <c r="FI5" s="243" t="str">
        <f t="shared" ref="FI5:FI32" si="13">$B5</f>
        <v>Group A</v>
      </c>
      <c r="FJ5" s="245"/>
      <c r="FK5" s="245"/>
      <c r="FL5" s="246"/>
      <c r="FM5" s="249"/>
      <c r="FN5" s="250"/>
      <c r="FO5" s="247"/>
      <c r="FP5" s="251"/>
      <c r="FQ5" s="251"/>
      <c r="FR5" s="246"/>
      <c r="FS5" s="246"/>
      <c r="FT5" s="252"/>
      <c r="FV5" s="243" t="str">
        <f t="shared" ref="FV5:FV32" si="14">$B5</f>
        <v>Group A</v>
      </c>
      <c r="FW5" s="245"/>
      <c r="FX5" s="245"/>
      <c r="FY5" s="246"/>
      <c r="FZ5" s="249"/>
      <c r="GA5" s="250"/>
      <c r="GB5" s="247"/>
      <c r="GC5" s="251"/>
      <c r="GD5" s="251"/>
      <c r="GE5" s="246"/>
      <c r="GF5" s="246"/>
      <c r="GG5" s="252"/>
      <c r="GI5" s="243" t="str">
        <f t="shared" ref="GI5:GI32" si="15">$B5</f>
        <v>Group A</v>
      </c>
      <c r="GJ5" s="245"/>
      <c r="GK5" s="245"/>
      <c r="GL5" s="246"/>
      <c r="GM5" s="249"/>
      <c r="GN5" s="250"/>
      <c r="GO5" s="247"/>
      <c r="GP5" s="251"/>
      <c r="GQ5" s="251"/>
      <c r="GR5" s="246"/>
      <c r="GS5" s="246"/>
      <c r="GT5" s="252"/>
      <c r="GV5" s="243" t="str">
        <f t="shared" ref="GV5:GV32" si="16">$B5</f>
        <v>Group A</v>
      </c>
      <c r="GW5" s="245"/>
      <c r="GX5" s="245"/>
      <c r="GY5" s="246"/>
      <c r="GZ5" s="249"/>
      <c r="HA5" s="250"/>
      <c r="HB5" s="247"/>
      <c r="HC5" s="251"/>
      <c r="HD5" s="251"/>
      <c r="HE5" s="246"/>
      <c r="HF5" s="246"/>
      <c r="HG5" s="252"/>
      <c r="HI5" s="243" t="str">
        <f t="shared" ref="HI5:HI32" si="17">$B5</f>
        <v>Group A</v>
      </c>
      <c r="HJ5" s="245"/>
      <c r="HK5" s="245"/>
      <c r="HL5" s="246"/>
      <c r="HM5" s="249"/>
      <c r="HN5" s="250"/>
      <c r="HO5" s="247"/>
      <c r="HP5" s="251"/>
      <c r="HQ5" s="251"/>
      <c r="HR5" s="246"/>
      <c r="HS5" s="246"/>
      <c r="HT5" s="252"/>
      <c r="HV5" s="243" t="str">
        <f t="shared" ref="HV5:HV32" si="18">$B5</f>
        <v>Group A</v>
      </c>
      <c r="HW5" s="245"/>
      <c r="HX5" s="245"/>
      <c r="HY5" s="246"/>
      <c r="HZ5" s="249"/>
      <c r="IA5" s="250"/>
      <c r="IB5" s="247"/>
      <c r="IC5" s="251"/>
      <c r="ID5" s="251"/>
      <c r="IE5" s="246"/>
      <c r="IF5" s="246"/>
      <c r="IG5" s="252"/>
      <c r="II5" s="243" t="str">
        <f t="shared" ref="II5:II32" si="19">$B5</f>
        <v>Group A</v>
      </c>
      <c r="IJ5" s="245"/>
      <c r="IK5" s="245"/>
      <c r="IL5" s="246"/>
      <c r="IM5" s="249"/>
      <c r="IN5" s="250"/>
      <c r="IO5" s="247"/>
      <c r="IP5" s="251"/>
      <c r="IQ5" s="251"/>
      <c r="IR5" s="246"/>
      <c r="IS5" s="246"/>
      <c r="IT5" s="252"/>
      <c r="IV5" s="243" t="str">
        <f t="shared" ref="IV5:IV32" si="20">$B5</f>
        <v>Group A</v>
      </c>
      <c r="IW5" s="245"/>
      <c r="IX5" s="245"/>
      <c r="IY5" s="246"/>
      <c r="IZ5" s="249"/>
      <c r="JA5" s="250"/>
      <c r="JB5" s="247"/>
      <c r="JC5" s="251"/>
      <c r="JD5" s="251"/>
      <c r="JE5" s="246"/>
      <c r="JF5" s="246"/>
      <c r="JG5" s="252"/>
      <c r="JI5" s="243" t="str">
        <f t="shared" ref="JI5:JI32" si="21">$B5</f>
        <v>Group A</v>
      </c>
      <c r="JJ5" s="245"/>
      <c r="JK5" s="245"/>
      <c r="JL5" s="246"/>
      <c r="JM5" s="249"/>
      <c r="JN5" s="250"/>
      <c r="JO5" s="247"/>
      <c r="JP5" s="251"/>
      <c r="JQ5" s="251"/>
      <c r="JR5" s="246"/>
      <c r="JS5" s="246"/>
      <c r="JT5" s="252"/>
      <c r="JV5" s="243" t="str">
        <f t="shared" ref="JV5:JV32" si="22">$B5</f>
        <v>Group A</v>
      </c>
      <c r="JW5" s="245"/>
      <c r="JX5" s="245"/>
      <c r="JY5" s="246"/>
      <c r="JZ5" s="249"/>
      <c r="KA5" s="250"/>
      <c r="KB5" s="247"/>
      <c r="KC5" s="251"/>
      <c r="KD5" s="251"/>
      <c r="KE5" s="246"/>
      <c r="KF5" s="246"/>
      <c r="KG5" s="252"/>
      <c r="KI5" s="243" t="str">
        <f t="shared" ref="KI5:KI32" si="23">$B5</f>
        <v>Group A</v>
      </c>
      <c r="KJ5" s="245"/>
      <c r="KK5" s="245"/>
      <c r="KL5" s="246"/>
      <c r="KM5" s="249"/>
      <c r="KN5" s="250"/>
      <c r="KO5" s="247"/>
      <c r="KP5" s="251"/>
      <c r="KQ5" s="251"/>
      <c r="KR5" s="246"/>
      <c r="KS5" s="246"/>
      <c r="KT5" s="252"/>
      <c r="KV5" s="243" t="str">
        <f t="shared" ref="KV5:KV32" si="24">$B5</f>
        <v>Group A</v>
      </c>
      <c r="KW5" s="245"/>
      <c r="KX5" s="245"/>
      <c r="KY5" s="246"/>
      <c r="KZ5" s="249"/>
      <c r="LA5" s="250"/>
      <c r="LB5" s="247"/>
      <c r="LC5" s="251"/>
      <c r="LD5" s="251"/>
      <c r="LE5" s="246"/>
      <c r="LF5" s="246"/>
      <c r="LG5" s="252"/>
      <c r="LI5" s="243" t="str">
        <f t="shared" ref="LI5:LI32" si="25">$B5</f>
        <v>Group A</v>
      </c>
      <c r="LJ5" s="245"/>
      <c r="LK5" s="245"/>
      <c r="LL5" s="246"/>
      <c r="LM5" s="249"/>
      <c r="LN5" s="250"/>
      <c r="LO5" s="247"/>
      <c r="LP5" s="251"/>
      <c r="LQ5" s="251"/>
      <c r="LR5" s="246"/>
      <c r="LS5" s="246"/>
      <c r="LT5" s="252"/>
      <c r="LV5" s="243" t="str">
        <f t="shared" ref="LV5:LV32" si="26">$B5</f>
        <v>Group A</v>
      </c>
      <c r="LW5" s="245"/>
      <c r="LX5" s="245"/>
      <c r="LY5" s="246"/>
      <c r="LZ5" s="249"/>
      <c r="MA5" s="250"/>
      <c r="MB5" s="247"/>
      <c r="MC5" s="251"/>
      <c r="MD5" s="251"/>
      <c r="ME5" s="246"/>
      <c r="MF5" s="246"/>
      <c r="MG5" s="252"/>
    </row>
    <row r="6">
      <c r="A6" s="172"/>
      <c r="B6" s="253">
        <f t="array" ref="B6">INDEX(Groups!$C$7:$C$35,MATCH(C6,Groups!$D$7:$D$35,0))</f>
        <v>54</v>
      </c>
      <c r="C6" s="254" t="str">
        <f>GrpA!$B$4</f>
        <v>Germany</v>
      </c>
      <c r="D6" s="255">
        <f t="array" ref="D6">INDEX(Groups!$C$7:$C$35,MATCH(E6,Groups!$D$7:$D$35,0))</f>
        <v>13</v>
      </c>
      <c r="E6" s="254" t="str">
        <f>GrpA!$D$4</f>
        <v>Scotland</v>
      </c>
      <c r="F6" s="256">
        <f>GrpA!$E$4</f>
        <v>3</v>
      </c>
      <c r="G6" s="257">
        <f>GrpA!$G$4</f>
        <v>0</v>
      </c>
      <c r="H6" s="133"/>
      <c r="I6" s="253">
        <f t="shared" si="1"/>
        <v>54</v>
      </c>
      <c r="J6" s="254" t="str">
        <f>GrpA!$B$4</f>
        <v>Germany</v>
      </c>
      <c r="K6" s="255">
        <f t="shared" ref="K6:K11" si="27">$D6</f>
        <v>13</v>
      </c>
      <c r="L6" s="254" t="str">
        <f>GrpA!$D$4</f>
        <v>Scotland</v>
      </c>
      <c r="M6" s="258"/>
      <c r="N6" s="258"/>
      <c r="O6" s="259"/>
      <c r="P6" s="255" t="str">
        <f t="shared" ref="P6:P11" si="28">IF(($F6&lt;&gt;"")*($G6&lt;&gt;"")*(M6&lt;&gt;"")*(N6&lt;&gt;""),($F6&gt;$G6)*(M6&gt;N6)+($F6=$G6)*(M6=N6)+($F6&lt;$G6)*(M6&lt;N6),"")</f>
        <v/>
      </c>
      <c r="Q6" s="255" t="str">
        <f>IF((P6&lt;&gt;""),IF(OR($F6&lt;&gt;$G6,PrSettings!$M$4="●"),(($F6-$G6)=(M6-N6))*1,0),"")</f>
        <v/>
      </c>
      <c r="R6" s="255" t="str">
        <f t="shared" ref="R6:R11" si="29">IF((P6&lt;&gt;""),($F6=M6)*($G6=N6),"")</f>
        <v/>
      </c>
      <c r="S6" s="255" t="str">
        <f>IF(P6&lt;&gt;"",IF(ABS($F6-$G6)&gt;=PrSettings!$M$7,(ABS($F6-$G6-M6+N6)&lt;=1)*1,IF(AND(P6,$F6=$G6,$F6&gt;=PrSettings!$M$6),(ABS(M6-$F6)&lt;=1)*1,IF(AND(ABS($F6-$G6-M6+N6)&lt;=1,$F6+$G6&gt;=PrSettings!$M$8),(ABS(M6-$F6)&lt;=1)*(ABS(N6-$G6)&lt;=1)*1,""))),"")</f>
        <v/>
      </c>
      <c r="T6" s="260"/>
      <c r="V6" s="253">
        <f t="shared" si="2"/>
        <v>54</v>
      </c>
      <c r="W6" s="254" t="str">
        <f>GrpA!$B$4</f>
        <v>Germany</v>
      </c>
      <c r="X6" s="255">
        <f t="shared" ref="X6:X11" si="30">$D6</f>
        <v>13</v>
      </c>
      <c r="Y6" s="254" t="str">
        <f>GrpA!$D$4</f>
        <v>Scotland</v>
      </c>
      <c r="Z6" s="258"/>
      <c r="AA6" s="258"/>
      <c r="AB6" s="259"/>
      <c r="AC6" s="255" t="str">
        <f t="shared" ref="AC6:AC11" si="31">IF(($F6&lt;&gt;"")*($G6&lt;&gt;"")*(Z6&lt;&gt;"")*(AA6&lt;&gt;""),($F6&gt;$G6)*(Z6&gt;AA6)+($F6=$G6)*(Z6=AA6)+($F6&lt;$G6)*(Z6&lt;AA6),"")</f>
        <v/>
      </c>
      <c r="AD6" s="255" t="str">
        <f>IF((AC6&lt;&gt;""),IF(OR($F6&lt;&gt;$G6,PrSettings!$M$4="●"),(($F6-$G6)=(Z6-AA6))*1,0),"")</f>
        <v/>
      </c>
      <c r="AE6" s="255" t="str">
        <f t="shared" ref="AE6:AE11" si="32">IF((AC6&lt;&gt;""),($F6=Z6)*($G6=AA6),"")</f>
        <v/>
      </c>
      <c r="AF6" s="255" t="str">
        <f>IF(AC6&lt;&gt;"",IF(ABS($F6-$G6)&gt;=PrSettings!$M$7,(ABS($F6-$G6-Z6+AA6)&lt;=1)*1,IF(AND(AC6,$F6=$G6,$F6&gt;=PrSettings!$M$6),(ABS(Z6-$F6)&lt;=1)*1,IF(AND(ABS($F6-$G6-Z6+AA6)&lt;=1,$F6+$G6&gt;=PrSettings!$M$8),(ABS(Z6-$F6)&lt;=1)*(ABS(AA6-$G6)&lt;=1)*1,""))),"")</f>
        <v/>
      </c>
      <c r="AG6" s="260"/>
      <c r="AI6" s="253">
        <f t="shared" si="3"/>
        <v>54</v>
      </c>
      <c r="AJ6" s="254" t="str">
        <f>GrpA!$B$4</f>
        <v>Germany</v>
      </c>
      <c r="AK6" s="255">
        <f t="shared" ref="AK6:AK11" si="33">$D6</f>
        <v>13</v>
      </c>
      <c r="AL6" s="254" t="str">
        <f>GrpA!$D$4</f>
        <v>Scotland</v>
      </c>
      <c r="AM6" s="258"/>
      <c r="AN6" s="258"/>
      <c r="AO6" s="259"/>
      <c r="AP6" s="255" t="str">
        <f t="shared" ref="AP6:AP11" si="34">IF(($F6&lt;&gt;"")*($G6&lt;&gt;"")*(AM6&lt;&gt;"")*(AN6&lt;&gt;""),($F6&gt;$G6)*(AM6&gt;AN6)+($F6=$G6)*(AM6=AN6)+($F6&lt;$G6)*(AM6&lt;AN6),"")</f>
        <v/>
      </c>
      <c r="AQ6" s="255" t="str">
        <f>IF((AP6&lt;&gt;""),IF(OR($F6&lt;&gt;$G6,PrSettings!$M$4="●"),(($F6-$G6)=(AM6-AN6))*1,0),"")</f>
        <v/>
      </c>
      <c r="AR6" s="255" t="str">
        <f t="shared" ref="AR6:AR11" si="35">IF((AP6&lt;&gt;""),($F6=AM6)*($G6=AN6),"")</f>
        <v/>
      </c>
      <c r="AS6" s="255" t="str">
        <f>IF(AP6&lt;&gt;"",IF(ABS($F6-$G6)&gt;=PrSettings!$M$7,(ABS($F6-$G6-AM6+AN6)&lt;=1)*1,IF(AND(AP6,$F6=$G6,$F6&gt;=PrSettings!$M$6),(ABS(AM6-$F6)&lt;=1)*1,IF(AND(ABS($F6-$G6-AM6+AN6)&lt;=1,$F6+$G6&gt;=PrSettings!$M$8),(ABS(AM6-$F6)&lt;=1)*(ABS(AN6-$G6)&lt;=1)*1,""))),"")</f>
        <v/>
      </c>
      <c r="AT6" s="260"/>
      <c r="AV6" s="253">
        <f t="shared" si="4"/>
        <v>54</v>
      </c>
      <c r="AW6" s="254" t="str">
        <f>GrpA!$B$4</f>
        <v>Germany</v>
      </c>
      <c r="AX6" s="255">
        <f t="shared" ref="AX6:AX11" si="36">$D6</f>
        <v>13</v>
      </c>
      <c r="AY6" s="254" t="str">
        <f>GrpA!$D$4</f>
        <v>Scotland</v>
      </c>
      <c r="AZ6" s="258"/>
      <c r="BA6" s="258"/>
      <c r="BB6" s="259"/>
      <c r="BC6" s="255" t="str">
        <f t="shared" ref="BC6:BC11" si="37">IF(($F6&lt;&gt;"")*($G6&lt;&gt;"")*(AZ6&lt;&gt;"")*(BA6&lt;&gt;""),($F6&gt;$G6)*(AZ6&gt;BA6)+($F6=$G6)*(AZ6=BA6)+($F6&lt;$G6)*(AZ6&lt;BA6),"")</f>
        <v/>
      </c>
      <c r="BD6" s="255" t="str">
        <f>IF((BC6&lt;&gt;""),IF(OR($F6&lt;&gt;$G6,PrSettings!$M$4="●"),(($F6-$G6)=(AZ6-BA6))*1,0),"")</f>
        <v/>
      </c>
      <c r="BE6" s="255" t="str">
        <f t="shared" ref="BE6:BE11" si="38">IF((BC6&lt;&gt;""),($F6=AZ6)*($G6=BA6),"")</f>
        <v/>
      </c>
      <c r="BF6" s="255" t="str">
        <f>IF(BC6&lt;&gt;"",IF(ABS($F6-$G6)&gt;=PrSettings!$M$7,(ABS($F6-$G6-AZ6+BA6)&lt;=1)*1,IF(AND(BC6,$F6=$G6,$F6&gt;=PrSettings!$M$6),(ABS(AZ6-$F6)&lt;=1)*1,IF(AND(ABS($F6-$G6-AZ6+BA6)&lt;=1,$F6+$G6&gt;=PrSettings!$M$8),(ABS(AZ6-$F6)&lt;=1)*(ABS(BA6-$G6)&lt;=1)*1,""))),"")</f>
        <v/>
      </c>
      <c r="BG6" s="260"/>
      <c r="BI6" s="253">
        <f t="shared" si="5"/>
        <v>54</v>
      </c>
      <c r="BJ6" s="254" t="str">
        <f>GrpA!$B$4</f>
        <v>Germany</v>
      </c>
      <c r="BK6" s="255">
        <f t="shared" ref="BK6:BK11" si="39">$D6</f>
        <v>13</v>
      </c>
      <c r="BL6" s="254" t="str">
        <f>GrpA!$D$4</f>
        <v>Scotland</v>
      </c>
      <c r="BM6" s="258"/>
      <c r="BN6" s="258"/>
      <c r="BO6" s="259"/>
      <c r="BP6" s="255" t="str">
        <f t="shared" ref="BP6:BP11" si="40">IF(($F6&lt;&gt;"")*($G6&lt;&gt;"")*(BM6&lt;&gt;"")*(BN6&lt;&gt;""),($F6&gt;$G6)*(BM6&gt;BN6)+($F6=$G6)*(BM6=BN6)+($F6&lt;$G6)*(BM6&lt;BN6),"")</f>
        <v/>
      </c>
      <c r="BQ6" s="255" t="str">
        <f>IF((BP6&lt;&gt;""),IF(OR($F6&lt;&gt;$G6,PrSettings!$M$4="●"),(($F6-$G6)=(BM6-BN6))*1,0),"")</f>
        <v/>
      </c>
      <c r="BR6" s="255" t="str">
        <f t="shared" ref="BR6:BR11" si="41">IF((BP6&lt;&gt;""),($F6=BM6)*($G6=BN6),"")</f>
        <v/>
      </c>
      <c r="BS6" s="255" t="str">
        <f>IF(BP6&lt;&gt;"",IF(ABS($F6-$G6)&gt;=PrSettings!$M$7,(ABS($F6-$G6-BM6+BN6)&lt;=1)*1,IF(AND(BP6,$F6=$G6,$F6&gt;=PrSettings!$M$6),(ABS(BM6-$F6)&lt;=1)*1,IF(AND(ABS($F6-$G6-BM6+BN6)&lt;=1,$F6+$G6&gt;=PrSettings!$M$8),(ABS(BM6-$F6)&lt;=1)*(ABS(BN6-$G6)&lt;=1)*1,""))),"")</f>
        <v/>
      </c>
      <c r="BT6" s="260"/>
      <c r="BV6" s="253">
        <f t="shared" si="6"/>
        <v>54</v>
      </c>
      <c r="BW6" s="254" t="str">
        <f>GrpA!$B$4</f>
        <v>Germany</v>
      </c>
      <c r="BX6" s="255">
        <f t="shared" ref="BX6:BX11" si="42">$D6</f>
        <v>13</v>
      </c>
      <c r="BY6" s="254" t="str">
        <f>GrpA!$D$4</f>
        <v>Scotland</v>
      </c>
      <c r="BZ6" s="258"/>
      <c r="CA6" s="258"/>
      <c r="CB6" s="259"/>
      <c r="CC6" s="255" t="str">
        <f t="shared" ref="CC6:CC11" si="43">IF(($F6&lt;&gt;"")*($G6&lt;&gt;"")*(BZ6&lt;&gt;"")*(CA6&lt;&gt;""),($F6&gt;$G6)*(BZ6&gt;CA6)+($F6=$G6)*(BZ6=CA6)+($F6&lt;$G6)*(BZ6&lt;CA6),"")</f>
        <v/>
      </c>
      <c r="CD6" s="255" t="str">
        <f>IF((CC6&lt;&gt;""),IF(OR($F6&lt;&gt;$G6,PrSettings!$M$4="●"),(($F6-$G6)=(BZ6-CA6))*1,0),"")</f>
        <v/>
      </c>
      <c r="CE6" s="255" t="str">
        <f t="shared" ref="CE6:CE11" si="44">IF((CC6&lt;&gt;""),($F6=BZ6)*($G6=CA6),"")</f>
        <v/>
      </c>
      <c r="CF6" s="255" t="str">
        <f>IF(CC6&lt;&gt;"",IF(ABS($F6-$G6)&gt;=PrSettings!$M$7,(ABS($F6-$G6-BZ6+CA6)&lt;=1)*1,IF(AND(CC6,$F6=$G6,$F6&gt;=PrSettings!$M$6),(ABS(BZ6-$F6)&lt;=1)*1,IF(AND(ABS($F6-$G6-BZ6+CA6)&lt;=1,$F6+$G6&gt;=PrSettings!$M$8),(ABS(BZ6-$F6)&lt;=1)*(ABS(CA6-$G6)&lt;=1)*1,""))),"")</f>
        <v/>
      </c>
      <c r="CG6" s="260"/>
      <c r="CI6" s="253">
        <f t="shared" si="7"/>
        <v>54</v>
      </c>
      <c r="CJ6" s="254" t="str">
        <f>GrpA!$B$4</f>
        <v>Germany</v>
      </c>
      <c r="CK6" s="255">
        <f t="shared" ref="CK6:CK11" si="45">$D6</f>
        <v>13</v>
      </c>
      <c r="CL6" s="254" t="str">
        <f>GrpA!$D$4</f>
        <v>Scotland</v>
      </c>
      <c r="CM6" s="258"/>
      <c r="CN6" s="258"/>
      <c r="CO6" s="259"/>
      <c r="CP6" s="255" t="str">
        <f t="shared" ref="CP6:CP11" si="46">IF(($F6&lt;&gt;"")*($G6&lt;&gt;"")*(CM6&lt;&gt;"")*(CN6&lt;&gt;""),($F6&gt;$G6)*(CM6&gt;CN6)+($F6=$G6)*(CM6=CN6)+($F6&lt;$G6)*(CM6&lt;CN6),"")</f>
        <v/>
      </c>
      <c r="CQ6" s="255" t="str">
        <f>IF((CP6&lt;&gt;""),IF(OR($F6&lt;&gt;$G6,PrSettings!$M$4="●"),(($F6-$G6)=(CM6-CN6))*1,0),"")</f>
        <v/>
      </c>
      <c r="CR6" s="255" t="str">
        <f t="shared" ref="CR6:CR11" si="47">IF((CP6&lt;&gt;""),($F6=CM6)*($G6=CN6),"")</f>
        <v/>
      </c>
      <c r="CS6" s="255" t="str">
        <f>IF(CP6&lt;&gt;"",IF(ABS($F6-$G6)&gt;=PrSettings!$M$7,(ABS($F6-$G6-CM6+CN6)&lt;=1)*1,IF(AND(CP6,$F6=$G6,$F6&gt;=PrSettings!$M$6),(ABS(CM6-$F6)&lt;=1)*1,IF(AND(ABS($F6-$G6-CM6+CN6)&lt;=1,$F6+$G6&gt;=PrSettings!$M$8),(ABS(CM6-$F6)&lt;=1)*(ABS(CN6-$G6)&lt;=1)*1,""))),"")</f>
        <v/>
      </c>
      <c r="CT6" s="260"/>
      <c r="CV6" s="253">
        <f t="shared" si="8"/>
        <v>54</v>
      </c>
      <c r="CW6" s="254" t="str">
        <f>GrpA!$B$4</f>
        <v>Germany</v>
      </c>
      <c r="CX6" s="255">
        <f t="shared" ref="CX6:CX11" si="48">$D6</f>
        <v>13</v>
      </c>
      <c r="CY6" s="254" t="str">
        <f>GrpA!$D$4</f>
        <v>Scotland</v>
      </c>
      <c r="CZ6" s="258"/>
      <c r="DA6" s="258"/>
      <c r="DB6" s="259"/>
      <c r="DC6" s="255" t="str">
        <f t="shared" ref="DC6:DC11" si="49">IF(($F6&lt;&gt;"")*($G6&lt;&gt;"")*(CZ6&lt;&gt;"")*(DA6&lt;&gt;""),($F6&gt;$G6)*(CZ6&gt;DA6)+($F6=$G6)*(CZ6=DA6)+($F6&lt;$G6)*(CZ6&lt;DA6),"")</f>
        <v/>
      </c>
      <c r="DD6" s="255" t="str">
        <f>IF((DC6&lt;&gt;""),IF(OR($F6&lt;&gt;$G6,PrSettings!$M$4="●"),(($F6-$G6)=(CZ6-DA6))*1,0),"")</f>
        <v/>
      </c>
      <c r="DE6" s="255" t="str">
        <f t="shared" ref="DE6:DE11" si="50">IF((DC6&lt;&gt;""),($F6=CZ6)*($G6=DA6),"")</f>
        <v/>
      </c>
      <c r="DF6" s="255" t="str">
        <f>IF(DC6&lt;&gt;"",IF(ABS($F6-$G6)&gt;=PrSettings!$M$7,(ABS($F6-$G6-CZ6+DA6)&lt;=1)*1,IF(AND(DC6,$F6=$G6,$F6&gt;=PrSettings!$M$6),(ABS(CZ6-$F6)&lt;=1)*1,IF(AND(ABS($F6-$G6-CZ6+DA6)&lt;=1,$F6+$G6&gt;=PrSettings!$M$8),(ABS(CZ6-$F6)&lt;=1)*(ABS(DA6-$G6)&lt;=1)*1,""))),"")</f>
        <v/>
      </c>
      <c r="DG6" s="260"/>
      <c r="DI6" s="253">
        <f t="shared" si="9"/>
        <v>54</v>
      </c>
      <c r="DJ6" s="254" t="str">
        <f>GrpA!$B$4</f>
        <v>Germany</v>
      </c>
      <c r="DK6" s="255">
        <f t="shared" ref="DK6:DK11" si="51">$D6</f>
        <v>13</v>
      </c>
      <c r="DL6" s="254" t="str">
        <f>GrpA!$D$4</f>
        <v>Scotland</v>
      </c>
      <c r="DM6" s="258"/>
      <c r="DN6" s="258"/>
      <c r="DO6" s="259"/>
      <c r="DP6" s="255" t="str">
        <f t="shared" ref="DP6:DP11" si="52">IF(($F6&lt;&gt;"")*($G6&lt;&gt;"")*(DM6&lt;&gt;"")*(DN6&lt;&gt;""),($F6&gt;$G6)*(DM6&gt;DN6)+($F6=$G6)*(DM6=DN6)+($F6&lt;$G6)*(DM6&lt;DN6),"")</f>
        <v/>
      </c>
      <c r="DQ6" s="255" t="str">
        <f>IF((DP6&lt;&gt;""),IF(OR($F6&lt;&gt;$G6,PrSettings!$M$4="●"),(($F6-$G6)=(DM6-DN6))*1,0),"")</f>
        <v/>
      </c>
      <c r="DR6" s="255" t="str">
        <f t="shared" ref="DR6:DR11" si="53">IF((DP6&lt;&gt;""),($F6=DM6)*($G6=DN6),"")</f>
        <v/>
      </c>
      <c r="DS6" s="255" t="str">
        <f>IF(DP6&lt;&gt;"",IF(ABS($F6-$G6)&gt;=PrSettings!$M$7,(ABS($F6-$G6-DM6+DN6)&lt;=1)*1,IF(AND(DP6,$F6=$G6,$F6&gt;=PrSettings!$M$6),(ABS(DM6-$F6)&lt;=1)*1,IF(AND(ABS($F6-$G6-DM6+DN6)&lt;=1,$F6+$G6&gt;=PrSettings!$M$8),(ABS(DM6-$F6)&lt;=1)*(ABS(DN6-$G6)&lt;=1)*1,""))),"")</f>
        <v/>
      </c>
      <c r="DT6" s="260"/>
      <c r="DV6" s="253">
        <f t="shared" si="10"/>
        <v>54</v>
      </c>
      <c r="DW6" s="254" t="str">
        <f>GrpA!$B$4</f>
        <v>Germany</v>
      </c>
      <c r="DX6" s="255">
        <f t="shared" ref="DX6:DX11" si="54">$D6</f>
        <v>13</v>
      </c>
      <c r="DY6" s="254" t="str">
        <f>GrpA!$D$4</f>
        <v>Scotland</v>
      </c>
      <c r="DZ6" s="258"/>
      <c r="EA6" s="258"/>
      <c r="EB6" s="259"/>
      <c r="EC6" s="255" t="str">
        <f t="shared" ref="EC6:EC11" si="55">IF(($F6&lt;&gt;"")*($G6&lt;&gt;"")*(DZ6&lt;&gt;"")*(EA6&lt;&gt;""),($F6&gt;$G6)*(DZ6&gt;EA6)+($F6=$G6)*(DZ6=EA6)+($F6&lt;$G6)*(DZ6&lt;EA6),"")</f>
        <v/>
      </c>
      <c r="ED6" s="255" t="str">
        <f>IF((EC6&lt;&gt;""),IF(OR($F6&lt;&gt;$G6,PrSettings!$M$4="●"),(($F6-$G6)=(DZ6-EA6))*1,0),"")</f>
        <v/>
      </c>
      <c r="EE6" s="255" t="str">
        <f t="shared" ref="EE6:EE11" si="56">IF((EC6&lt;&gt;""),($F6=DZ6)*($G6=EA6),"")</f>
        <v/>
      </c>
      <c r="EF6" s="255" t="str">
        <f>IF(EC6&lt;&gt;"",IF(ABS($F6-$G6)&gt;=PrSettings!$M$7,(ABS($F6-$G6-DZ6+EA6)&lt;=1)*1,IF(AND(EC6,$F6=$G6,$F6&gt;=PrSettings!$M$6),(ABS(DZ6-$F6)&lt;=1)*1,IF(AND(ABS($F6-$G6-DZ6+EA6)&lt;=1,$F6+$G6&gt;=PrSettings!$M$8),(ABS(DZ6-$F6)&lt;=1)*(ABS(EA6-$G6)&lt;=1)*1,""))),"")</f>
        <v/>
      </c>
      <c r="EG6" s="260"/>
      <c r="EI6" s="253">
        <f t="shared" si="11"/>
        <v>54</v>
      </c>
      <c r="EJ6" s="254" t="str">
        <f>GrpA!$B$4</f>
        <v>Germany</v>
      </c>
      <c r="EK6" s="255">
        <f t="shared" ref="EK6:EK11" si="57">$D6</f>
        <v>13</v>
      </c>
      <c r="EL6" s="254" t="str">
        <f>GrpA!$D$4</f>
        <v>Scotland</v>
      </c>
      <c r="EM6" s="258"/>
      <c r="EN6" s="258"/>
      <c r="EO6" s="259"/>
      <c r="EP6" s="255" t="str">
        <f t="shared" ref="EP6:EP11" si="58">IF(($F6&lt;&gt;"")*($G6&lt;&gt;"")*(EM6&lt;&gt;"")*(EN6&lt;&gt;""),($F6&gt;$G6)*(EM6&gt;EN6)+($F6=$G6)*(EM6=EN6)+($F6&lt;$G6)*(EM6&lt;EN6),"")</f>
        <v/>
      </c>
      <c r="EQ6" s="255" t="str">
        <f>IF((EP6&lt;&gt;""),IF(OR($F6&lt;&gt;$G6,PrSettings!$M$4="●"),(($F6-$G6)=(EM6-EN6))*1,0),"")</f>
        <v/>
      </c>
      <c r="ER6" s="255" t="str">
        <f t="shared" ref="ER6:ER11" si="59">IF((EP6&lt;&gt;""),($F6=EM6)*($G6=EN6),"")</f>
        <v/>
      </c>
      <c r="ES6" s="255" t="str">
        <f>IF(EP6&lt;&gt;"",IF(ABS($F6-$G6)&gt;=PrSettings!$M$7,(ABS($F6-$G6-EM6+EN6)&lt;=1)*1,IF(AND(EP6,$F6=$G6,$F6&gt;=PrSettings!$M$6),(ABS(EM6-$F6)&lt;=1)*1,IF(AND(ABS($F6-$G6-EM6+EN6)&lt;=1,$F6+$G6&gt;=PrSettings!$M$8),(ABS(EM6-$F6)&lt;=1)*(ABS(EN6-$G6)&lt;=1)*1,""))),"")</f>
        <v/>
      </c>
      <c r="ET6" s="260"/>
      <c r="EV6" s="253">
        <f t="shared" si="12"/>
        <v>54</v>
      </c>
      <c r="EW6" s="254" t="str">
        <f>GrpA!$B$4</f>
        <v>Germany</v>
      </c>
      <c r="EX6" s="255">
        <f t="shared" ref="EX6:EX11" si="60">$D6</f>
        <v>13</v>
      </c>
      <c r="EY6" s="254" t="str">
        <f>GrpA!$D$4</f>
        <v>Scotland</v>
      </c>
      <c r="EZ6" s="258"/>
      <c r="FA6" s="258"/>
      <c r="FB6" s="259"/>
      <c r="FC6" s="255" t="str">
        <f t="shared" ref="FC6:FC11" si="61">IF(($F6&lt;&gt;"")*($G6&lt;&gt;"")*(EZ6&lt;&gt;"")*(FA6&lt;&gt;""),($F6&gt;$G6)*(EZ6&gt;FA6)+($F6=$G6)*(EZ6=FA6)+($F6&lt;$G6)*(EZ6&lt;FA6),"")</f>
        <v/>
      </c>
      <c r="FD6" s="255" t="str">
        <f>IF((FC6&lt;&gt;""),IF(OR($F6&lt;&gt;$G6,PrSettings!$M$4="●"),(($F6-$G6)=(EZ6-FA6))*1,0),"")</f>
        <v/>
      </c>
      <c r="FE6" s="255" t="str">
        <f t="shared" ref="FE6:FE11" si="62">IF((FC6&lt;&gt;""),($F6=EZ6)*($G6=FA6),"")</f>
        <v/>
      </c>
      <c r="FF6" s="255" t="str">
        <f>IF(FC6&lt;&gt;"",IF(ABS($F6-$G6)&gt;=PrSettings!$M$7,(ABS($F6-$G6-EZ6+FA6)&lt;=1)*1,IF(AND(FC6,$F6=$G6,$F6&gt;=PrSettings!$M$6),(ABS(EZ6-$F6)&lt;=1)*1,IF(AND(ABS($F6-$G6-EZ6+FA6)&lt;=1,$F6+$G6&gt;=PrSettings!$M$8),(ABS(EZ6-$F6)&lt;=1)*(ABS(FA6-$G6)&lt;=1)*1,""))),"")</f>
        <v/>
      </c>
      <c r="FG6" s="260"/>
      <c r="FI6" s="253">
        <f t="shared" si="13"/>
        <v>54</v>
      </c>
      <c r="FJ6" s="254" t="str">
        <f>GrpA!$B$4</f>
        <v>Germany</v>
      </c>
      <c r="FK6" s="255">
        <f t="shared" ref="FK6:FK11" si="63">$D6</f>
        <v>13</v>
      </c>
      <c r="FL6" s="254" t="str">
        <f>GrpA!$D$4</f>
        <v>Scotland</v>
      </c>
      <c r="FM6" s="258"/>
      <c r="FN6" s="258"/>
      <c r="FO6" s="259"/>
      <c r="FP6" s="255" t="str">
        <f t="shared" ref="FP6:FP11" si="64">IF(($F6&lt;&gt;"")*($G6&lt;&gt;"")*(FM6&lt;&gt;"")*(FN6&lt;&gt;""),($F6&gt;$G6)*(FM6&gt;FN6)+($F6=$G6)*(FM6=FN6)+($F6&lt;$G6)*(FM6&lt;FN6),"")</f>
        <v/>
      </c>
      <c r="FQ6" s="255" t="str">
        <f>IF((FP6&lt;&gt;""),IF(OR($F6&lt;&gt;$G6,PrSettings!$M$4="●"),(($F6-$G6)=(FM6-FN6))*1,0),"")</f>
        <v/>
      </c>
      <c r="FR6" s="255" t="str">
        <f t="shared" ref="FR6:FR11" si="65">IF((FP6&lt;&gt;""),($F6=FM6)*($G6=FN6),"")</f>
        <v/>
      </c>
      <c r="FS6" s="255" t="str">
        <f>IF(FP6&lt;&gt;"",IF(ABS($F6-$G6)&gt;=PrSettings!$M$7,(ABS($F6-$G6-FM6+FN6)&lt;=1)*1,IF(AND(FP6,$F6=$G6,$F6&gt;=PrSettings!$M$6),(ABS(FM6-$F6)&lt;=1)*1,IF(AND(ABS($F6-$G6-FM6+FN6)&lt;=1,$F6+$G6&gt;=PrSettings!$M$8),(ABS(FM6-$F6)&lt;=1)*(ABS(FN6-$G6)&lt;=1)*1,""))),"")</f>
        <v/>
      </c>
      <c r="FT6" s="260"/>
      <c r="FV6" s="253">
        <f t="shared" si="14"/>
        <v>54</v>
      </c>
      <c r="FW6" s="254" t="str">
        <f>GrpA!$B$4</f>
        <v>Germany</v>
      </c>
      <c r="FX6" s="255">
        <f t="shared" ref="FX6:FX11" si="66">$D6</f>
        <v>13</v>
      </c>
      <c r="FY6" s="254" t="str">
        <f>GrpA!$D$4</f>
        <v>Scotland</v>
      </c>
      <c r="FZ6" s="258"/>
      <c r="GA6" s="258"/>
      <c r="GB6" s="259"/>
      <c r="GC6" s="255" t="str">
        <f t="shared" ref="GC6:GC11" si="67">IF(($F6&lt;&gt;"")*($G6&lt;&gt;"")*(FZ6&lt;&gt;"")*(GA6&lt;&gt;""),($F6&gt;$G6)*(FZ6&gt;GA6)+($F6=$G6)*(FZ6=GA6)+($F6&lt;$G6)*(FZ6&lt;GA6),"")</f>
        <v/>
      </c>
      <c r="GD6" s="255" t="str">
        <f>IF((GC6&lt;&gt;""),IF(OR($F6&lt;&gt;$G6,PrSettings!$M$4="●"),(($F6-$G6)=(FZ6-GA6))*1,0),"")</f>
        <v/>
      </c>
      <c r="GE6" s="255" t="str">
        <f t="shared" ref="GE6:GE11" si="68">IF((GC6&lt;&gt;""),($F6=FZ6)*($G6=GA6),"")</f>
        <v/>
      </c>
      <c r="GF6" s="255" t="str">
        <f>IF(GC6&lt;&gt;"",IF(ABS($F6-$G6)&gt;=PrSettings!$M$7,(ABS($F6-$G6-FZ6+GA6)&lt;=1)*1,IF(AND(GC6,$F6=$G6,$F6&gt;=PrSettings!$M$6),(ABS(FZ6-$F6)&lt;=1)*1,IF(AND(ABS($F6-$G6-FZ6+GA6)&lt;=1,$F6+$G6&gt;=PrSettings!$M$8),(ABS(FZ6-$F6)&lt;=1)*(ABS(GA6-$G6)&lt;=1)*1,""))),"")</f>
        <v/>
      </c>
      <c r="GG6" s="260"/>
      <c r="GI6" s="253">
        <f t="shared" si="15"/>
        <v>54</v>
      </c>
      <c r="GJ6" s="254" t="str">
        <f>GrpA!$B$4</f>
        <v>Germany</v>
      </c>
      <c r="GK6" s="255">
        <f t="shared" ref="GK6:GK11" si="69">$D6</f>
        <v>13</v>
      </c>
      <c r="GL6" s="254" t="str">
        <f>GrpA!$D$4</f>
        <v>Scotland</v>
      </c>
      <c r="GM6" s="258"/>
      <c r="GN6" s="258"/>
      <c r="GO6" s="259"/>
      <c r="GP6" s="255" t="str">
        <f t="shared" ref="GP6:GP11" si="70">IF(($F6&lt;&gt;"")*($G6&lt;&gt;"")*(GM6&lt;&gt;"")*(GN6&lt;&gt;""),($F6&gt;$G6)*(GM6&gt;GN6)+($F6=$G6)*(GM6=GN6)+($F6&lt;$G6)*(GM6&lt;GN6),"")</f>
        <v/>
      </c>
      <c r="GQ6" s="255" t="str">
        <f>IF((GP6&lt;&gt;""),IF(OR($F6&lt;&gt;$G6,PrSettings!$M$4="●"),(($F6-$G6)=(GM6-GN6))*1,0),"")</f>
        <v/>
      </c>
      <c r="GR6" s="255" t="str">
        <f t="shared" ref="GR6:GR11" si="71">IF((GP6&lt;&gt;""),($F6=GM6)*($G6=GN6),"")</f>
        <v/>
      </c>
      <c r="GS6" s="255" t="str">
        <f>IF(GP6&lt;&gt;"",IF(ABS($F6-$G6)&gt;=PrSettings!$M$7,(ABS($F6-$G6-GM6+GN6)&lt;=1)*1,IF(AND(GP6,$F6=$G6,$F6&gt;=PrSettings!$M$6),(ABS(GM6-$F6)&lt;=1)*1,IF(AND(ABS($F6-$G6-GM6+GN6)&lt;=1,$F6+$G6&gt;=PrSettings!$M$8),(ABS(GM6-$F6)&lt;=1)*(ABS(GN6-$G6)&lt;=1)*1,""))),"")</f>
        <v/>
      </c>
      <c r="GT6" s="260"/>
      <c r="GV6" s="253">
        <f t="shared" si="16"/>
        <v>54</v>
      </c>
      <c r="GW6" s="254" t="str">
        <f>GrpA!$B$4</f>
        <v>Germany</v>
      </c>
      <c r="GX6" s="255">
        <f t="shared" ref="GX6:GX11" si="72">$D6</f>
        <v>13</v>
      </c>
      <c r="GY6" s="254" t="str">
        <f>GrpA!$D$4</f>
        <v>Scotland</v>
      </c>
      <c r="GZ6" s="258"/>
      <c r="HA6" s="258"/>
      <c r="HB6" s="259"/>
      <c r="HC6" s="255" t="str">
        <f t="shared" ref="HC6:HC11" si="73">IF(($F6&lt;&gt;"")*($G6&lt;&gt;"")*(GZ6&lt;&gt;"")*(HA6&lt;&gt;""),($F6&gt;$G6)*(GZ6&gt;HA6)+($F6=$G6)*(GZ6=HA6)+($F6&lt;$G6)*(GZ6&lt;HA6),"")</f>
        <v/>
      </c>
      <c r="HD6" s="255" t="str">
        <f>IF((HC6&lt;&gt;""),IF(OR($F6&lt;&gt;$G6,PrSettings!$M$4="●"),(($F6-$G6)=(GZ6-HA6))*1,0),"")</f>
        <v/>
      </c>
      <c r="HE6" s="255" t="str">
        <f t="shared" ref="HE6:HE11" si="74">IF((HC6&lt;&gt;""),($F6=GZ6)*($G6=HA6),"")</f>
        <v/>
      </c>
      <c r="HF6" s="255" t="str">
        <f>IF(HC6&lt;&gt;"",IF(ABS($F6-$G6)&gt;=PrSettings!$M$7,(ABS($F6-$G6-GZ6+HA6)&lt;=1)*1,IF(AND(HC6,$F6=$G6,$F6&gt;=PrSettings!$M$6),(ABS(GZ6-$F6)&lt;=1)*1,IF(AND(ABS($F6-$G6-GZ6+HA6)&lt;=1,$F6+$G6&gt;=PrSettings!$M$8),(ABS(GZ6-$F6)&lt;=1)*(ABS(HA6-$G6)&lt;=1)*1,""))),"")</f>
        <v/>
      </c>
      <c r="HG6" s="260"/>
      <c r="HI6" s="253">
        <f t="shared" si="17"/>
        <v>54</v>
      </c>
      <c r="HJ6" s="254" t="str">
        <f>GrpA!$B$4</f>
        <v>Germany</v>
      </c>
      <c r="HK6" s="255">
        <f t="shared" ref="HK6:HK11" si="75">$D6</f>
        <v>13</v>
      </c>
      <c r="HL6" s="254" t="str">
        <f>GrpA!$D$4</f>
        <v>Scotland</v>
      </c>
      <c r="HM6" s="258"/>
      <c r="HN6" s="258"/>
      <c r="HO6" s="259"/>
      <c r="HP6" s="255" t="str">
        <f t="shared" ref="HP6:HP11" si="76">IF(($F6&lt;&gt;"")*($G6&lt;&gt;"")*(HM6&lt;&gt;"")*(HN6&lt;&gt;""),($F6&gt;$G6)*(HM6&gt;HN6)+($F6=$G6)*(HM6=HN6)+($F6&lt;$G6)*(HM6&lt;HN6),"")</f>
        <v/>
      </c>
      <c r="HQ6" s="255" t="str">
        <f>IF((HP6&lt;&gt;""),IF(OR($F6&lt;&gt;$G6,PrSettings!$M$4="●"),(($F6-$G6)=(HM6-HN6))*1,0),"")</f>
        <v/>
      </c>
      <c r="HR6" s="255" t="str">
        <f t="shared" ref="HR6:HR11" si="77">IF((HP6&lt;&gt;""),($F6=HM6)*($G6=HN6),"")</f>
        <v/>
      </c>
      <c r="HS6" s="255" t="str">
        <f>IF(HP6&lt;&gt;"",IF(ABS($F6-$G6)&gt;=PrSettings!$M$7,(ABS($F6-$G6-HM6+HN6)&lt;=1)*1,IF(AND(HP6,$F6=$G6,$F6&gt;=PrSettings!$M$6),(ABS(HM6-$F6)&lt;=1)*1,IF(AND(ABS($F6-$G6-HM6+HN6)&lt;=1,$F6+$G6&gt;=PrSettings!$M$8),(ABS(HM6-$F6)&lt;=1)*(ABS(HN6-$G6)&lt;=1)*1,""))),"")</f>
        <v/>
      </c>
      <c r="HT6" s="260"/>
      <c r="HV6" s="253">
        <f t="shared" si="18"/>
        <v>54</v>
      </c>
      <c r="HW6" s="254" t="str">
        <f>GrpA!$B$4</f>
        <v>Germany</v>
      </c>
      <c r="HX6" s="255">
        <f t="shared" ref="HX6:HX11" si="78">$D6</f>
        <v>13</v>
      </c>
      <c r="HY6" s="254" t="str">
        <f>GrpA!$D$4</f>
        <v>Scotland</v>
      </c>
      <c r="HZ6" s="258"/>
      <c r="IA6" s="258"/>
      <c r="IB6" s="259"/>
      <c r="IC6" s="255" t="str">
        <f t="shared" ref="IC6:IC11" si="79">IF(($F6&lt;&gt;"")*($G6&lt;&gt;"")*(HZ6&lt;&gt;"")*(IA6&lt;&gt;""),($F6&gt;$G6)*(HZ6&gt;IA6)+($F6=$G6)*(HZ6=IA6)+($F6&lt;$G6)*(HZ6&lt;IA6),"")</f>
        <v/>
      </c>
      <c r="ID6" s="255" t="str">
        <f>IF((IC6&lt;&gt;""),IF(OR($F6&lt;&gt;$G6,PrSettings!$M$4="●"),(($F6-$G6)=(HZ6-IA6))*1,0),"")</f>
        <v/>
      </c>
      <c r="IE6" s="255" t="str">
        <f t="shared" ref="IE6:IE11" si="80">IF((IC6&lt;&gt;""),($F6=HZ6)*($G6=IA6),"")</f>
        <v/>
      </c>
      <c r="IF6" s="255" t="str">
        <f>IF(IC6&lt;&gt;"",IF(ABS($F6-$G6)&gt;=PrSettings!$M$7,(ABS($F6-$G6-HZ6+IA6)&lt;=1)*1,IF(AND(IC6,$F6=$G6,$F6&gt;=PrSettings!$M$6),(ABS(HZ6-$F6)&lt;=1)*1,IF(AND(ABS($F6-$G6-HZ6+IA6)&lt;=1,$F6+$G6&gt;=PrSettings!$M$8),(ABS(HZ6-$F6)&lt;=1)*(ABS(IA6-$G6)&lt;=1)*1,""))),"")</f>
        <v/>
      </c>
      <c r="IG6" s="260"/>
      <c r="II6" s="253">
        <f t="shared" si="19"/>
        <v>54</v>
      </c>
      <c r="IJ6" s="254" t="str">
        <f>GrpA!$B$4</f>
        <v>Germany</v>
      </c>
      <c r="IK6" s="255">
        <f t="shared" ref="IK6:IK11" si="81">$D6</f>
        <v>13</v>
      </c>
      <c r="IL6" s="254" t="str">
        <f>GrpA!$D$4</f>
        <v>Scotland</v>
      </c>
      <c r="IM6" s="258"/>
      <c r="IN6" s="258"/>
      <c r="IO6" s="259"/>
      <c r="IP6" s="255" t="str">
        <f t="shared" ref="IP6:IP11" si="82">IF(($F6&lt;&gt;"")*($G6&lt;&gt;"")*(IM6&lt;&gt;"")*(IN6&lt;&gt;""),($F6&gt;$G6)*(IM6&gt;IN6)+($F6=$G6)*(IM6=IN6)+($F6&lt;$G6)*(IM6&lt;IN6),"")</f>
        <v/>
      </c>
      <c r="IQ6" s="255" t="str">
        <f>IF((IP6&lt;&gt;""),IF(OR($F6&lt;&gt;$G6,PrSettings!$M$4="●"),(($F6-$G6)=(IM6-IN6))*1,0),"")</f>
        <v/>
      </c>
      <c r="IR6" s="255" t="str">
        <f t="shared" ref="IR6:IR11" si="83">IF((IP6&lt;&gt;""),($F6=IM6)*($G6=IN6),"")</f>
        <v/>
      </c>
      <c r="IS6" s="255" t="str">
        <f>IF(IP6&lt;&gt;"",IF(ABS($F6-$G6)&gt;=PrSettings!$M$7,(ABS($F6-$G6-IM6+IN6)&lt;=1)*1,IF(AND(IP6,$F6=$G6,$F6&gt;=PrSettings!$M$6),(ABS(IM6-$F6)&lt;=1)*1,IF(AND(ABS($F6-$G6-IM6+IN6)&lt;=1,$F6+$G6&gt;=PrSettings!$M$8),(ABS(IM6-$F6)&lt;=1)*(ABS(IN6-$G6)&lt;=1)*1,""))),"")</f>
        <v/>
      </c>
      <c r="IT6" s="260"/>
      <c r="IV6" s="253">
        <f t="shared" si="20"/>
        <v>54</v>
      </c>
      <c r="IW6" s="254" t="str">
        <f>GrpA!$B$4</f>
        <v>Germany</v>
      </c>
      <c r="IX6" s="255">
        <f t="shared" ref="IX6:IX11" si="84">$D6</f>
        <v>13</v>
      </c>
      <c r="IY6" s="254" t="str">
        <f>GrpA!$D$4</f>
        <v>Scotland</v>
      </c>
      <c r="IZ6" s="258"/>
      <c r="JA6" s="258"/>
      <c r="JB6" s="259"/>
      <c r="JC6" s="255" t="str">
        <f t="shared" ref="JC6:JC11" si="85">IF(($F6&lt;&gt;"")*($G6&lt;&gt;"")*(IZ6&lt;&gt;"")*(JA6&lt;&gt;""),($F6&gt;$G6)*(IZ6&gt;JA6)+($F6=$G6)*(IZ6=JA6)+($F6&lt;$G6)*(IZ6&lt;JA6),"")</f>
        <v/>
      </c>
      <c r="JD6" s="255" t="str">
        <f>IF((JC6&lt;&gt;""),IF(OR($F6&lt;&gt;$G6,PrSettings!$M$4="●"),(($F6-$G6)=(IZ6-JA6))*1,0),"")</f>
        <v/>
      </c>
      <c r="JE6" s="255" t="str">
        <f t="shared" ref="JE6:JE11" si="86">IF((JC6&lt;&gt;""),($F6=IZ6)*($G6=JA6),"")</f>
        <v/>
      </c>
      <c r="JF6" s="255" t="str">
        <f>IF(JC6&lt;&gt;"",IF(ABS($F6-$G6)&gt;=PrSettings!$M$7,(ABS($F6-$G6-IZ6+JA6)&lt;=1)*1,IF(AND(JC6,$F6=$G6,$F6&gt;=PrSettings!$M$6),(ABS(IZ6-$F6)&lt;=1)*1,IF(AND(ABS($F6-$G6-IZ6+JA6)&lt;=1,$F6+$G6&gt;=PrSettings!$M$8),(ABS(IZ6-$F6)&lt;=1)*(ABS(JA6-$G6)&lt;=1)*1,""))),"")</f>
        <v/>
      </c>
      <c r="JG6" s="260"/>
      <c r="JI6" s="253">
        <f t="shared" si="21"/>
        <v>54</v>
      </c>
      <c r="JJ6" s="254" t="str">
        <f>GrpA!$B$4</f>
        <v>Germany</v>
      </c>
      <c r="JK6" s="255">
        <f t="shared" ref="JK6:JK11" si="87">$D6</f>
        <v>13</v>
      </c>
      <c r="JL6" s="254" t="str">
        <f>GrpA!$D$4</f>
        <v>Scotland</v>
      </c>
      <c r="JM6" s="258"/>
      <c r="JN6" s="258"/>
      <c r="JO6" s="259"/>
      <c r="JP6" s="255" t="str">
        <f t="shared" ref="JP6:JP11" si="88">IF(($F6&lt;&gt;"")*($G6&lt;&gt;"")*(JM6&lt;&gt;"")*(JN6&lt;&gt;""),($F6&gt;$G6)*(JM6&gt;JN6)+($F6=$G6)*(JM6=JN6)+($F6&lt;$G6)*(JM6&lt;JN6),"")</f>
        <v/>
      </c>
      <c r="JQ6" s="255" t="str">
        <f>IF((JP6&lt;&gt;""),IF(OR($F6&lt;&gt;$G6,PrSettings!$M$4="●"),(($F6-$G6)=(JM6-JN6))*1,0),"")</f>
        <v/>
      </c>
      <c r="JR6" s="255" t="str">
        <f t="shared" ref="JR6:JR11" si="89">IF((JP6&lt;&gt;""),($F6=JM6)*($G6=JN6),"")</f>
        <v/>
      </c>
      <c r="JS6" s="255" t="str">
        <f>IF(JP6&lt;&gt;"",IF(ABS($F6-$G6)&gt;=PrSettings!$M$7,(ABS($F6-$G6-JM6+JN6)&lt;=1)*1,IF(AND(JP6,$F6=$G6,$F6&gt;=PrSettings!$M$6),(ABS(JM6-$F6)&lt;=1)*1,IF(AND(ABS($F6-$G6-JM6+JN6)&lt;=1,$F6+$G6&gt;=PrSettings!$M$8),(ABS(JM6-$F6)&lt;=1)*(ABS(JN6-$G6)&lt;=1)*1,""))),"")</f>
        <v/>
      </c>
      <c r="JT6" s="260"/>
      <c r="JV6" s="253">
        <f t="shared" si="22"/>
        <v>54</v>
      </c>
      <c r="JW6" s="254" t="str">
        <f>GrpA!$B$4</f>
        <v>Germany</v>
      </c>
      <c r="JX6" s="255">
        <f t="shared" ref="JX6:JX11" si="90">$D6</f>
        <v>13</v>
      </c>
      <c r="JY6" s="254" t="str">
        <f>GrpA!$D$4</f>
        <v>Scotland</v>
      </c>
      <c r="JZ6" s="258"/>
      <c r="KA6" s="258"/>
      <c r="KB6" s="259"/>
      <c r="KC6" s="255" t="str">
        <f t="shared" ref="KC6:KC11" si="91">IF(($F6&lt;&gt;"")*($G6&lt;&gt;"")*(JZ6&lt;&gt;"")*(KA6&lt;&gt;""),($F6&gt;$G6)*(JZ6&gt;KA6)+($F6=$G6)*(JZ6=KA6)+($F6&lt;$G6)*(JZ6&lt;KA6),"")</f>
        <v/>
      </c>
      <c r="KD6" s="255" t="str">
        <f>IF((KC6&lt;&gt;""),IF(OR($F6&lt;&gt;$G6,PrSettings!$M$4="●"),(($F6-$G6)=(JZ6-KA6))*1,0),"")</f>
        <v/>
      </c>
      <c r="KE6" s="255" t="str">
        <f t="shared" ref="KE6:KE11" si="92">IF((KC6&lt;&gt;""),($F6=JZ6)*($G6=KA6),"")</f>
        <v/>
      </c>
      <c r="KF6" s="255" t="str">
        <f>IF(KC6&lt;&gt;"",IF(ABS($F6-$G6)&gt;=PrSettings!$M$7,(ABS($F6-$G6-JZ6+KA6)&lt;=1)*1,IF(AND(KC6,$F6=$G6,$F6&gt;=PrSettings!$M$6),(ABS(JZ6-$F6)&lt;=1)*1,IF(AND(ABS($F6-$G6-JZ6+KA6)&lt;=1,$F6+$G6&gt;=PrSettings!$M$8),(ABS(JZ6-$F6)&lt;=1)*(ABS(KA6-$G6)&lt;=1)*1,""))),"")</f>
        <v/>
      </c>
      <c r="KG6" s="260"/>
      <c r="KI6" s="253">
        <f t="shared" si="23"/>
        <v>54</v>
      </c>
      <c r="KJ6" s="254" t="str">
        <f>GrpA!$B$4</f>
        <v>Germany</v>
      </c>
      <c r="KK6" s="255">
        <f t="shared" ref="KK6:KK11" si="93">$D6</f>
        <v>13</v>
      </c>
      <c r="KL6" s="254" t="str">
        <f>GrpA!$D$4</f>
        <v>Scotland</v>
      </c>
      <c r="KM6" s="258"/>
      <c r="KN6" s="258"/>
      <c r="KO6" s="259"/>
      <c r="KP6" s="255" t="str">
        <f t="shared" ref="KP6:KP11" si="94">IF(($F6&lt;&gt;"")*($G6&lt;&gt;"")*(KM6&lt;&gt;"")*(KN6&lt;&gt;""),($F6&gt;$G6)*(KM6&gt;KN6)+($F6=$G6)*(KM6=KN6)+($F6&lt;$G6)*(KM6&lt;KN6),"")</f>
        <v/>
      </c>
      <c r="KQ6" s="255" t="str">
        <f>IF((KP6&lt;&gt;""),IF(OR($F6&lt;&gt;$G6,PrSettings!$M$4="●"),(($F6-$G6)=(KM6-KN6))*1,0),"")</f>
        <v/>
      </c>
      <c r="KR6" s="255" t="str">
        <f t="shared" ref="KR6:KR11" si="95">IF((KP6&lt;&gt;""),($F6=KM6)*($G6=KN6),"")</f>
        <v/>
      </c>
      <c r="KS6" s="255" t="str">
        <f>IF(KP6&lt;&gt;"",IF(ABS($F6-$G6)&gt;=PrSettings!$M$7,(ABS($F6-$G6-KM6+KN6)&lt;=1)*1,IF(AND(KP6,$F6=$G6,$F6&gt;=PrSettings!$M$6),(ABS(KM6-$F6)&lt;=1)*1,IF(AND(ABS($F6-$G6-KM6+KN6)&lt;=1,$F6+$G6&gt;=PrSettings!$M$8),(ABS(KM6-$F6)&lt;=1)*(ABS(KN6-$G6)&lt;=1)*1,""))),"")</f>
        <v/>
      </c>
      <c r="KT6" s="260"/>
      <c r="KV6" s="253">
        <f t="shared" si="24"/>
        <v>54</v>
      </c>
      <c r="KW6" s="254" t="str">
        <f>GrpA!$B$4</f>
        <v>Germany</v>
      </c>
      <c r="KX6" s="255">
        <f t="shared" ref="KX6:KX11" si="96">$D6</f>
        <v>13</v>
      </c>
      <c r="KY6" s="254" t="str">
        <f>GrpA!$D$4</f>
        <v>Scotland</v>
      </c>
      <c r="KZ6" s="258"/>
      <c r="LA6" s="258"/>
      <c r="LB6" s="259"/>
      <c r="LC6" s="255" t="str">
        <f t="shared" ref="LC6:LC11" si="97">IF(($F6&lt;&gt;"")*($G6&lt;&gt;"")*(KZ6&lt;&gt;"")*(LA6&lt;&gt;""),($F6&gt;$G6)*(KZ6&gt;LA6)+($F6=$G6)*(KZ6=LA6)+($F6&lt;$G6)*(KZ6&lt;LA6),"")</f>
        <v/>
      </c>
      <c r="LD6" s="255" t="str">
        <f>IF((LC6&lt;&gt;""),IF(OR($F6&lt;&gt;$G6,PrSettings!$M$4="●"),(($F6-$G6)=(KZ6-LA6))*1,0),"")</f>
        <v/>
      </c>
      <c r="LE6" s="255" t="str">
        <f t="shared" ref="LE6:LE11" si="98">IF((LC6&lt;&gt;""),($F6=KZ6)*($G6=LA6),"")</f>
        <v/>
      </c>
      <c r="LF6" s="255" t="str">
        <f>IF(LC6&lt;&gt;"",IF(ABS($F6-$G6)&gt;=PrSettings!$M$7,(ABS($F6-$G6-KZ6+LA6)&lt;=1)*1,IF(AND(LC6,$F6=$G6,$F6&gt;=PrSettings!$M$6),(ABS(KZ6-$F6)&lt;=1)*1,IF(AND(ABS($F6-$G6-KZ6+LA6)&lt;=1,$F6+$G6&gt;=PrSettings!$M$8),(ABS(KZ6-$F6)&lt;=1)*(ABS(LA6-$G6)&lt;=1)*1,""))),"")</f>
        <v/>
      </c>
      <c r="LG6" s="260"/>
      <c r="LI6" s="253">
        <f t="shared" si="25"/>
        <v>54</v>
      </c>
      <c r="LJ6" s="254" t="str">
        <f>GrpA!$B$4</f>
        <v>Germany</v>
      </c>
      <c r="LK6" s="255">
        <f t="shared" ref="LK6:LK11" si="99">$D6</f>
        <v>13</v>
      </c>
      <c r="LL6" s="254" t="str">
        <f>GrpA!$D$4</f>
        <v>Scotland</v>
      </c>
      <c r="LM6" s="258"/>
      <c r="LN6" s="258"/>
      <c r="LO6" s="259"/>
      <c r="LP6" s="255" t="str">
        <f t="shared" ref="LP6:LP11" si="100">IF(($F6&lt;&gt;"")*($G6&lt;&gt;"")*(LM6&lt;&gt;"")*(LN6&lt;&gt;""),($F6&gt;$G6)*(LM6&gt;LN6)+($F6=$G6)*(LM6=LN6)+($F6&lt;$G6)*(LM6&lt;LN6),"")</f>
        <v/>
      </c>
      <c r="LQ6" s="255" t="str">
        <f>IF((LP6&lt;&gt;""),IF(OR($F6&lt;&gt;$G6,PrSettings!$M$4="●"),(($F6-$G6)=(LM6-LN6))*1,0),"")</f>
        <v/>
      </c>
      <c r="LR6" s="255" t="str">
        <f t="shared" ref="LR6:LR11" si="101">IF((LP6&lt;&gt;""),($F6=LM6)*($G6=LN6),"")</f>
        <v/>
      </c>
      <c r="LS6" s="255" t="str">
        <f>IF(LP6&lt;&gt;"",IF(ABS($F6-$G6)&gt;=PrSettings!$M$7,(ABS($F6-$G6-LM6+LN6)&lt;=1)*1,IF(AND(LP6,$F6=$G6,$F6&gt;=PrSettings!$M$6),(ABS(LM6-$F6)&lt;=1)*1,IF(AND(ABS($F6-$G6-LM6+LN6)&lt;=1,$F6+$G6&gt;=PrSettings!$M$8),(ABS(LM6-$F6)&lt;=1)*(ABS(LN6-$G6)&lt;=1)*1,""))),"")</f>
        <v/>
      </c>
      <c r="LT6" s="260"/>
      <c r="LV6" s="253">
        <f t="shared" si="26"/>
        <v>54</v>
      </c>
      <c r="LW6" s="254" t="str">
        <f>GrpA!$B$4</f>
        <v>Germany</v>
      </c>
      <c r="LX6" s="255">
        <f t="shared" ref="LX6:LX11" si="102">$D6</f>
        <v>13</v>
      </c>
      <c r="LY6" s="254" t="str">
        <f>GrpA!$D$4</f>
        <v>Scotland</v>
      </c>
      <c r="LZ6" s="258"/>
      <c r="MA6" s="258"/>
      <c r="MB6" s="259"/>
      <c r="MC6" s="255" t="str">
        <f t="shared" ref="MC6:MC11" si="103">IF(($F6&lt;&gt;"")*($G6&lt;&gt;"")*(LZ6&lt;&gt;"")*(MA6&lt;&gt;""),($F6&gt;$G6)*(LZ6&gt;MA6)+($F6=$G6)*(LZ6=MA6)+($F6&lt;$G6)*(LZ6&lt;MA6),"")</f>
        <v/>
      </c>
      <c r="MD6" s="255" t="str">
        <f>IF((MC6&lt;&gt;""),IF(OR($F6&lt;&gt;$G6,PrSettings!$M$4="●"),(($F6-$G6)=(LZ6-MA6))*1,0),"")</f>
        <v/>
      </c>
      <c r="ME6" s="255" t="str">
        <f t="shared" ref="ME6:ME11" si="104">IF((MC6&lt;&gt;""),($F6=LZ6)*($G6=MA6),"")</f>
        <v/>
      </c>
      <c r="MF6" s="255" t="str">
        <f>IF(MC6&lt;&gt;"",IF(ABS($F6-$G6)&gt;=PrSettings!$M$7,(ABS($F6-$G6-LZ6+MA6)&lt;=1)*1,IF(AND(MC6,$F6=$G6,$F6&gt;=PrSettings!$M$6),(ABS(LZ6-$F6)&lt;=1)*1,IF(AND(ABS($F6-$G6-LZ6+MA6)&lt;=1,$F6+$G6&gt;=PrSettings!$M$8),(ABS(LZ6-$F6)&lt;=1)*(ABS(MA6-$G6)&lt;=1)*1,""))),"")</f>
        <v/>
      </c>
      <c r="MG6" s="260"/>
    </row>
    <row r="7">
      <c r="A7" s="172"/>
      <c r="B7" s="253">
        <f t="array" ref="B7">INDEX(Groups!$C$7:$C$35,MATCH(C7,Groups!$D$7:$D$35,0))</f>
        <v>6</v>
      </c>
      <c r="C7" s="254" t="str">
        <f>GrpA!$B$5</f>
        <v>Hungary</v>
      </c>
      <c r="D7" s="255">
        <f t="array" ref="D7">INDEX(Groups!$C$7:$C$35,MATCH(E7,Groups!$D$7:$D$35,0))</f>
        <v>20</v>
      </c>
      <c r="E7" s="254" t="str">
        <f>GrpA!$D$5</f>
        <v>Switzerland</v>
      </c>
      <c r="F7" s="256">
        <f>GrpA!$E$5</f>
        <v>1</v>
      </c>
      <c r="G7" s="257">
        <f>GrpA!$G$5</f>
        <v>2</v>
      </c>
      <c r="H7" s="133"/>
      <c r="I7" s="253">
        <f t="shared" si="1"/>
        <v>6</v>
      </c>
      <c r="J7" s="254" t="str">
        <f>GrpA!$B$5</f>
        <v>Hungary</v>
      </c>
      <c r="K7" s="255">
        <f t="shared" si="27"/>
        <v>20</v>
      </c>
      <c r="L7" s="254" t="str">
        <f>GrpA!$D$5</f>
        <v>Switzerland</v>
      </c>
      <c r="M7" s="258"/>
      <c r="N7" s="258"/>
      <c r="O7" s="261"/>
      <c r="P7" s="255" t="str">
        <f t="shared" si="28"/>
        <v/>
      </c>
      <c r="Q7" s="255" t="str">
        <f>IF((P7&lt;&gt;""),IF(OR($F7&lt;&gt;$G7,PrSettings!$M$4="●"),(($F7-$G7)=(M7-N7))*1,0),"")</f>
        <v/>
      </c>
      <c r="R7" s="255" t="str">
        <f t="shared" si="29"/>
        <v/>
      </c>
      <c r="S7" s="255" t="str">
        <f>IF(P7&lt;&gt;"",IF(ABS($F7-$G7)&gt;=PrSettings!$M$7,(ABS($F7-$G7-M7+N7)&lt;=1)*1,IF(AND(P7,$F7=$G7,$F7&gt;=PrSettings!$M$6),(ABS(M7-$F7)&lt;=1)*1,IF(AND(ABS($F7-$G7-M7+N7)&lt;=1,$F7+$G7&gt;=PrSettings!$M$8),(ABS(M7-$F7)&lt;=1)*(ABS(N7-$G7)&lt;=1)*1,""))),"")</f>
        <v/>
      </c>
      <c r="T7" s="262"/>
      <c r="V7" s="253">
        <f t="shared" si="2"/>
        <v>6</v>
      </c>
      <c r="W7" s="254" t="str">
        <f>GrpA!$B$5</f>
        <v>Hungary</v>
      </c>
      <c r="X7" s="255">
        <f t="shared" si="30"/>
        <v>20</v>
      </c>
      <c r="Y7" s="254" t="str">
        <f>GrpA!$D$5</f>
        <v>Switzerland</v>
      </c>
      <c r="Z7" s="258"/>
      <c r="AA7" s="258"/>
      <c r="AB7" s="261"/>
      <c r="AC7" s="255" t="str">
        <f t="shared" si="31"/>
        <v/>
      </c>
      <c r="AD7" s="255" t="str">
        <f>IF((AC7&lt;&gt;""),IF(OR($F7&lt;&gt;$G7,PrSettings!$M$4="●"),(($F7-$G7)=(Z7-AA7))*1,0),"")</f>
        <v/>
      </c>
      <c r="AE7" s="255" t="str">
        <f t="shared" si="32"/>
        <v/>
      </c>
      <c r="AF7" s="255" t="str">
        <f>IF(AC7&lt;&gt;"",IF(ABS($F7-$G7)&gt;=PrSettings!$M$7,(ABS($F7-$G7-Z7+AA7)&lt;=1)*1,IF(AND(AC7,$F7=$G7,$F7&gt;=PrSettings!$M$6),(ABS(Z7-$F7)&lt;=1)*1,IF(AND(ABS($F7-$G7-Z7+AA7)&lt;=1,$F7+$G7&gt;=PrSettings!$M$8),(ABS(Z7-$F7)&lt;=1)*(ABS(AA7-$G7)&lt;=1)*1,""))),"")</f>
        <v/>
      </c>
      <c r="AG7" s="262"/>
      <c r="AI7" s="253">
        <f t="shared" si="3"/>
        <v>6</v>
      </c>
      <c r="AJ7" s="254" t="str">
        <f>GrpA!$B$5</f>
        <v>Hungary</v>
      </c>
      <c r="AK7" s="255">
        <f t="shared" si="33"/>
        <v>20</v>
      </c>
      <c r="AL7" s="254" t="str">
        <f>GrpA!$D$5</f>
        <v>Switzerland</v>
      </c>
      <c r="AM7" s="258"/>
      <c r="AN7" s="258"/>
      <c r="AO7" s="261"/>
      <c r="AP7" s="255" t="str">
        <f t="shared" si="34"/>
        <v/>
      </c>
      <c r="AQ7" s="255" t="str">
        <f>IF((AP7&lt;&gt;""),IF(OR($F7&lt;&gt;$G7,PrSettings!$M$4="●"),(($F7-$G7)=(AM7-AN7))*1,0),"")</f>
        <v/>
      </c>
      <c r="AR7" s="255" t="str">
        <f t="shared" si="35"/>
        <v/>
      </c>
      <c r="AS7" s="255" t="str">
        <f>IF(AP7&lt;&gt;"",IF(ABS($F7-$G7)&gt;=PrSettings!$M$7,(ABS($F7-$G7-AM7+AN7)&lt;=1)*1,IF(AND(AP7,$F7=$G7,$F7&gt;=PrSettings!$M$6),(ABS(AM7-$F7)&lt;=1)*1,IF(AND(ABS($F7-$G7-AM7+AN7)&lt;=1,$F7+$G7&gt;=PrSettings!$M$8),(ABS(AM7-$F7)&lt;=1)*(ABS(AN7-$G7)&lt;=1)*1,""))),"")</f>
        <v/>
      </c>
      <c r="AT7" s="262"/>
      <c r="AV7" s="253">
        <f t="shared" si="4"/>
        <v>6</v>
      </c>
      <c r="AW7" s="254" t="str">
        <f>GrpA!$B$5</f>
        <v>Hungary</v>
      </c>
      <c r="AX7" s="255">
        <f t="shared" si="36"/>
        <v>20</v>
      </c>
      <c r="AY7" s="254" t="str">
        <f>GrpA!$D$5</f>
        <v>Switzerland</v>
      </c>
      <c r="AZ7" s="258"/>
      <c r="BA7" s="258"/>
      <c r="BB7" s="261"/>
      <c r="BC7" s="255" t="str">
        <f t="shared" si="37"/>
        <v/>
      </c>
      <c r="BD7" s="255" t="str">
        <f>IF((BC7&lt;&gt;""),IF(OR($F7&lt;&gt;$G7,PrSettings!$M$4="●"),(($F7-$G7)=(AZ7-BA7))*1,0),"")</f>
        <v/>
      </c>
      <c r="BE7" s="255" t="str">
        <f t="shared" si="38"/>
        <v/>
      </c>
      <c r="BF7" s="255" t="str">
        <f>IF(BC7&lt;&gt;"",IF(ABS($F7-$G7)&gt;=PrSettings!$M$7,(ABS($F7-$G7-AZ7+BA7)&lt;=1)*1,IF(AND(BC7,$F7=$G7,$F7&gt;=PrSettings!$M$6),(ABS(AZ7-$F7)&lt;=1)*1,IF(AND(ABS($F7-$G7-AZ7+BA7)&lt;=1,$F7+$G7&gt;=PrSettings!$M$8),(ABS(AZ7-$F7)&lt;=1)*(ABS(BA7-$G7)&lt;=1)*1,""))),"")</f>
        <v/>
      </c>
      <c r="BG7" s="262"/>
      <c r="BI7" s="253">
        <f t="shared" si="5"/>
        <v>6</v>
      </c>
      <c r="BJ7" s="254" t="str">
        <f>GrpA!$B$5</f>
        <v>Hungary</v>
      </c>
      <c r="BK7" s="255">
        <f t="shared" si="39"/>
        <v>20</v>
      </c>
      <c r="BL7" s="254" t="str">
        <f>GrpA!$D$5</f>
        <v>Switzerland</v>
      </c>
      <c r="BM7" s="258"/>
      <c r="BN7" s="258"/>
      <c r="BO7" s="261"/>
      <c r="BP7" s="255" t="str">
        <f t="shared" si="40"/>
        <v/>
      </c>
      <c r="BQ7" s="255" t="str">
        <f>IF((BP7&lt;&gt;""),IF(OR($F7&lt;&gt;$G7,PrSettings!$M$4="●"),(($F7-$G7)=(BM7-BN7))*1,0),"")</f>
        <v/>
      </c>
      <c r="BR7" s="255" t="str">
        <f t="shared" si="41"/>
        <v/>
      </c>
      <c r="BS7" s="255" t="str">
        <f>IF(BP7&lt;&gt;"",IF(ABS($F7-$G7)&gt;=PrSettings!$M$7,(ABS($F7-$G7-BM7+BN7)&lt;=1)*1,IF(AND(BP7,$F7=$G7,$F7&gt;=PrSettings!$M$6),(ABS(BM7-$F7)&lt;=1)*1,IF(AND(ABS($F7-$G7-BM7+BN7)&lt;=1,$F7+$G7&gt;=PrSettings!$M$8),(ABS(BM7-$F7)&lt;=1)*(ABS(BN7-$G7)&lt;=1)*1,""))),"")</f>
        <v/>
      </c>
      <c r="BT7" s="262"/>
      <c r="BV7" s="253">
        <f t="shared" si="6"/>
        <v>6</v>
      </c>
      <c r="BW7" s="254" t="str">
        <f>GrpA!$B$5</f>
        <v>Hungary</v>
      </c>
      <c r="BX7" s="255">
        <f t="shared" si="42"/>
        <v>20</v>
      </c>
      <c r="BY7" s="254" t="str">
        <f>GrpA!$D$5</f>
        <v>Switzerland</v>
      </c>
      <c r="BZ7" s="258"/>
      <c r="CA7" s="258"/>
      <c r="CB7" s="261"/>
      <c r="CC7" s="255" t="str">
        <f t="shared" si="43"/>
        <v/>
      </c>
      <c r="CD7" s="255" t="str">
        <f>IF((CC7&lt;&gt;""),IF(OR($F7&lt;&gt;$G7,PrSettings!$M$4="●"),(($F7-$G7)=(BZ7-CA7))*1,0),"")</f>
        <v/>
      </c>
      <c r="CE7" s="255" t="str">
        <f t="shared" si="44"/>
        <v/>
      </c>
      <c r="CF7" s="255" t="str">
        <f>IF(CC7&lt;&gt;"",IF(ABS($F7-$G7)&gt;=PrSettings!$M$7,(ABS($F7-$G7-BZ7+CA7)&lt;=1)*1,IF(AND(CC7,$F7=$G7,$F7&gt;=PrSettings!$M$6),(ABS(BZ7-$F7)&lt;=1)*1,IF(AND(ABS($F7-$G7-BZ7+CA7)&lt;=1,$F7+$G7&gt;=PrSettings!$M$8),(ABS(BZ7-$F7)&lt;=1)*(ABS(CA7-$G7)&lt;=1)*1,""))),"")</f>
        <v/>
      </c>
      <c r="CG7" s="262"/>
      <c r="CI7" s="253">
        <f t="shared" si="7"/>
        <v>6</v>
      </c>
      <c r="CJ7" s="254" t="str">
        <f>GrpA!$B$5</f>
        <v>Hungary</v>
      </c>
      <c r="CK7" s="255">
        <f t="shared" si="45"/>
        <v>20</v>
      </c>
      <c r="CL7" s="254" t="str">
        <f>GrpA!$D$5</f>
        <v>Switzerland</v>
      </c>
      <c r="CM7" s="258"/>
      <c r="CN7" s="258"/>
      <c r="CO7" s="261"/>
      <c r="CP7" s="255" t="str">
        <f t="shared" si="46"/>
        <v/>
      </c>
      <c r="CQ7" s="255" t="str">
        <f>IF((CP7&lt;&gt;""),IF(OR($F7&lt;&gt;$G7,PrSettings!$M$4="●"),(($F7-$G7)=(CM7-CN7))*1,0),"")</f>
        <v/>
      </c>
      <c r="CR7" s="255" t="str">
        <f t="shared" si="47"/>
        <v/>
      </c>
      <c r="CS7" s="255" t="str">
        <f>IF(CP7&lt;&gt;"",IF(ABS($F7-$G7)&gt;=PrSettings!$M$7,(ABS($F7-$G7-CM7+CN7)&lt;=1)*1,IF(AND(CP7,$F7=$G7,$F7&gt;=PrSettings!$M$6),(ABS(CM7-$F7)&lt;=1)*1,IF(AND(ABS($F7-$G7-CM7+CN7)&lt;=1,$F7+$G7&gt;=PrSettings!$M$8),(ABS(CM7-$F7)&lt;=1)*(ABS(CN7-$G7)&lt;=1)*1,""))),"")</f>
        <v/>
      </c>
      <c r="CT7" s="262"/>
      <c r="CV7" s="253">
        <f t="shared" si="8"/>
        <v>6</v>
      </c>
      <c r="CW7" s="254" t="str">
        <f>GrpA!$B$5</f>
        <v>Hungary</v>
      </c>
      <c r="CX7" s="255">
        <f t="shared" si="48"/>
        <v>20</v>
      </c>
      <c r="CY7" s="254" t="str">
        <f>GrpA!$D$5</f>
        <v>Switzerland</v>
      </c>
      <c r="CZ7" s="258"/>
      <c r="DA7" s="258"/>
      <c r="DB7" s="261"/>
      <c r="DC7" s="255" t="str">
        <f t="shared" si="49"/>
        <v/>
      </c>
      <c r="DD7" s="255" t="str">
        <f>IF((DC7&lt;&gt;""),IF(OR($F7&lt;&gt;$G7,PrSettings!$M$4="●"),(($F7-$G7)=(CZ7-DA7))*1,0),"")</f>
        <v/>
      </c>
      <c r="DE7" s="255" t="str">
        <f t="shared" si="50"/>
        <v/>
      </c>
      <c r="DF7" s="255" t="str">
        <f>IF(DC7&lt;&gt;"",IF(ABS($F7-$G7)&gt;=PrSettings!$M$7,(ABS($F7-$G7-CZ7+DA7)&lt;=1)*1,IF(AND(DC7,$F7=$G7,$F7&gt;=PrSettings!$M$6),(ABS(CZ7-$F7)&lt;=1)*1,IF(AND(ABS($F7-$G7-CZ7+DA7)&lt;=1,$F7+$G7&gt;=PrSettings!$M$8),(ABS(CZ7-$F7)&lt;=1)*(ABS(DA7-$G7)&lt;=1)*1,""))),"")</f>
        <v/>
      </c>
      <c r="DG7" s="262"/>
      <c r="DI7" s="253">
        <f t="shared" si="9"/>
        <v>6</v>
      </c>
      <c r="DJ7" s="254" t="str">
        <f>GrpA!$B$5</f>
        <v>Hungary</v>
      </c>
      <c r="DK7" s="255">
        <f t="shared" si="51"/>
        <v>20</v>
      </c>
      <c r="DL7" s="254" t="str">
        <f>GrpA!$D$5</f>
        <v>Switzerland</v>
      </c>
      <c r="DM7" s="258"/>
      <c r="DN7" s="258"/>
      <c r="DO7" s="261"/>
      <c r="DP7" s="255" t="str">
        <f t="shared" si="52"/>
        <v/>
      </c>
      <c r="DQ7" s="255" t="str">
        <f>IF((DP7&lt;&gt;""),IF(OR($F7&lt;&gt;$G7,PrSettings!$M$4="●"),(($F7-$G7)=(DM7-DN7))*1,0),"")</f>
        <v/>
      </c>
      <c r="DR7" s="255" t="str">
        <f t="shared" si="53"/>
        <v/>
      </c>
      <c r="DS7" s="255" t="str">
        <f>IF(DP7&lt;&gt;"",IF(ABS($F7-$G7)&gt;=PrSettings!$M$7,(ABS($F7-$G7-DM7+DN7)&lt;=1)*1,IF(AND(DP7,$F7=$G7,$F7&gt;=PrSettings!$M$6),(ABS(DM7-$F7)&lt;=1)*1,IF(AND(ABS($F7-$G7-DM7+DN7)&lt;=1,$F7+$G7&gt;=PrSettings!$M$8),(ABS(DM7-$F7)&lt;=1)*(ABS(DN7-$G7)&lt;=1)*1,""))),"")</f>
        <v/>
      </c>
      <c r="DT7" s="262"/>
      <c r="DV7" s="253">
        <f t="shared" si="10"/>
        <v>6</v>
      </c>
      <c r="DW7" s="254" t="str">
        <f>GrpA!$B$5</f>
        <v>Hungary</v>
      </c>
      <c r="DX7" s="255">
        <f t="shared" si="54"/>
        <v>20</v>
      </c>
      <c r="DY7" s="254" t="str">
        <f>GrpA!$D$5</f>
        <v>Switzerland</v>
      </c>
      <c r="DZ7" s="258"/>
      <c r="EA7" s="258"/>
      <c r="EB7" s="261"/>
      <c r="EC7" s="255" t="str">
        <f t="shared" si="55"/>
        <v/>
      </c>
      <c r="ED7" s="255" t="str">
        <f>IF((EC7&lt;&gt;""),IF(OR($F7&lt;&gt;$G7,PrSettings!$M$4="●"),(($F7-$G7)=(DZ7-EA7))*1,0),"")</f>
        <v/>
      </c>
      <c r="EE7" s="255" t="str">
        <f t="shared" si="56"/>
        <v/>
      </c>
      <c r="EF7" s="255" t="str">
        <f>IF(EC7&lt;&gt;"",IF(ABS($F7-$G7)&gt;=PrSettings!$M$7,(ABS($F7-$G7-DZ7+EA7)&lt;=1)*1,IF(AND(EC7,$F7=$G7,$F7&gt;=PrSettings!$M$6),(ABS(DZ7-$F7)&lt;=1)*1,IF(AND(ABS($F7-$G7-DZ7+EA7)&lt;=1,$F7+$G7&gt;=PrSettings!$M$8),(ABS(DZ7-$F7)&lt;=1)*(ABS(EA7-$G7)&lt;=1)*1,""))),"")</f>
        <v/>
      </c>
      <c r="EG7" s="262"/>
      <c r="EI7" s="253">
        <f t="shared" si="11"/>
        <v>6</v>
      </c>
      <c r="EJ7" s="254" t="str">
        <f>GrpA!$B$5</f>
        <v>Hungary</v>
      </c>
      <c r="EK7" s="255">
        <f t="shared" si="57"/>
        <v>20</v>
      </c>
      <c r="EL7" s="254" t="str">
        <f>GrpA!$D$5</f>
        <v>Switzerland</v>
      </c>
      <c r="EM7" s="258"/>
      <c r="EN7" s="258"/>
      <c r="EO7" s="261"/>
      <c r="EP7" s="255" t="str">
        <f t="shared" si="58"/>
        <v/>
      </c>
      <c r="EQ7" s="255" t="str">
        <f>IF((EP7&lt;&gt;""),IF(OR($F7&lt;&gt;$G7,PrSettings!$M$4="●"),(($F7-$G7)=(EM7-EN7))*1,0),"")</f>
        <v/>
      </c>
      <c r="ER7" s="255" t="str">
        <f t="shared" si="59"/>
        <v/>
      </c>
      <c r="ES7" s="255" t="str">
        <f>IF(EP7&lt;&gt;"",IF(ABS($F7-$G7)&gt;=PrSettings!$M$7,(ABS($F7-$G7-EM7+EN7)&lt;=1)*1,IF(AND(EP7,$F7=$G7,$F7&gt;=PrSettings!$M$6),(ABS(EM7-$F7)&lt;=1)*1,IF(AND(ABS($F7-$G7-EM7+EN7)&lt;=1,$F7+$G7&gt;=PrSettings!$M$8),(ABS(EM7-$F7)&lt;=1)*(ABS(EN7-$G7)&lt;=1)*1,""))),"")</f>
        <v/>
      </c>
      <c r="ET7" s="262"/>
      <c r="EV7" s="253">
        <f t="shared" si="12"/>
        <v>6</v>
      </c>
      <c r="EW7" s="254" t="str">
        <f>GrpA!$B$5</f>
        <v>Hungary</v>
      </c>
      <c r="EX7" s="255">
        <f t="shared" si="60"/>
        <v>20</v>
      </c>
      <c r="EY7" s="254" t="str">
        <f>GrpA!$D$5</f>
        <v>Switzerland</v>
      </c>
      <c r="EZ7" s="258"/>
      <c r="FA7" s="258"/>
      <c r="FB7" s="261"/>
      <c r="FC7" s="255" t="str">
        <f t="shared" si="61"/>
        <v/>
      </c>
      <c r="FD7" s="255" t="str">
        <f>IF((FC7&lt;&gt;""),IF(OR($F7&lt;&gt;$G7,PrSettings!$M$4="●"),(($F7-$G7)=(EZ7-FA7))*1,0),"")</f>
        <v/>
      </c>
      <c r="FE7" s="255" t="str">
        <f t="shared" si="62"/>
        <v/>
      </c>
      <c r="FF7" s="255" t="str">
        <f>IF(FC7&lt;&gt;"",IF(ABS($F7-$G7)&gt;=PrSettings!$M$7,(ABS($F7-$G7-EZ7+FA7)&lt;=1)*1,IF(AND(FC7,$F7=$G7,$F7&gt;=PrSettings!$M$6),(ABS(EZ7-$F7)&lt;=1)*1,IF(AND(ABS($F7-$G7-EZ7+FA7)&lt;=1,$F7+$G7&gt;=PrSettings!$M$8),(ABS(EZ7-$F7)&lt;=1)*(ABS(FA7-$G7)&lt;=1)*1,""))),"")</f>
        <v/>
      </c>
      <c r="FG7" s="262"/>
      <c r="FI7" s="253">
        <f t="shared" si="13"/>
        <v>6</v>
      </c>
      <c r="FJ7" s="254" t="str">
        <f>GrpA!$B$5</f>
        <v>Hungary</v>
      </c>
      <c r="FK7" s="255">
        <f t="shared" si="63"/>
        <v>20</v>
      </c>
      <c r="FL7" s="254" t="str">
        <f>GrpA!$D$5</f>
        <v>Switzerland</v>
      </c>
      <c r="FM7" s="258"/>
      <c r="FN7" s="258"/>
      <c r="FO7" s="261"/>
      <c r="FP7" s="255" t="str">
        <f t="shared" si="64"/>
        <v/>
      </c>
      <c r="FQ7" s="255" t="str">
        <f>IF((FP7&lt;&gt;""),IF(OR($F7&lt;&gt;$G7,PrSettings!$M$4="●"),(($F7-$G7)=(FM7-FN7))*1,0),"")</f>
        <v/>
      </c>
      <c r="FR7" s="255" t="str">
        <f t="shared" si="65"/>
        <v/>
      </c>
      <c r="FS7" s="255" t="str">
        <f>IF(FP7&lt;&gt;"",IF(ABS($F7-$G7)&gt;=PrSettings!$M$7,(ABS($F7-$G7-FM7+FN7)&lt;=1)*1,IF(AND(FP7,$F7=$G7,$F7&gt;=PrSettings!$M$6),(ABS(FM7-$F7)&lt;=1)*1,IF(AND(ABS($F7-$G7-FM7+FN7)&lt;=1,$F7+$G7&gt;=PrSettings!$M$8),(ABS(FM7-$F7)&lt;=1)*(ABS(FN7-$G7)&lt;=1)*1,""))),"")</f>
        <v/>
      </c>
      <c r="FT7" s="262"/>
      <c r="FV7" s="253">
        <f t="shared" si="14"/>
        <v>6</v>
      </c>
      <c r="FW7" s="254" t="str">
        <f>GrpA!$B$5</f>
        <v>Hungary</v>
      </c>
      <c r="FX7" s="255">
        <f t="shared" si="66"/>
        <v>20</v>
      </c>
      <c r="FY7" s="254" t="str">
        <f>GrpA!$D$5</f>
        <v>Switzerland</v>
      </c>
      <c r="FZ7" s="258"/>
      <c r="GA7" s="258"/>
      <c r="GB7" s="261"/>
      <c r="GC7" s="255" t="str">
        <f t="shared" si="67"/>
        <v/>
      </c>
      <c r="GD7" s="255" t="str">
        <f>IF((GC7&lt;&gt;""),IF(OR($F7&lt;&gt;$G7,PrSettings!$M$4="●"),(($F7-$G7)=(FZ7-GA7))*1,0),"")</f>
        <v/>
      </c>
      <c r="GE7" s="255" t="str">
        <f t="shared" si="68"/>
        <v/>
      </c>
      <c r="GF7" s="255" t="str">
        <f>IF(GC7&lt;&gt;"",IF(ABS($F7-$G7)&gt;=PrSettings!$M$7,(ABS($F7-$G7-FZ7+GA7)&lt;=1)*1,IF(AND(GC7,$F7=$G7,$F7&gt;=PrSettings!$M$6),(ABS(FZ7-$F7)&lt;=1)*1,IF(AND(ABS($F7-$G7-FZ7+GA7)&lt;=1,$F7+$G7&gt;=PrSettings!$M$8),(ABS(FZ7-$F7)&lt;=1)*(ABS(GA7-$G7)&lt;=1)*1,""))),"")</f>
        <v/>
      </c>
      <c r="GG7" s="262"/>
      <c r="GI7" s="253">
        <f t="shared" si="15"/>
        <v>6</v>
      </c>
      <c r="GJ7" s="254" t="str">
        <f>GrpA!$B$5</f>
        <v>Hungary</v>
      </c>
      <c r="GK7" s="255">
        <f t="shared" si="69"/>
        <v>20</v>
      </c>
      <c r="GL7" s="254" t="str">
        <f>GrpA!$D$5</f>
        <v>Switzerland</v>
      </c>
      <c r="GM7" s="258"/>
      <c r="GN7" s="258"/>
      <c r="GO7" s="261"/>
      <c r="GP7" s="255" t="str">
        <f t="shared" si="70"/>
        <v/>
      </c>
      <c r="GQ7" s="255" t="str">
        <f>IF((GP7&lt;&gt;""),IF(OR($F7&lt;&gt;$G7,PrSettings!$M$4="●"),(($F7-$G7)=(GM7-GN7))*1,0),"")</f>
        <v/>
      </c>
      <c r="GR7" s="255" t="str">
        <f t="shared" si="71"/>
        <v/>
      </c>
      <c r="GS7" s="255" t="str">
        <f>IF(GP7&lt;&gt;"",IF(ABS($F7-$G7)&gt;=PrSettings!$M$7,(ABS($F7-$G7-GM7+GN7)&lt;=1)*1,IF(AND(GP7,$F7=$G7,$F7&gt;=PrSettings!$M$6),(ABS(GM7-$F7)&lt;=1)*1,IF(AND(ABS($F7-$G7-GM7+GN7)&lt;=1,$F7+$G7&gt;=PrSettings!$M$8),(ABS(GM7-$F7)&lt;=1)*(ABS(GN7-$G7)&lt;=1)*1,""))),"")</f>
        <v/>
      </c>
      <c r="GT7" s="262"/>
      <c r="GV7" s="253">
        <f t="shared" si="16"/>
        <v>6</v>
      </c>
      <c r="GW7" s="254" t="str">
        <f>GrpA!$B$5</f>
        <v>Hungary</v>
      </c>
      <c r="GX7" s="255">
        <f t="shared" si="72"/>
        <v>20</v>
      </c>
      <c r="GY7" s="254" t="str">
        <f>GrpA!$D$5</f>
        <v>Switzerland</v>
      </c>
      <c r="GZ7" s="258"/>
      <c r="HA7" s="258"/>
      <c r="HB7" s="261"/>
      <c r="HC7" s="255" t="str">
        <f t="shared" si="73"/>
        <v/>
      </c>
      <c r="HD7" s="255" t="str">
        <f>IF((HC7&lt;&gt;""),IF(OR($F7&lt;&gt;$G7,PrSettings!$M$4="●"),(($F7-$G7)=(GZ7-HA7))*1,0),"")</f>
        <v/>
      </c>
      <c r="HE7" s="255" t="str">
        <f t="shared" si="74"/>
        <v/>
      </c>
      <c r="HF7" s="255" t="str">
        <f>IF(HC7&lt;&gt;"",IF(ABS($F7-$G7)&gt;=PrSettings!$M$7,(ABS($F7-$G7-GZ7+HA7)&lt;=1)*1,IF(AND(HC7,$F7=$G7,$F7&gt;=PrSettings!$M$6),(ABS(GZ7-$F7)&lt;=1)*1,IF(AND(ABS($F7-$G7-GZ7+HA7)&lt;=1,$F7+$G7&gt;=PrSettings!$M$8),(ABS(GZ7-$F7)&lt;=1)*(ABS(HA7-$G7)&lt;=1)*1,""))),"")</f>
        <v/>
      </c>
      <c r="HG7" s="262"/>
      <c r="HI7" s="253">
        <f t="shared" si="17"/>
        <v>6</v>
      </c>
      <c r="HJ7" s="254" t="str">
        <f>GrpA!$B$5</f>
        <v>Hungary</v>
      </c>
      <c r="HK7" s="255">
        <f t="shared" si="75"/>
        <v>20</v>
      </c>
      <c r="HL7" s="254" t="str">
        <f>GrpA!$D$5</f>
        <v>Switzerland</v>
      </c>
      <c r="HM7" s="258"/>
      <c r="HN7" s="258"/>
      <c r="HO7" s="261"/>
      <c r="HP7" s="255" t="str">
        <f t="shared" si="76"/>
        <v/>
      </c>
      <c r="HQ7" s="255" t="str">
        <f>IF((HP7&lt;&gt;""),IF(OR($F7&lt;&gt;$G7,PrSettings!$M$4="●"),(($F7-$G7)=(HM7-HN7))*1,0),"")</f>
        <v/>
      </c>
      <c r="HR7" s="255" t="str">
        <f t="shared" si="77"/>
        <v/>
      </c>
      <c r="HS7" s="255" t="str">
        <f>IF(HP7&lt;&gt;"",IF(ABS($F7-$G7)&gt;=PrSettings!$M$7,(ABS($F7-$G7-HM7+HN7)&lt;=1)*1,IF(AND(HP7,$F7=$G7,$F7&gt;=PrSettings!$M$6),(ABS(HM7-$F7)&lt;=1)*1,IF(AND(ABS($F7-$G7-HM7+HN7)&lt;=1,$F7+$G7&gt;=PrSettings!$M$8),(ABS(HM7-$F7)&lt;=1)*(ABS(HN7-$G7)&lt;=1)*1,""))),"")</f>
        <v/>
      </c>
      <c r="HT7" s="262"/>
      <c r="HV7" s="253">
        <f t="shared" si="18"/>
        <v>6</v>
      </c>
      <c r="HW7" s="254" t="str">
        <f>GrpA!$B$5</f>
        <v>Hungary</v>
      </c>
      <c r="HX7" s="255">
        <f t="shared" si="78"/>
        <v>20</v>
      </c>
      <c r="HY7" s="254" t="str">
        <f>GrpA!$D$5</f>
        <v>Switzerland</v>
      </c>
      <c r="HZ7" s="258"/>
      <c r="IA7" s="258"/>
      <c r="IB7" s="261"/>
      <c r="IC7" s="255" t="str">
        <f t="shared" si="79"/>
        <v/>
      </c>
      <c r="ID7" s="255" t="str">
        <f>IF((IC7&lt;&gt;""),IF(OR($F7&lt;&gt;$G7,PrSettings!$M$4="●"),(($F7-$G7)=(HZ7-IA7))*1,0),"")</f>
        <v/>
      </c>
      <c r="IE7" s="255" t="str">
        <f t="shared" si="80"/>
        <v/>
      </c>
      <c r="IF7" s="255" t="str">
        <f>IF(IC7&lt;&gt;"",IF(ABS($F7-$G7)&gt;=PrSettings!$M$7,(ABS($F7-$G7-HZ7+IA7)&lt;=1)*1,IF(AND(IC7,$F7=$G7,$F7&gt;=PrSettings!$M$6),(ABS(HZ7-$F7)&lt;=1)*1,IF(AND(ABS($F7-$G7-HZ7+IA7)&lt;=1,$F7+$G7&gt;=PrSettings!$M$8),(ABS(HZ7-$F7)&lt;=1)*(ABS(IA7-$G7)&lt;=1)*1,""))),"")</f>
        <v/>
      </c>
      <c r="IG7" s="262"/>
      <c r="II7" s="253">
        <f t="shared" si="19"/>
        <v>6</v>
      </c>
      <c r="IJ7" s="254" t="str">
        <f>GrpA!$B$5</f>
        <v>Hungary</v>
      </c>
      <c r="IK7" s="255">
        <f t="shared" si="81"/>
        <v>20</v>
      </c>
      <c r="IL7" s="254" t="str">
        <f>GrpA!$D$5</f>
        <v>Switzerland</v>
      </c>
      <c r="IM7" s="258"/>
      <c r="IN7" s="258"/>
      <c r="IO7" s="261"/>
      <c r="IP7" s="255" t="str">
        <f t="shared" si="82"/>
        <v/>
      </c>
      <c r="IQ7" s="255" t="str">
        <f>IF((IP7&lt;&gt;""),IF(OR($F7&lt;&gt;$G7,PrSettings!$M$4="●"),(($F7-$G7)=(IM7-IN7))*1,0),"")</f>
        <v/>
      </c>
      <c r="IR7" s="255" t="str">
        <f t="shared" si="83"/>
        <v/>
      </c>
      <c r="IS7" s="255" t="str">
        <f>IF(IP7&lt;&gt;"",IF(ABS($F7-$G7)&gt;=PrSettings!$M$7,(ABS($F7-$G7-IM7+IN7)&lt;=1)*1,IF(AND(IP7,$F7=$G7,$F7&gt;=PrSettings!$M$6),(ABS(IM7-$F7)&lt;=1)*1,IF(AND(ABS($F7-$G7-IM7+IN7)&lt;=1,$F7+$G7&gt;=PrSettings!$M$8),(ABS(IM7-$F7)&lt;=1)*(ABS(IN7-$G7)&lt;=1)*1,""))),"")</f>
        <v/>
      </c>
      <c r="IT7" s="262"/>
      <c r="IV7" s="253">
        <f t="shared" si="20"/>
        <v>6</v>
      </c>
      <c r="IW7" s="254" t="str">
        <f>GrpA!$B$5</f>
        <v>Hungary</v>
      </c>
      <c r="IX7" s="255">
        <f t="shared" si="84"/>
        <v>20</v>
      </c>
      <c r="IY7" s="254" t="str">
        <f>GrpA!$D$5</f>
        <v>Switzerland</v>
      </c>
      <c r="IZ7" s="258"/>
      <c r="JA7" s="258"/>
      <c r="JB7" s="261"/>
      <c r="JC7" s="255" t="str">
        <f t="shared" si="85"/>
        <v/>
      </c>
      <c r="JD7" s="255" t="str">
        <f>IF((JC7&lt;&gt;""),IF(OR($F7&lt;&gt;$G7,PrSettings!$M$4="●"),(($F7-$G7)=(IZ7-JA7))*1,0),"")</f>
        <v/>
      </c>
      <c r="JE7" s="255" t="str">
        <f t="shared" si="86"/>
        <v/>
      </c>
      <c r="JF7" s="255" t="str">
        <f>IF(JC7&lt;&gt;"",IF(ABS($F7-$G7)&gt;=PrSettings!$M$7,(ABS($F7-$G7-IZ7+JA7)&lt;=1)*1,IF(AND(JC7,$F7=$G7,$F7&gt;=PrSettings!$M$6),(ABS(IZ7-$F7)&lt;=1)*1,IF(AND(ABS($F7-$G7-IZ7+JA7)&lt;=1,$F7+$G7&gt;=PrSettings!$M$8),(ABS(IZ7-$F7)&lt;=1)*(ABS(JA7-$G7)&lt;=1)*1,""))),"")</f>
        <v/>
      </c>
      <c r="JG7" s="262"/>
      <c r="JI7" s="253">
        <f t="shared" si="21"/>
        <v>6</v>
      </c>
      <c r="JJ7" s="254" t="str">
        <f>GrpA!$B$5</f>
        <v>Hungary</v>
      </c>
      <c r="JK7" s="255">
        <f t="shared" si="87"/>
        <v>20</v>
      </c>
      <c r="JL7" s="254" t="str">
        <f>GrpA!$D$5</f>
        <v>Switzerland</v>
      </c>
      <c r="JM7" s="258"/>
      <c r="JN7" s="258"/>
      <c r="JO7" s="261"/>
      <c r="JP7" s="255" t="str">
        <f t="shared" si="88"/>
        <v/>
      </c>
      <c r="JQ7" s="255" t="str">
        <f>IF((JP7&lt;&gt;""),IF(OR($F7&lt;&gt;$G7,PrSettings!$M$4="●"),(($F7-$G7)=(JM7-JN7))*1,0),"")</f>
        <v/>
      </c>
      <c r="JR7" s="255" t="str">
        <f t="shared" si="89"/>
        <v/>
      </c>
      <c r="JS7" s="255" t="str">
        <f>IF(JP7&lt;&gt;"",IF(ABS($F7-$G7)&gt;=PrSettings!$M$7,(ABS($F7-$G7-JM7+JN7)&lt;=1)*1,IF(AND(JP7,$F7=$G7,$F7&gt;=PrSettings!$M$6),(ABS(JM7-$F7)&lt;=1)*1,IF(AND(ABS($F7-$G7-JM7+JN7)&lt;=1,$F7+$G7&gt;=PrSettings!$M$8),(ABS(JM7-$F7)&lt;=1)*(ABS(JN7-$G7)&lt;=1)*1,""))),"")</f>
        <v/>
      </c>
      <c r="JT7" s="262"/>
      <c r="JV7" s="253">
        <f t="shared" si="22"/>
        <v>6</v>
      </c>
      <c r="JW7" s="254" t="str">
        <f>GrpA!$B$5</f>
        <v>Hungary</v>
      </c>
      <c r="JX7" s="255">
        <f t="shared" si="90"/>
        <v>20</v>
      </c>
      <c r="JY7" s="254" t="str">
        <f>GrpA!$D$5</f>
        <v>Switzerland</v>
      </c>
      <c r="JZ7" s="258"/>
      <c r="KA7" s="258"/>
      <c r="KB7" s="261"/>
      <c r="KC7" s="255" t="str">
        <f t="shared" si="91"/>
        <v/>
      </c>
      <c r="KD7" s="255" t="str">
        <f>IF((KC7&lt;&gt;""),IF(OR($F7&lt;&gt;$G7,PrSettings!$M$4="●"),(($F7-$G7)=(JZ7-KA7))*1,0),"")</f>
        <v/>
      </c>
      <c r="KE7" s="255" t="str">
        <f t="shared" si="92"/>
        <v/>
      </c>
      <c r="KF7" s="255" t="str">
        <f>IF(KC7&lt;&gt;"",IF(ABS($F7-$G7)&gt;=PrSettings!$M$7,(ABS($F7-$G7-JZ7+KA7)&lt;=1)*1,IF(AND(KC7,$F7=$G7,$F7&gt;=PrSettings!$M$6),(ABS(JZ7-$F7)&lt;=1)*1,IF(AND(ABS($F7-$G7-JZ7+KA7)&lt;=1,$F7+$G7&gt;=PrSettings!$M$8),(ABS(JZ7-$F7)&lt;=1)*(ABS(KA7-$G7)&lt;=1)*1,""))),"")</f>
        <v/>
      </c>
      <c r="KG7" s="262"/>
      <c r="KI7" s="253">
        <f t="shared" si="23"/>
        <v>6</v>
      </c>
      <c r="KJ7" s="254" t="str">
        <f>GrpA!$B$5</f>
        <v>Hungary</v>
      </c>
      <c r="KK7" s="255">
        <f t="shared" si="93"/>
        <v>20</v>
      </c>
      <c r="KL7" s="254" t="str">
        <f>GrpA!$D$5</f>
        <v>Switzerland</v>
      </c>
      <c r="KM7" s="258"/>
      <c r="KN7" s="258"/>
      <c r="KO7" s="261"/>
      <c r="KP7" s="255" t="str">
        <f t="shared" si="94"/>
        <v/>
      </c>
      <c r="KQ7" s="255" t="str">
        <f>IF((KP7&lt;&gt;""),IF(OR($F7&lt;&gt;$G7,PrSettings!$M$4="●"),(($F7-$G7)=(KM7-KN7))*1,0),"")</f>
        <v/>
      </c>
      <c r="KR7" s="255" t="str">
        <f t="shared" si="95"/>
        <v/>
      </c>
      <c r="KS7" s="255" t="str">
        <f>IF(KP7&lt;&gt;"",IF(ABS($F7-$G7)&gt;=PrSettings!$M$7,(ABS($F7-$G7-KM7+KN7)&lt;=1)*1,IF(AND(KP7,$F7=$G7,$F7&gt;=PrSettings!$M$6),(ABS(KM7-$F7)&lt;=1)*1,IF(AND(ABS($F7-$G7-KM7+KN7)&lt;=1,$F7+$G7&gt;=PrSettings!$M$8),(ABS(KM7-$F7)&lt;=1)*(ABS(KN7-$G7)&lt;=1)*1,""))),"")</f>
        <v/>
      </c>
      <c r="KT7" s="262"/>
      <c r="KV7" s="253">
        <f t="shared" si="24"/>
        <v>6</v>
      </c>
      <c r="KW7" s="254" t="str">
        <f>GrpA!$B$5</f>
        <v>Hungary</v>
      </c>
      <c r="KX7" s="255">
        <f t="shared" si="96"/>
        <v>20</v>
      </c>
      <c r="KY7" s="254" t="str">
        <f>GrpA!$D$5</f>
        <v>Switzerland</v>
      </c>
      <c r="KZ7" s="258"/>
      <c r="LA7" s="258"/>
      <c r="LB7" s="261"/>
      <c r="LC7" s="255" t="str">
        <f t="shared" si="97"/>
        <v/>
      </c>
      <c r="LD7" s="255" t="str">
        <f>IF((LC7&lt;&gt;""),IF(OR($F7&lt;&gt;$G7,PrSettings!$M$4="●"),(($F7-$G7)=(KZ7-LA7))*1,0),"")</f>
        <v/>
      </c>
      <c r="LE7" s="255" t="str">
        <f t="shared" si="98"/>
        <v/>
      </c>
      <c r="LF7" s="255" t="str">
        <f>IF(LC7&lt;&gt;"",IF(ABS($F7-$G7)&gt;=PrSettings!$M$7,(ABS($F7-$G7-KZ7+LA7)&lt;=1)*1,IF(AND(LC7,$F7=$G7,$F7&gt;=PrSettings!$M$6),(ABS(KZ7-$F7)&lt;=1)*1,IF(AND(ABS($F7-$G7-KZ7+LA7)&lt;=1,$F7+$G7&gt;=PrSettings!$M$8),(ABS(KZ7-$F7)&lt;=1)*(ABS(LA7-$G7)&lt;=1)*1,""))),"")</f>
        <v/>
      </c>
      <c r="LG7" s="262"/>
      <c r="LI7" s="253">
        <f t="shared" si="25"/>
        <v>6</v>
      </c>
      <c r="LJ7" s="254" t="str">
        <f>GrpA!$B$5</f>
        <v>Hungary</v>
      </c>
      <c r="LK7" s="255">
        <f t="shared" si="99"/>
        <v>20</v>
      </c>
      <c r="LL7" s="254" t="str">
        <f>GrpA!$D$5</f>
        <v>Switzerland</v>
      </c>
      <c r="LM7" s="258"/>
      <c r="LN7" s="258"/>
      <c r="LO7" s="261"/>
      <c r="LP7" s="255" t="str">
        <f t="shared" si="100"/>
        <v/>
      </c>
      <c r="LQ7" s="255" t="str">
        <f>IF((LP7&lt;&gt;""),IF(OR($F7&lt;&gt;$G7,PrSettings!$M$4="●"),(($F7-$G7)=(LM7-LN7))*1,0),"")</f>
        <v/>
      </c>
      <c r="LR7" s="255" t="str">
        <f t="shared" si="101"/>
        <v/>
      </c>
      <c r="LS7" s="255" t="str">
        <f>IF(LP7&lt;&gt;"",IF(ABS($F7-$G7)&gt;=PrSettings!$M$7,(ABS($F7-$G7-LM7+LN7)&lt;=1)*1,IF(AND(LP7,$F7=$G7,$F7&gt;=PrSettings!$M$6),(ABS(LM7-$F7)&lt;=1)*1,IF(AND(ABS($F7-$G7-LM7+LN7)&lt;=1,$F7+$G7&gt;=PrSettings!$M$8),(ABS(LM7-$F7)&lt;=1)*(ABS(LN7-$G7)&lt;=1)*1,""))),"")</f>
        <v/>
      </c>
      <c r="LT7" s="262"/>
      <c r="LV7" s="253">
        <f t="shared" si="26"/>
        <v>6</v>
      </c>
      <c r="LW7" s="254" t="str">
        <f>GrpA!$B$5</f>
        <v>Hungary</v>
      </c>
      <c r="LX7" s="255">
        <f t="shared" si="102"/>
        <v>20</v>
      </c>
      <c r="LY7" s="254" t="str">
        <f>GrpA!$D$5</f>
        <v>Switzerland</v>
      </c>
      <c r="LZ7" s="258"/>
      <c r="MA7" s="258"/>
      <c r="MB7" s="261"/>
      <c r="MC7" s="255" t="str">
        <f t="shared" si="103"/>
        <v/>
      </c>
      <c r="MD7" s="255" t="str">
        <f>IF((MC7&lt;&gt;""),IF(OR($F7&lt;&gt;$G7,PrSettings!$M$4="●"),(($F7-$G7)=(LZ7-MA7))*1,0),"")</f>
        <v/>
      </c>
      <c r="ME7" s="255" t="str">
        <f t="shared" si="104"/>
        <v/>
      </c>
      <c r="MF7" s="255" t="str">
        <f>IF(MC7&lt;&gt;"",IF(ABS($F7-$G7)&gt;=PrSettings!$M$7,(ABS($F7-$G7-LZ7+MA7)&lt;=1)*1,IF(AND(MC7,$F7=$G7,$F7&gt;=PrSettings!$M$6),(ABS(LZ7-$F7)&lt;=1)*1,IF(AND(ABS($F7-$G7-LZ7+MA7)&lt;=1,$F7+$G7&gt;=PrSettings!$M$8),(ABS(LZ7-$F7)&lt;=1)*(ABS(MA7-$G7)&lt;=1)*1,""))),"")</f>
        <v/>
      </c>
      <c r="MG7" s="262"/>
    </row>
    <row r="8">
      <c r="A8" s="172"/>
      <c r="B8" s="253">
        <f t="array" ref="B8">INDEX(Groups!$C$7:$C$35,MATCH(C8,Groups!$D$7:$D$35,0))</f>
        <v>54</v>
      </c>
      <c r="C8" s="254" t="str">
        <f>GrpA!$B$6</f>
        <v>Germany</v>
      </c>
      <c r="D8" s="255">
        <f t="array" ref="D8">INDEX(Groups!$C$7:$C$35,MATCH(E8,Groups!$D$7:$D$35,0))</f>
        <v>6</v>
      </c>
      <c r="E8" s="254" t="str">
        <f>GrpA!$D$6</f>
        <v>Hungary</v>
      </c>
      <c r="F8" s="256">
        <f>GrpA!$E$6</f>
        <v>2</v>
      </c>
      <c r="G8" s="257">
        <f>GrpA!$G$6</f>
        <v>0</v>
      </c>
      <c r="H8" s="133"/>
      <c r="I8" s="253">
        <f t="shared" si="1"/>
        <v>54</v>
      </c>
      <c r="J8" s="254" t="str">
        <f>GrpA!$B$6</f>
        <v>Germany</v>
      </c>
      <c r="K8" s="255">
        <f t="shared" si="27"/>
        <v>6</v>
      </c>
      <c r="L8" s="254" t="str">
        <f>GrpA!$D$6</f>
        <v>Hungary</v>
      </c>
      <c r="M8" s="258"/>
      <c r="N8" s="258"/>
      <c r="O8" s="261"/>
      <c r="P8" s="255" t="str">
        <f t="shared" si="28"/>
        <v/>
      </c>
      <c r="Q8" s="255" t="str">
        <f>IF((P8&lt;&gt;""),IF(OR($F8&lt;&gt;$G8,PrSettings!$M$4="●"),(($F8-$G8)=(M8-N8))*1,0),"")</f>
        <v/>
      </c>
      <c r="R8" s="255" t="str">
        <f t="shared" si="29"/>
        <v/>
      </c>
      <c r="S8" s="255" t="str">
        <f>IF(P8&lt;&gt;"",IF(ABS($F8-$G8)&gt;=PrSettings!$M$7,(ABS($F8-$G8-M8+N8)&lt;=1)*1,IF(AND(P8,$F8=$G8,$F8&gt;=PrSettings!$M$6),(ABS(M8-$F8)&lt;=1)*1,IF(AND(ABS($F8-$G8-M8+N8)&lt;=1,$F8+$G8&gt;=PrSettings!$M$8),(ABS(M8-$F8)&lt;=1)*(ABS(N8-$G8)&lt;=1)*1,""))),"")</f>
        <v/>
      </c>
      <c r="T8" s="262"/>
      <c r="V8" s="253">
        <f t="shared" si="2"/>
        <v>54</v>
      </c>
      <c r="W8" s="254" t="str">
        <f>GrpA!$B$6</f>
        <v>Germany</v>
      </c>
      <c r="X8" s="255">
        <f t="shared" si="30"/>
        <v>6</v>
      </c>
      <c r="Y8" s="254" t="str">
        <f>GrpA!$D$6</f>
        <v>Hungary</v>
      </c>
      <c r="Z8" s="258"/>
      <c r="AA8" s="258"/>
      <c r="AB8" s="261"/>
      <c r="AC8" s="255" t="str">
        <f t="shared" si="31"/>
        <v/>
      </c>
      <c r="AD8" s="255" t="str">
        <f>IF((AC8&lt;&gt;""),IF(OR($F8&lt;&gt;$G8,PrSettings!$M$4="●"),(($F8-$G8)=(Z8-AA8))*1,0),"")</f>
        <v/>
      </c>
      <c r="AE8" s="255" t="str">
        <f t="shared" si="32"/>
        <v/>
      </c>
      <c r="AF8" s="255" t="str">
        <f>IF(AC8&lt;&gt;"",IF(ABS($F8-$G8)&gt;=PrSettings!$M$7,(ABS($F8-$G8-Z8+AA8)&lt;=1)*1,IF(AND(AC8,$F8=$G8,$F8&gt;=PrSettings!$M$6),(ABS(Z8-$F8)&lt;=1)*1,IF(AND(ABS($F8-$G8-Z8+AA8)&lt;=1,$F8+$G8&gt;=PrSettings!$M$8),(ABS(Z8-$F8)&lt;=1)*(ABS(AA8-$G8)&lt;=1)*1,""))),"")</f>
        <v/>
      </c>
      <c r="AG8" s="262"/>
      <c r="AI8" s="253">
        <f t="shared" si="3"/>
        <v>54</v>
      </c>
      <c r="AJ8" s="254" t="str">
        <f>GrpA!$B$6</f>
        <v>Germany</v>
      </c>
      <c r="AK8" s="255">
        <f t="shared" si="33"/>
        <v>6</v>
      </c>
      <c r="AL8" s="254" t="str">
        <f>GrpA!$D$6</f>
        <v>Hungary</v>
      </c>
      <c r="AM8" s="258"/>
      <c r="AN8" s="258"/>
      <c r="AO8" s="261"/>
      <c r="AP8" s="255" t="str">
        <f t="shared" si="34"/>
        <v/>
      </c>
      <c r="AQ8" s="255" t="str">
        <f>IF((AP8&lt;&gt;""),IF(OR($F8&lt;&gt;$G8,PrSettings!$M$4="●"),(($F8-$G8)=(AM8-AN8))*1,0),"")</f>
        <v/>
      </c>
      <c r="AR8" s="255" t="str">
        <f t="shared" si="35"/>
        <v/>
      </c>
      <c r="AS8" s="255" t="str">
        <f>IF(AP8&lt;&gt;"",IF(ABS($F8-$G8)&gt;=PrSettings!$M$7,(ABS($F8-$G8-AM8+AN8)&lt;=1)*1,IF(AND(AP8,$F8=$G8,$F8&gt;=PrSettings!$M$6),(ABS(AM8-$F8)&lt;=1)*1,IF(AND(ABS($F8-$G8-AM8+AN8)&lt;=1,$F8+$G8&gt;=PrSettings!$M$8),(ABS(AM8-$F8)&lt;=1)*(ABS(AN8-$G8)&lt;=1)*1,""))),"")</f>
        <v/>
      </c>
      <c r="AT8" s="262"/>
      <c r="AV8" s="253">
        <f t="shared" si="4"/>
        <v>54</v>
      </c>
      <c r="AW8" s="254" t="str">
        <f>GrpA!$B$6</f>
        <v>Germany</v>
      </c>
      <c r="AX8" s="255">
        <f t="shared" si="36"/>
        <v>6</v>
      </c>
      <c r="AY8" s="254" t="str">
        <f>GrpA!$D$6</f>
        <v>Hungary</v>
      </c>
      <c r="AZ8" s="258"/>
      <c r="BA8" s="258"/>
      <c r="BB8" s="261"/>
      <c r="BC8" s="255" t="str">
        <f t="shared" si="37"/>
        <v/>
      </c>
      <c r="BD8" s="255" t="str">
        <f>IF((BC8&lt;&gt;""),IF(OR($F8&lt;&gt;$G8,PrSettings!$M$4="●"),(($F8-$G8)=(AZ8-BA8))*1,0),"")</f>
        <v/>
      </c>
      <c r="BE8" s="255" t="str">
        <f t="shared" si="38"/>
        <v/>
      </c>
      <c r="BF8" s="255" t="str">
        <f>IF(BC8&lt;&gt;"",IF(ABS($F8-$G8)&gt;=PrSettings!$M$7,(ABS($F8-$G8-AZ8+BA8)&lt;=1)*1,IF(AND(BC8,$F8=$G8,$F8&gt;=PrSettings!$M$6),(ABS(AZ8-$F8)&lt;=1)*1,IF(AND(ABS($F8-$G8-AZ8+BA8)&lt;=1,$F8+$G8&gt;=PrSettings!$M$8),(ABS(AZ8-$F8)&lt;=1)*(ABS(BA8-$G8)&lt;=1)*1,""))),"")</f>
        <v/>
      </c>
      <c r="BG8" s="262"/>
      <c r="BI8" s="253">
        <f t="shared" si="5"/>
        <v>54</v>
      </c>
      <c r="BJ8" s="254" t="str">
        <f>GrpA!$B$6</f>
        <v>Germany</v>
      </c>
      <c r="BK8" s="255">
        <f t="shared" si="39"/>
        <v>6</v>
      </c>
      <c r="BL8" s="254" t="str">
        <f>GrpA!$D$6</f>
        <v>Hungary</v>
      </c>
      <c r="BM8" s="258"/>
      <c r="BN8" s="258"/>
      <c r="BO8" s="261"/>
      <c r="BP8" s="255" t="str">
        <f t="shared" si="40"/>
        <v/>
      </c>
      <c r="BQ8" s="255" t="str">
        <f>IF((BP8&lt;&gt;""),IF(OR($F8&lt;&gt;$G8,PrSettings!$M$4="●"),(($F8-$G8)=(BM8-BN8))*1,0),"")</f>
        <v/>
      </c>
      <c r="BR8" s="255" t="str">
        <f t="shared" si="41"/>
        <v/>
      </c>
      <c r="BS8" s="255" t="str">
        <f>IF(BP8&lt;&gt;"",IF(ABS($F8-$G8)&gt;=PrSettings!$M$7,(ABS($F8-$G8-BM8+BN8)&lt;=1)*1,IF(AND(BP8,$F8=$G8,$F8&gt;=PrSettings!$M$6),(ABS(BM8-$F8)&lt;=1)*1,IF(AND(ABS($F8-$G8-BM8+BN8)&lt;=1,$F8+$G8&gt;=PrSettings!$M$8),(ABS(BM8-$F8)&lt;=1)*(ABS(BN8-$G8)&lt;=1)*1,""))),"")</f>
        <v/>
      </c>
      <c r="BT8" s="262"/>
      <c r="BV8" s="253">
        <f t="shared" si="6"/>
        <v>54</v>
      </c>
      <c r="BW8" s="254" t="str">
        <f>GrpA!$B$6</f>
        <v>Germany</v>
      </c>
      <c r="BX8" s="255">
        <f t="shared" si="42"/>
        <v>6</v>
      </c>
      <c r="BY8" s="254" t="str">
        <f>GrpA!$D$6</f>
        <v>Hungary</v>
      </c>
      <c r="BZ8" s="258"/>
      <c r="CA8" s="258"/>
      <c r="CB8" s="261"/>
      <c r="CC8" s="255" t="str">
        <f t="shared" si="43"/>
        <v/>
      </c>
      <c r="CD8" s="255" t="str">
        <f>IF((CC8&lt;&gt;""),IF(OR($F8&lt;&gt;$G8,PrSettings!$M$4="●"),(($F8-$G8)=(BZ8-CA8))*1,0),"")</f>
        <v/>
      </c>
      <c r="CE8" s="255" t="str">
        <f t="shared" si="44"/>
        <v/>
      </c>
      <c r="CF8" s="255" t="str">
        <f>IF(CC8&lt;&gt;"",IF(ABS($F8-$G8)&gt;=PrSettings!$M$7,(ABS($F8-$G8-BZ8+CA8)&lt;=1)*1,IF(AND(CC8,$F8=$G8,$F8&gt;=PrSettings!$M$6),(ABS(BZ8-$F8)&lt;=1)*1,IF(AND(ABS($F8-$G8-BZ8+CA8)&lt;=1,$F8+$G8&gt;=PrSettings!$M$8),(ABS(BZ8-$F8)&lt;=1)*(ABS(CA8-$G8)&lt;=1)*1,""))),"")</f>
        <v/>
      </c>
      <c r="CG8" s="262"/>
      <c r="CI8" s="253">
        <f t="shared" si="7"/>
        <v>54</v>
      </c>
      <c r="CJ8" s="254" t="str">
        <f>GrpA!$B$6</f>
        <v>Germany</v>
      </c>
      <c r="CK8" s="255">
        <f t="shared" si="45"/>
        <v>6</v>
      </c>
      <c r="CL8" s="254" t="str">
        <f>GrpA!$D$6</f>
        <v>Hungary</v>
      </c>
      <c r="CM8" s="258"/>
      <c r="CN8" s="258"/>
      <c r="CO8" s="261"/>
      <c r="CP8" s="255" t="str">
        <f t="shared" si="46"/>
        <v/>
      </c>
      <c r="CQ8" s="255" t="str">
        <f>IF((CP8&lt;&gt;""),IF(OR($F8&lt;&gt;$G8,PrSettings!$M$4="●"),(($F8-$G8)=(CM8-CN8))*1,0),"")</f>
        <v/>
      </c>
      <c r="CR8" s="255" t="str">
        <f t="shared" si="47"/>
        <v/>
      </c>
      <c r="CS8" s="255" t="str">
        <f>IF(CP8&lt;&gt;"",IF(ABS($F8-$G8)&gt;=PrSettings!$M$7,(ABS($F8-$G8-CM8+CN8)&lt;=1)*1,IF(AND(CP8,$F8=$G8,$F8&gt;=PrSettings!$M$6),(ABS(CM8-$F8)&lt;=1)*1,IF(AND(ABS($F8-$G8-CM8+CN8)&lt;=1,$F8+$G8&gt;=PrSettings!$M$8),(ABS(CM8-$F8)&lt;=1)*(ABS(CN8-$G8)&lt;=1)*1,""))),"")</f>
        <v/>
      </c>
      <c r="CT8" s="262"/>
      <c r="CV8" s="253">
        <f t="shared" si="8"/>
        <v>54</v>
      </c>
      <c r="CW8" s="254" t="str">
        <f>GrpA!$B$6</f>
        <v>Germany</v>
      </c>
      <c r="CX8" s="255">
        <f t="shared" si="48"/>
        <v>6</v>
      </c>
      <c r="CY8" s="254" t="str">
        <f>GrpA!$D$6</f>
        <v>Hungary</v>
      </c>
      <c r="CZ8" s="258"/>
      <c r="DA8" s="258"/>
      <c r="DB8" s="261"/>
      <c r="DC8" s="255" t="str">
        <f t="shared" si="49"/>
        <v/>
      </c>
      <c r="DD8" s="255" t="str">
        <f>IF((DC8&lt;&gt;""),IF(OR($F8&lt;&gt;$G8,PrSettings!$M$4="●"),(($F8-$G8)=(CZ8-DA8))*1,0),"")</f>
        <v/>
      </c>
      <c r="DE8" s="255" t="str">
        <f t="shared" si="50"/>
        <v/>
      </c>
      <c r="DF8" s="255" t="str">
        <f>IF(DC8&lt;&gt;"",IF(ABS($F8-$G8)&gt;=PrSettings!$M$7,(ABS($F8-$G8-CZ8+DA8)&lt;=1)*1,IF(AND(DC8,$F8=$G8,$F8&gt;=PrSettings!$M$6),(ABS(CZ8-$F8)&lt;=1)*1,IF(AND(ABS($F8-$G8-CZ8+DA8)&lt;=1,$F8+$G8&gt;=PrSettings!$M$8),(ABS(CZ8-$F8)&lt;=1)*(ABS(DA8-$G8)&lt;=1)*1,""))),"")</f>
        <v/>
      </c>
      <c r="DG8" s="262"/>
      <c r="DI8" s="253">
        <f t="shared" si="9"/>
        <v>54</v>
      </c>
      <c r="DJ8" s="254" t="str">
        <f>GrpA!$B$6</f>
        <v>Germany</v>
      </c>
      <c r="DK8" s="255">
        <f t="shared" si="51"/>
        <v>6</v>
      </c>
      <c r="DL8" s="254" t="str">
        <f>GrpA!$D$6</f>
        <v>Hungary</v>
      </c>
      <c r="DM8" s="258"/>
      <c r="DN8" s="258"/>
      <c r="DO8" s="261"/>
      <c r="DP8" s="255" t="str">
        <f t="shared" si="52"/>
        <v/>
      </c>
      <c r="DQ8" s="255" t="str">
        <f>IF((DP8&lt;&gt;""),IF(OR($F8&lt;&gt;$G8,PrSettings!$M$4="●"),(($F8-$G8)=(DM8-DN8))*1,0),"")</f>
        <v/>
      </c>
      <c r="DR8" s="255" t="str">
        <f t="shared" si="53"/>
        <v/>
      </c>
      <c r="DS8" s="255" t="str">
        <f>IF(DP8&lt;&gt;"",IF(ABS($F8-$G8)&gt;=PrSettings!$M$7,(ABS($F8-$G8-DM8+DN8)&lt;=1)*1,IF(AND(DP8,$F8=$G8,$F8&gt;=PrSettings!$M$6),(ABS(DM8-$F8)&lt;=1)*1,IF(AND(ABS($F8-$G8-DM8+DN8)&lt;=1,$F8+$G8&gt;=PrSettings!$M$8),(ABS(DM8-$F8)&lt;=1)*(ABS(DN8-$G8)&lt;=1)*1,""))),"")</f>
        <v/>
      </c>
      <c r="DT8" s="262"/>
      <c r="DV8" s="253">
        <f t="shared" si="10"/>
        <v>54</v>
      </c>
      <c r="DW8" s="254" t="str">
        <f>GrpA!$B$6</f>
        <v>Germany</v>
      </c>
      <c r="DX8" s="255">
        <f t="shared" si="54"/>
        <v>6</v>
      </c>
      <c r="DY8" s="254" t="str">
        <f>GrpA!$D$6</f>
        <v>Hungary</v>
      </c>
      <c r="DZ8" s="258"/>
      <c r="EA8" s="258"/>
      <c r="EB8" s="261"/>
      <c r="EC8" s="255" t="str">
        <f t="shared" si="55"/>
        <v/>
      </c>
      <c r="ED8" s="255" t="str">
        <f>IF((EC8&lt;&gt;""),IF(OR($F8&lt;&gt;$G8,PrSettings!$M$4="●"),(($F8-$G8)=(DZ8-EA8))*1,0),"")</f>
        <v/>
      </c>
      <c r="EE8" s="255" t="str">
        <f t="shared" si="56"/>
        <v/>
      </c>
      <c r="EF8" s="255" t="str">
        <f>IF(EC8&lt;&gt;"",IF(ABS($F8-$G8)&gt;=PrSettings!$M$7,(ABS($F8-$G8-DZ8+EA8)&lt;=1)*1,IF(AND(EC8,$F8=$G8,$F8&gt;=PrSettings!$M$6),(ABS(DZ8-$F8)&lt;=1)*1,IF(AND(ABS($F8-$G8-DZ8+EA8)&lt;=1,$F8+$G8&gt;=PrSettings!$M$8),(ABS(DZ8-$F8)&lt;=1)*(ABS(EA8-$G8)&lt;=1)*1,""))),"")</f>
        <v/>
      </c>
      <c r="EG8" s="262"/>
      <c r="EI8" s="253">
        <f t="shared" si="11"/>
        <v>54</v>
      </c>
      <c r="EJ8" s="254" t="str">
        <f>GrpA!$B$6</f>
        <v>Germany</v>
      </c>
      <c r="EK8" s="255">
        <f t="shared" si="57"/>
        <v>6</v>
      </c>
      <c r="EL8" s="254" t="str">
        <f>GrpA!$D$6</f>
        <v>Hungary</v>
      </c>
      <c r="EM8" s="258"/>
      <c r="EN8" s="258"/>
      <c r="EO8" s="261"/>
      <c r="EP8" s="255" t="str">
        <f t="shared" si="58"/>
        <v/>
      </c>
      <c r="EQ8" s="255" t="str">
        <f>IF((EP8&lt;&gt;""),IF(OR($F8&lt;&gt;$G8,PrSettings!$M$4="●"),(($F8-$G8)=(EM8-EN8))*1,0),"")</f>
        <v/>
      </c>
      <c r="ER8" s="255" t="str">
        <f t="shared" si="59"/>
        <v/>
      </c>
      <c r="ES8" s="255" t="str">
        <f>IF(EP8&lt;&gt;"",IF(ABS($F8-$G8)&gt;=PrSettings!$M$7,(ABS($F8-$G8-EM8+EN8)&lt;=1)*1,IF(AND(EP8,$F8=$G8,$F8&gt;=PrSettings!$M$6),(ABS(EM8-$F8)&lt;=1)*1,IF(AND(ABS($F8-$G8-EM8+EN8)&lt;=1,$F8+$G8&gt;=PrSettings!$M$8),(ABS(EM8-$F8)&lt;=1)*(ABS(EN8-$G8)&lt;=1)*1,""))),"")</f>
        <v/>
      </c>
      <c r="ET8" s="262"/>
      <c r="EV8" s="253">
        <f t="shared" si="12"/>
        <v>54</v>
      </c>
      <c r="EW8" s="254" t="str">
        <f>GrpA!$B$6</f>
        <v>Germany</v>
      </c>
      <c r="EX8" s="255">
        <f t="shared" si="60"/>
        <v>6</v>
      </c>
      <c r="EY8" s="254" t="str">
        <f>GrpA!$D$6</f>
        <v>Hungary</v>
      </c>
      <c r="EZ8" s="258"/>
      <c r="FA8" s="258"/>
      <c r="FB8" s="261"/>
      <c r="FC8" s="255" t="str">
        <f t="shared" si="61"/>
        <v/>
      </c>
      <c r="FD8" s="255" t="str">
        <f>IF((FC8&lt;&gt;""),IF(OR($F8&lt;&gt;$G8,PrSettings!$M$4="●"),(($F8-$G8)=(EZ8-FA8))*1,0),"")</f>
        <v/>
      </c>
      <c r="FE8" s="255" t="str">
        <f t="shared" si="62"/>
        <v/>
      </c>
      <c r="FF8" s="255" t="str">
        <f>IF(FC8&lt;&gt;"",IF(ABS($F8-$G8)&gt;=PrSettings!$M$7,(ABS($F8-$G8-EZ8+FA8)&lt;=1)*1,IF(AND(FC8,$F8=$G8,$F8&gt;=PrSettings!$M$6),(ABS(EZ8-$F8)&lt;=1)*1,IF(AND(ABS($F8-$G8-EZ8+FA8)&lt;=1,$F8+$G8&gt;=PrSettings!$M$8),(ABS(EZ8-$F8)&lt;=1)*(ABS(FA8-$G8)&lt;=1)*1,""))),"")</f>
        <v/>
      </c>
      <c r="FG8" s="262"/>
      <c r="FI8" s="253">
        <f t="shared" si="13"/>
        <v>54</v>
      </c>
      <c r="FJ8" s="254" t="str">
        <f>GrpA!$B$6</f>
        <v>Germany</v>
      </c>
      <c r="FK8" s="255">
        <f t="shared" si="63"/>
        <v>6</v>
      </c>
      <c r="FL8" s="254" t="str">
        <f>GrpA!$D$6</f>
        <v>Hungary</v>
      </c>
      <c r="FM8" s="258"/>
      <c r="FN8" s="258"/>
      <c r="FO8" s="261"/>
      <c r="FP8" s="255" t="str">
        <f t="shared" si="64"/>
        <v/>
      </c>
      <c r="FQ8" s="255" t="str">
        <f>IF((FP8&lt;&gt;""),IF(OR($F8&lt;&gt;$G8,PrSettings!$M$4="●"),(($F8-$G8)=(FM8-FN8))*1,0),"")</f>
        <v/>
      </c>
      <c r="FR8" s="255" t="str">
        <f t="shared" si="65"/>
        <v/>
      </c>
      <c r="FS8" s="255" t="str">
        <f>IF(FP8&lt;&gt;"",IF(ABS($F8-$G8)&gt;=PrSettings!$M$7,(ABS($F8-$G8-FM8+FN8)&lt;=1)*1,IF(AND(FP8,$F8=$G8,$F8&gt;=PrSettings!$M$6),(ABS(FM8-$F8)&lt;=1)*1,IF(AND(ABS($F8-$G8-FM8+FN8)&lt;=1,$F8+$G8&gt;=PrSettings!$M$8),(ABS(FM8-$F8)&lt;=1)*(ABS(FN8-$G8)&lt;=1)*1,""))),"")</f>
        <v/>
      </c>
      <c r="FT8" s="262"/>
      <c r="FV8" s="253">
        <f t="shared" si="14"/>
        <v>54</v>
      </c>
      <c r="FW8" s="254" t="str">
        <f>GrpA!$B$6</f>
        <v>Germany</v>
      </c>
      <c r="FX8" s="255">
        <f t="shared" si="66"/>
        <v>6</v>
      </c>
      <c r="FY8" s="254" t="str">
        <f>GrpA!$D$6</f>
        <v>Hungary</v>
      </c>
      <c r="FZ8" s="258"/>
      <c r="GA8" s="258"/>
      <c r="GB8" s="261"/>
      <c r="GC8" s="255" t="str">
        <f t="shared" si="67"/>
        <v/>
      </c>
      <c r="GD8" s="255" t="str">
        <f>IF((GC8&lt;&gt;""),IF(OR($F8&lt;&gt;$G8,PrSettings!$M$4="●"),(($F8-$G8)=(FZ8-GA8))*1,0),"")</f>
        <v/>
      </c>
      <c r="GE8" s="255" t="str">
        <f t="shared" si="68"/>
        <v/>
      </c>
      <c r="GF8" s="255" t="str">
        <f>IF(GC8&lt;&gt;"",IF(ABS($F8-$G8)&gt;=PrSettings!$M$7,(ABS($F8-$G8-FZ8+GA8)&lt;=1)*1,IF(AND(GC8,$F8=$G8,$F8&gt;=PrSettings!$M$6),(ABS(FZ8-$F8)&lt;=1)*1,IF(AND(ABS($F8-$G8-FZ8+GA8)&lt;=1,$F8+$G8&gt;=PrSettings!$M$8),(ABS(FZ8-$F8)&lt;=1)*(ABS(GA8-$G8)&lt;=1)*1,""))),"")</f>
        <v/>
      </c>
      <c r="GG8" s="262"/>
      <c r="GI8" s="253">
        <f t="shared" si="15"/>
        <v>54</v>
      </c>
      <c r="GJ8" s="254" t="str">
        <f>GrpA!$B$6</f>
        <v>Germany</v>
      </c>
      <c r="GK8" s="255">
        <f t="shared" si="69"/>
        <v>6</v>
      </c>
      <c r="GL8" s="254" t="str">
        <f>GrpA!$D$6</f>
        <v>Hungary</v>
      </c>
      <c r="GM8" s="258"/>
      <c r="GN8" s="258"/>
      <c r="GO8" s="261"/>
      <c r="GP8" s="255" t="str">
        <f t="shared" si="70"/>
        <v/>
      </c>
      <c r="GQ8" s="255" t="str">
        <f>IF((GP8&lt;&gt;""),IF(OR($F8&lt;&gt;$G8,PrSettings!$M$4="●"),(($F8-$G8)=(GM8-GN8))*1,0),"")</f>
        <v/>
      </c>
      <c r="GR8" s="255" t="str">
        <f t="shared" si="71"/>
        <v/>
      </c>
      <c r="GS8" s="255" t="str">
        <f>IF(GP8&lt;&gt;"",IF(ABS($F8-$G8)&gt;=PrSettings!$M$7,(ABS($F8-$G8-GM8+GN8)&lt;=1)*1,IF(AND(GP8,$F8=$G8,$F8&gt;=PrSettings!$M$6),(ABS(GM8-$F8)&lt;=1)*1,IF(AND(ABS($F8-$G8-GM8+GN8)&lt;=1,$F8+$G8&gt;=PrSettings!$M$8),(ABS(GM8-$F8)&lt;=1)*(ABS(GN8-$G8)&lt;=1)*1,""))),"")</f>
        <v/>
      </c>
      <c r="GT8" s="262"/>
      <c r="GV8" s="253">
        <f t="shared" si="16"/>
        <v>54</v>
      </c>
      <c r="GW8" s="254" t="str">
        <f>GrpA!$B$6</f>
        <v>Germany</v>
      </c>
      <c r="GX8" s="255">
        <f t="shared" si="72"/>
        <v>6</v>
      </c>
      <c r="GY8" s="254" t="str">
        <f>GrpA!$D$6</f>
        <v>Hungary</v>
      </c>
      <c r="GZ8" s="258"/>
      <c r="HA8" s="258"/>
      <c r="HB8" s="261"/>
      <c r="HC8" s="255" t="str">
        <f t="shared" si="73"/>
        <v/>
      </c>
      <c r="HD8" s="255" t="str">
        <f>IF((HC8&lt;&gt;""),IF(OR($F8&lt;&gt;$G8,PrSettings!$M$4="●"),(($F8-$G8)=(GZ8-HA8))*1,0),"")</f>
        <v/>
      </c>
      <c r="HE8" s="255" t="str">
        <f t="shared" si="74"/>
        <v/>
      </c>
      <c r="HF8" s="255" t="str">
        <f>IF(HC8&lt;&gt;"",IF(ABS($F8-$G8)&gt;=PrSettings!$M$7,(ABS($F8-$G8-GZ8+HA8)&lt;=1)*1,IF(AND(HC8,$F8=$G8,$F8&gt;=PrSettings!$M$6),(ABS(GZ8-$F8)&lt;=1)*1,IF(AND(ABS($F8-$G8-GZ8+HA8)&lt;=1,$F8+$G8&gt;=PrSettings!$M$8),(ABS(GZ8-$F8)&lt;=1)*(ABS(HA8-$G8)&lt;=1)*1,""))),"")</f>
        <v/>
      </c>
      <c r="HG8" s="262"/>
      <c r="HI8" s="253">
        <f t="shared" si="17"/>
        <v>54</v>
      </c>
      <c r="HJ8" s="254" t="str">
        <f>GrpA!$B$6</f>
        <v>Germany</v>
      </c>
      <c r="HK8" s="255">
        <f t="shared" si="75"/>
        <v>6</v>
      </c>
      <c r="HL8" s="254" t="str">
        <f>GrpA!$D$6</f>
        <v>Hungary</v>
      </c>
      <c r="HM8" s="258"/>
      <c r="HN8" s="258"/>
      <c r="HO8" s="261"/>
      <c r="HP8" s="255" t="str">
        <f t="shared" si="76"/>
        <v/>
      </c>
      <c r="HQ8" s="255" t="str">
        <f>IF((HP8&lt;&gt;""),IF(OR($F8&lt;&gt;$G8,PrSettings!$M$4="●"),(($F8-$G8)=(HM8-HN8))*1,0),"")</f>
        <v/>
      </c>
      <c r="HR8" s="255" t="str">
        <f t="shared" si="77"/>
        <v/>
      </c>
      <c r="HS8" s="255" t="str">
        <f>IF(HP8&lt;&gt;"",IF(ABS($F8-$G8)&gt;=PrSettings!$M$7,(ABS($F8-$G8-HM8+HN8)&lt;=1)*1,IF(AND(HP8,$F8=$G8,$F8&gt;=PrSettings!$M$6),(ABS(HM8-$F8)&lt;=1)*1,IF(AND(ABS($F8-$G8-HM8+HN8)&lt;=1,$F8+$G8&gt;=PrSettings!$M$8),(ABS(HM8-$F8)&lt;=1)*(ABS(HN8-$G8)&lt;=1)*1,""))),"")</f>
        <v/>
      </c>
      <c r="HT8" s="262"/>
      <c r="HV8" s="253">
        <f t="shared" si="18"/>
        <v>54</v>
      </c>
      <c r="HW8" s="254" t="str">
        <f>GrpA!$B$6</f>
        <v>Germany</v>
      </c>
      <c r="HX8" s="255">
        <f t="shared" si="78"/>
        <v>6</v>
      </c>
      <c r="HY8" s="254" t="str">
        <f>GrpA!$D$6</f>
        <v>Hungary</v>
      </c>
      <c r="HZ8" s="258"/>
      <c r="IA8" s="258"/>
      <c r="IB8" s="261"/>
      <c r="IC8" s="255" t="str">
        <f t="shared" si="79"/>
        <v/>
      </c>
      <c r="ID8" s="255" t="str">
        <f>IF((IC8&lt;&gt;""),IF(OR($F8&lt;&gt;$G8,PrSettings!$M$4="●"),(($F8-$G8)=(HZ8-IA8))*1,0),"")</f>
        <v/>
      </c>
      <c r="IE8" s="255" t="str">
        <f t="shared" si="80"/>
        <v/>
      </c>
      <c r="IF8" s="255" t="str">
        <f>IF(IC8&lt;&gt;"",IF(ABS($F8-$G8)&gt;=PrSettings!$M$7,(ABS($F8-$G8-HZ8+IA8)&lt;=1)*1,IF(AND(IC8,$F8=$G8,$F8&gt;=PrSettings!$M$6),(ABS(HZ8-$F8)&lt;=1)*1,IF(AND(ABS($F8-$G8-HZ8+IA8)&lt;=1,$F8+$G8&gt;=PrSettings!$M$8),(ABS(HZ8-$F8)&lt;=1)*(ABS(IA8-$G8)&lt;=1)*1,""))),"")</f>
        <v/>
      </c>
      <c r="IG8" s="262"/>
      <c r="II8" s="253">
        <f t="shared" si="19"/>
        <v>54</v>
      </c>
      <c r="IJ8" s="254" t="str">
        <f>GrpA!$B$6</f>
        <v>Germany</v>
      </c>
      <c r="IK8" s="255">
        <f t="shared" si="81"/>
        <v>6</v>
      </c>
      <c r="IL8" s="254" t="str">
        <f>GrpA!$D$6</f>
        <v>Hungary</v>
      </c>
      <c r="IM8" s="258"/>
      <c r="IN8" s="258"/>
      <c r="IO8" s="261"/>
      <c r="IP8" s="255" t="str">
        <f t="shared" si="82"/>
        <v/>
      </c>
      <c r="IQ8" s="255" t="str">
        <f>IF((IP8&lt;&gt;""),IF(OR($F8&lt;&gt;$G8,PrSettings!$M$4="●"),(($F8-$G8)=(IM8-IN8))*1,0),"")</f>
        <v/>
      </c>
      <c r="IR8" s="255" t="str">
        <f t="shared" si="83"/>
        <v/>
      </c>
      <c r="IS8" s="255" t="str">
        <f>IF(IP8&lt;&gt;"",IF(ABS($F8-$G8)&gt;=PrSettings!$M$7,(ABS($F8-$G8-IM8+IN8)&lt;=1)*1,IF(AND(IP8,$F8=$G8,$F8&gt;=PrSettings!$M$6),(ABS(IM8-$F8)&lt;=1)*1,IF(AND(ABS($F8-$G8-IM8+IN8)&lt;=1,$F8+$G8&gt;=PrSettings!$M$8),(ABS(IM8-$F8)&lt;=1)*(ABS(IN8-$G8)&lt;=1)*1,""))),"")</f>
        <v/>
      </c>
      <c r="IT8" s="262"/>
      <c r="IV8" s="253">
        <f t="shared" si="20"/>
        <v>54</v>
      </c>
      <c r="IW8" s="254" t="str">
        <f>GrpA!$B$6</f>
        <v>Germany</v>
      </c>
      <c r="IX8" s="255">
        <f t="shared" si="84"/>
        <v>6</v>
      </c>
      <c r="IY8" s="254" t="str">
        <f>GrpA!$D$6</f>
        <v>Hungary</v>
      </c>
      <c r="IZ8" s="258"/>
      <c r="JA8" s="258"/>
      <c r="JB8" s="261"/>
      <c r="JC8" s="255" t="str">
        <f t="shared" si="85"/>
        <v/>
      </c>
      <c r="JD8" s="255" t="str">
        <f>IF((JC8&lt;&gt;""),IF(OR($F8&lt;&gt;$G8,PrSettings!$M$4="●"),(($F8-$G8)=(IZ8-JA8))*1,0),"")</f>
        <v/>
      </c>
      <c r="JE8" s="255" t="str">
        <f t="shared" si="86"/>
        <v/>
      </c>
      <c r="JF8" s="255" t="str">
        <f>IF(JC8&lt;&gt;"",IF(ABS($F8-$G8)&gt;=PrSettings!$M$7,(ABS($F8-$G8-IZ8+JA8)&lt;=1)*1,IF(AND(JC8,$F8=$G8,$F8&gt;=PrSettings!$M$6),(ABS(IZ8-$F8)&lt;=1)*1,IF(AND(ABS($F8-$G8-IZ8+JA8)&lt;=1,$F8+$G8&gt;=PrSettings!$M$8),(ABS(IZ8-$F8)&lt;=1)*(ABS(JA8-$G8)&lt;=1)*1,""))),"")</f>
        <v/>
      </c>
      <c r="JG8" s="262"/>
      <c r="JI8" s="253">
        <f t="shared" si="21"/>
        <v>54</v>
      </c>
      <c r="JJ8" s="254" t="str">
        <f>GrpA!$B$6</f>
        <v>Germany</v>
      </c>
      <c r="JK8" s="255">
        <f t="shared" si="87"/>
        <v>6</v>
      </c>
      <c r="JL8" s="254" t="str">
        <f>GrpA!$D$6</f>
        <v>Hungary</v>
      </c>
      <c r="JM8" s="258"/>
      <c r="JN8" s="258"/>
      <c r="JO8" s="261"/>
      <c r="JP8" s="255" t="str">
        <f t="shared" si="88"/>
        <v/>
      </c>
      <c r="JQ8" s="255" t="str">
        <f>IF((JP8&lt;&gt;""),IF(OR($F8&lt;&gt;$G8,PrSettings!$M$4="●"),(($F8-$G8)=(JM8-JN8))*1,0),"")</f>
        <v/>
      </c>
      <c r="JR8" s="255" t="str">
        <f t="shared" si="89"/>
        <v/>
      </c>
      <c r="JS8" s="255" t="str">
        <f>IF(JP8&lt;&gt;"",IF(ABS($F8-$G8)&gt;=PrSettings!$M$7,(ABS($F8-$G8-JM8+JN8)&lt;=1)*1,IF(AND(JP8,$F8=$G8,$F8&gt;=PrSettings!$M$6),(ABS(JM8-$F8)&lt;=1)*1,IF(AND(ABS($F8-$G8-JM8+JN8)&lt;=1,$F8+$G8&gt;=PrSettings!$M$8),(ABS(JM8-$F8)&lt;=1)*(ABS(JN8-$G8)&lt;=1)*1,""))),"")</f>
        <v/>
      </c>
      <c r="JT8" s="262"/>
      <c r="JV8" s="253">
        <f t="shared" si="22"/>
        <v>54</v>
      </c>
      <c r="JW8" s="254" t="str">
        <f>GrpA!$B$6</f>
        <v>Germany</v>
      </c>
      <c r="JX8" s="255">
        <f t="shared" si="90"/>
        <v>6</v>
      </c>
      <c r="JY8" s="254" t="str">
        <f>GrpA!$D$6</f>
        <v>Hungary</v>
      </c>
      <c r="JZ8" s="258"/>
      <c r="KA8" s="258"/>
      <c r="KB8" s="261"/>
      <c r="KC8" s="255" t="str">
        <f t="shared" si="91"/>
        <v/>
      </c>
      <c r="KD8" s="255" t="str">
        <f>IF((KC8&lt;&gt;""),IF(OR($F8&lt;&gt;$G8,PrSettings!$M$4="●"),(($F8-$G8)=(JZ8-KA8))*1,0),"")</f>
        <v/>
      </c>
      <c r="KE8" s="255" t="str">
        <f t="shared" si="92"/>
        <v/>
      </c>
      <c r="KF8" s="255" t="str">
        <f>IF(KC8&lt;&gt;"",IF(ABS($F8-$G8)&gt;=PrSettings!$M$7,(ABS($F8-$G8-JZ8+KA8)&lt;=1)*1,IF(AND(KC8,$F8=$G8,$F8&gt;=PrSettings!$M$6),(ABS(JZ8-$F8)&lt;=1)*1,IF(AND(ABS($F8-$G8-JZ8+KA8)&lt;=1,$F8+$G8&gt;=PrSettings!$M$8),(ABS(JZ8-$F8)&lt;=1)*(ABS(KA8-$G8)&lt;=1)*1,""))),"")</f>
        <v/>
      </c>
      <c r="KG8" s="262"/>
      <c r="KI8" s="253">
        <f t="shared" si="23"/>
        <v>54</v>
      </c>
      <c r="KJ8" s="254" t="str">
        <f>GrpA!$B$6</f>
        <v>Germany</v>
      </c>
      <c r="KK8" s="255">
        <f t="shared" si="93"/>
        <v>6</v>
      </c>
      <c r="KL8" s="254" t="str">
        <f>GrpA!$D$6</f>
        <v>Hungary</v>
      </c>
      <c r="KM8" s="258"/>
      <c r="KN8" s="258"/>
      <c r="KO8" s="261"/>
      <c r="KP8" s="255" t="str">
        <f t="shared" si="94"/>
        <v/>
      </c>
      <c r="KQ8" s="255" t="str">
        <f>IF((KP8&lt;&gt;""),IF(OR($F8&lt;&gt;$G8,PrSettings!$M$4="●"),(($F8-$G8)=(KM8-KN8))*1,0),"")</f>
        <v/>
      </c>
      <c r="KR8" s="255" t="str">
        <f t="shared" si="95"/>
        <v/>
      </c>
      <c r="KS8" s="255" t="str">
        <f>IF(KP8&lt;&gt;"",IF(ABS($F8-$G8)&gt;=PrSettings!$M$7,(ABS($F8-$G8-KM8+KN8)&lt;=1)*1,IF(AND(KP8,$F8=$G8,$F8&gt;=PrSettings!$M$6),(ABS(KM8-$F8)&lt;=1)*1,IF(AND(ABS($F8-$G8-KM8+KN8)&lt;=1,$F8+$G8&gt;=PrSettings!$M$8),(ABS(KM8-$F8)&lt;=1)*(ABS(KN8-$G8)&lt;=1)*1,""))),"")</f>
        <v/>
      </c>
      <c r="KT8" s="262"/>
      <c r="KV8" s="253">
        <f t="shared" si="24"/>
        <v>54</v>
      </c>
      <c r="KW8" s="254" t="str">
        <f>GrpA!$B$6</f>
        <v>Germany</v>
      </c>
      <c r="KX8" s="255">
        <f t="shared" si="96"/>
        <v>6</v>
      </c>
      <c r="KY8" s="254" t="str">
        <f>GrpA!$D$6</f>
        <v>Hungary</v>
      </c>
      <c r="KZ8" s="258"/>
      <c r="LA8" s="258"/>
      <c r="LB8" s="261"/>
      <c r="LC8" s="255" t="str">
        <f t="shared" si="97"/>
        <v/>
      </c>
      <c r="LD8" s="255" t="str">
        <f>IF((LC8&lt;&gt;""),IF(OR($F8&lt;&gt;$G8,PrSettings!$M$4="●"),(($F8-$G8)=(KZ8-LA8))*1,0),"")</f>
        <v/>
      </c>
      <c r="LE8" s="255" t="str">
        <f t="shared" si="98"/>
        <v/>
      </c>
      <c r="LF8" s="255" t="str">
        <f>IF(LC8&lt;&gt;"",IF(ABS($F8-$G8)&gt;=PrSettings!$M$7,(ABS($F8-$G8-KZ8+LA8)&lt;=1)*1,IF(AND(LC8,$F8=$G8,$F8&gt;=PrSettings!$M$6),(ABS(KZ8-$F8)&lt;=1)*1,IF(AND(ABS($F8-$G8-KZ8+LA8)&lt;=1,$F8+$G8&gt;=PrSettings!$M$8),(ABS(KZ8-$F8)&lt;=1)*(ABS(LA8-$G8)&lt;=1)*1,""))),"")</f>
        <v/>
      </c>
      <c r="LG8" s="262"/>
      <c r="LI8" s="253">
        <f t="shared" si="25"/>
        <v>54</v>
      </c>
      <c r="LJ8" s="254" t="str">
        <f>GrpA!$B$6</f>
        <v>Germany</v>
      </c>
      <c r="LK8" s="255">
        <f t="shared" si="99"/>
        <v>6</v>
      </c>
      <c r="LL8" s="254" t="str">
        <f>GrpA!$D$6</f>
        <v>Hungary</v>
      </c>
      <c r="LM8" s="258"/>
      <c r="LN8" s="258"/>
      <c r="LO8" s="261"/>
      <c r="LP8" s="255" t="str">
        <f t="shared" si="100"/>
        <v/>
      </c>
      <c r="LQ8" s="255" t="str">
        <f>IF((LP8&lt;&gt;""),IF(OR($F8&lt;&gt;$G8,PrSettings!$M$4="●"),(($F8-$G8)=(LM8-LN8))*1,0),"")</f>
        <v/>
      </c>
      <c r="LR8" s="255" t="str">
        <f t="shared" si="101"/>
        <v/>
      </c>
      <c r="LS8" s="255" t="str">
        <f>IF(LP8&lt;&gt;"",IF(ABS($F8-$G8)&gt;=PrSettings!$M$7,(ABS($F8-$G8-LM8+LN8)&lt;=1)*1,IF(AND(LP8,$F8=$G8,$F8&gt;=PrSettings!$M$6),(ABS(LM8-$F8)&lt;=1)*1,IF(AND(ABS($F8-$G8-LM8+LN8)&lt;=1,$F8+$G8&gt;=PrSettings!$M$8),(ABS(LM8-$F8)&lt;=1)*(ABS(LN8-$G8)&lt;=1)*1,""))),"")</f>
        <v/>
      </c>
      <c r="LT8" s="262"/>
      <c r="LV8" s="253">
        <f t="shared" si="26"/>
        <v>54</v>
      </c>
      <c r="LW8" s="254" t="str">
        <f>GrpA!$B$6</f>
        <v>Germany</v>
      </c>
      <c r="LX8" s="255">
        <f t="shared" si="102"/>
        <v>6</v>
      </c>
      <c r="LY8" s="254" t="str">
        <f>GrpA!$D$6</f>
        <v>Hungary</v>
      </c>
      <c r="LZ8" s="258"/>
      <c r="MA8" s="258"/>
      <c r="MB8" s="261"/>
      <c r="MC8" s="255" t="str">
        <f t="shared" si="103"/>
        <v/>
      </c>
      <c r="MD8" s="255" t="str">
        <f>IF((MC8&lt;&gt;""),IF(OR($F8&lt;&gt;$G8,PrSettings!$M$4="●"),(($F8-$G8)=(LZ8-MA8))*1,0),"")</f>
        <v/>
      </c>
      <c r="ME8" s="255" t="str">
        <f t="shared" si="104"/>
        <v/>
      </c>
      <c r="MF8" s="255" t="str">
        <f>IF(MC8&lt;&gt;"",IF(ABS($F8-$G8)&gt;=PrSettings!$M$7,(ABS($F8-$G8-LZ8+MA8)&lt;=1)*1,IF(AND(MC8,$F8=$G8,$F8&gt;=PrSettings!$M$6),(ABS(LZ8-$F8)&lt;=1)*1,IF(AND(ABS($F8-$G8-LZ8+MA8)&lt;=1,$F8+$G8&gt;=PrSettings!$M$8),(ABS(LZ8-$F8)&lt;=1)*(ABS(MA8-$G8)&lt;=1)*1,""))),"")</f>
        <v/>
      </c>
      <c r="MG8" s="262"/>
    </row>
    <row r="9">
      <c r="A9" s="172"/>
      <c r="B9" s="253">
        <f t="array" ref="B9">INDEX(Groups!$C$7:$C$35,MATCH(C9,Groups!$D$7:$D$35,0))</f>
        <v>13</v>
      </c>
      <c r="C9" s="254" t="str">
        <f>GrpA!$B$7</f>
        <v>Scotland</v>
      </c>
      <c r="D9" s="255">
        <f t="array" ref="D9">INDEX(Groups!$C$7:$C$35,MATCH(E9,Groups!$D$7:$D$35,0))</f>
        <v>20</v>
      </c>
      <c r="E9" s="254" t="str">
        <f>GrpA!$D$7</f>
        <v>Switzerland</v>
      </c>
      <c r="F9" s="256">
        <f>GrpA!$E$7</f>
        <v>0</v>
      </c>
      <c r="G9" s="257">
        <f>GrpA!$G$7</f>
        <v>0</v>
      </c>
      <c r="H9" s="133"/>
      <c r="I9" s="253">
        <f t="shared" si="1"/>
        <v>13</v>
      </c>
      <c r="J9" s="254" t="str">
        <f>GrpA!$B$7</f>
        <v>Scotland</v>
      </c>
      <c r="K9" s="255">
        <f t="shared" si="27"/>
        <v>20</v>
      </c>
      <c r="L9" s="254" t="str">
        <f>GrpA!$D$7</f>
        <v>Switzerland</v>
      </c>
      <c r="M9" s="258"/>
      <c r="N9" s="258"/>
      <c r="O9" s="261"/>
      <c r="P9" s="255" t="str">
        <f t="shared" si="28"/>
        <v/>
      </c>
      <c r="Q9" s="255" t="str">
        <f>IF((P9&lt;&gt;""),IF(OR($F9&lt;&gt;$G9,PrSettings!$M$4="●"),(($F9-$G9)=(M9-N9))*1,0),"")</f>
        <v/>
      </c>
      <c r="R9" s="255" t="str">
        <f t="shared" si="29"/>
        <v/>
      </c>
      <c r="S9" s="255" t="str">
        <f>IF(P9&lt;&gt;"",IF(ABS($F9-$G9)&gt;=PrSettings!$M$7,(ABS($F9-$G9-M9+N9)&lt;=1)*1,IF(AND(P9,$F9=$G9,$F9&gt;=PrSettings!$M$6),(ABS(M9-$F9)&lt;=1)*1,IF(AND(ABS($F9-$G9-M9+N9)&lt;=1,$F9+$G9&gt;=PrSettings!$M$8),(ABS(M9-$F9)&lt;=1)*(ABS(N9-$G9)&lt;=1)*1,""))),"")</f>
        <v/>
      </c>
      <c r="T9" s="262"/>
      <c r="V9" s="253">
        <f t="shared" si="2"/>
        <v>13</v>
      </c>
      <c r="W9" s="254" t="str">
        <f>GrpA!$B$7</f>
        <v>Scotland</v>
      </c>
      <c r="X9" s="255">
        <f t="shared" si="30"/>
        <v>20</v>
      </c>
      <c r="Y9" s="254" t="str">
        <f>GrpA!$D$7</f>
        <v>Switzerland</v>
      </c>
      <c r="Z9" s="258"/>
      <c r="AA9" s="258"/>
      <c r="AB9" s="261"/>
      <c r="AC9" s="255" t="str">
        <f t="shared" si="31"/>
        <v/>
      </c>
      <c r="AD9" s="255" t="str">
        <f>IF((AC9&lt;&gt;""),IF(OR($F9&lt;&gt;$G9,PrSettings!$M$4="●"),(($F9-$G9)=(Z9-AA9))*1,0),"")</f>
        <v/>
      </c>
      <c r="AE9" s="255" t="str">
        <f t="shared" si="32"/>
        <v/>
      </c>
      <c r="AF9" s="255" t="str">
        <f>IF(AC9&lt;&gt;"",IF(ABS($F9-$G9)&gt;=PrSettings!$M$7,(ABS($F9-$G9-Z9+AA9)&lt;=1)*1,IF(AND(AC9,$F9=$G9,$F9&gt;=PrSettings!$M$6),(ABS(Z9-$F9)&lt;=1)*1,IF(AND(ABS($F9-$G9-Z9+AA9)&lt;=1,$F9+$G9&gt;=PrSettings!$M$8),(ABS(Z9-$F9)&lt;=1)*(ABS(AA9-$G9)&lt;=1)*1,""))),"")</f>
        <v/>
      </c>
      <c r="AG9" s="262"/>
      <c r="AI9" s="253">
        <f t="shared" si="3"/>
        <v>13</v>
      </c>
      <c r="AJ9" s="254" t="str">
        <f>GrpA!$B$7</f>
        <v>Scotland</v>
      </c>
      <c r="AK9" s="255">
        <f t="shared" si="33"/>
        <v>20</v>
      </c>
      <c r="AL9" s="254" t="str">
        <f>GrpA!$D$7</f>
        <v>Switzerland</v>
      </c>
      <c r="AM9" s="258"/>
      <c r="AN9" s="258"/>
      <c r="AO9" s="261"/>
      <c r="AP9" s="255" t="str">
        <f t="shared" si="34"/>
        <v/>
      </c>
      <c r="AQ9" s="255" t="str">
        <f>IF((AP9&lt;&gt;""),IF(OR($F9&lt;&gt;$G9,PrSettings!$M$4="●"),(($F9-$G9)=(AM9-AN9))*1,0),"")</f>
        <v/>
      </c>
      <c r="AR9" s="255" t="str">
        <f t="shared" si="35"/>
        <v/>
      </c>
      <c r="AS9" s="255" t="str">
        <f>IF(AP9&lt;&gt;"",IF(ABS($F9-$G9)&gt;=PrSettings!$M$7,(ABS($F9-$G9-AM9+AN9)&lt;=1)*1,IF(AND(AP9,$F9=$G9,$F9&gt;=PrSettings!$M$6),(ABS(AM9-$F9)&lt;=1)*1,IF(AND(ABS($F9-$G9-AM9+AN9)&lt;=1,$F9+$G9&gt;=PrSettings!$M$8),(ABS(AM9-$F9)&lt;=1)*(ABS(AN9-$G9)&lt;=1)*1,""))),"")</f>
        <v/>
      </c>
      <c r="AT9" s="262"/>
      <c r="AV9" s="253">
        <f t="shared" si="4"/>
        <v>13</v>
      </c>
      <c r="AW9" s="254" t="str">
        <f>GrpA!$B$7</f>
        <v>Scotland</v>
      </c>
      <c r="AX9" s="255">
        <f t="shared" si="36"/>
        <v>20</v>
      </c>
      <c r="AY9" s="254" t="str">
        <f>GrpA!$D$7</f>
        <v>Switzerland</v>
      </c>
      <c r="AZ9" s="258"/>
      <c r="BA9" s="258"/>
      <c r="BB9" s="261"/>
      <c r="BC9" s="255" t="str">
        <f t="shared" si="37"/>
        <v/>
      </c>
      <c r="BD9" s="255" t="str">
        <f>IF((BC9&lt;&gt;""),IF(OR($F9&lt;&gt;$G9,PrSettings!$M$4="●"),(($F9-$G9)=(AZ9-BA9))*1,0),"")</f>
        <v/>
      </c>
      <c r="BE9" s="255" t="str">
        <f t="shared" si="38"/>
        <v/>
      </c>
      <c r="BF9" s="255" t="str">
        <f>IF(BC9&lt;&gt;"",IF(ABS($F9-$G9)&gt;=PrSettings!$M$7,(ABS($F9-$G9-AZ9+BA9)&lt;=1)*1,IF(AND(BC9,$F9=$G9,$F9&gt;=PrSettings!$M$6),(ABS(AZ9-$F9)&lt;=1)*1,IF(AND(ABS($F9-$G9-AZ9+BA9)&lt;=1,$F9+$G9&gt;=PrSettings!$M$8),(ABS(AZ9-$F9)&lt;=1)*(ABS(BA9-$G9)&lt;=1)*1,""))),"")</f>
        <v/>
      </c>
      <c r="BG9" s="262"/>
      <c r="BI9" s="253">
        <f t="shared" si="5"/>
        <v>13</v>
      </c>
      <c r="BJ9" s="254" t="str">
        <f>GrpA!$B$7</f>
        <v>Scotland</v>
      </c>
      <c r="BK9" s="255">
        <f t="shared" si="39"/>
        <v>20</v>
      </c>
      <c r="BL9" s="254" t="str">
        <f>GrpA!$D$7</f>
        <v>Switzerland</v>
      </c>
      <c r="BM9" s="258"/>
      <c r="BN9" s="258"/>
      <c r="BO9" s="261"/>
      <c r="BP9" s="255" t="str">
        <f t="shared" si="40"/>
        <v/>
      </c>
      <c r="BQ9" s="255" t="str">
        <f>IF((BP9&lt;&gt;""),IF(OR($F9&lt;&gt;$G9,PrSettings!$M$4="●"),(($F9-$G9)=(BM9-BN9))*1,0),"")</f>
        <v/>
      </c>
      <c r="BR9" s="255" t="str">
        <f t="shared" si="41"/>
        <v/>
      </c>
      <c r="BS9" s="255" t="str">
        <f>IF(BP9&lt;&gt;"",IF(ABS($F9-$G9)&gt;=PrSettings!$M$7,(ABS($F9-$G9-BM9+BN9)&lt;=1)*1,IF(AND(BP9,$F9=$G9,$F9&gt;=PrSettings!$M$6),(ABS(BM9-$F9)&lt;=1)*1,IF(AND(ABS($F9-$G9-BM9+BN9)&lt;=1,$F9+$G9&gt;=PrSettings!$M$8),(ABS(BM9-$F9)&lt;=1)*(ABS(BN9-$G9)&lt;=1)*1,""))),"")</f>
        <v/>
      </c>
      <c r="BT9" s="262"/>
      <c r="BV9" s="253">
        <f t="shared" si="6"/>
        <v>13</v>
      </c>
      <c r="BW9" s="254" t="str">
        <f>GrpA!$B$7</f>
        <v>Scotland</v>
      </c>
      <c r="BX9" s="255">
        <f t="shared" si="42"/>
        <v>20</v>
      </c>
      <c r="BY9" s="254" t="str">
        <f>GrpA!$D$7</f>
        <v>Switzerland</v>
      </c>
      <c r="BZ9" s="258"/>
      <c r="CA9" s="258"/>
      <c r="CB9" s="261"/>
      <c r="CC9" s="255" t="str">
        <f t="shared" si="43"/>
        <v/>
      </c>
      <c r="CD9" s="255" t="str">
        <f>IF((CC9&lt;&gt;""),IF(OR($F9&lt;&gt;$G9,PrSettings!$M$4="●"),(($F9-$G9)=(BZ9-CA9))*1,0),"")</f>
        <v/>
      </c>
      <c r="CE9" s="255" t="str">
        <f t="shared" si="44"/>
        <v/>
      </c>
      <c r="CF9" s="255" t="str">
        <f>IF(CC9&lt;&gt;"",IF(ABS($F9-$G9)&gt;=PrSettings!$M$7,(ABS($F9-$G9-BZ9+CA9)&lt;=1)*1,IF(AND(CC9,$F9=$G9,$F9&gt;=PrSettings!$M$6),(ABS(BZ9-$F9)&lt;=1)*1,IF(AND(ABS($F9-$G9-BZ9+CA9)&lt;=1,$F9+$G9&gt;=PrSettings!$M$8),(ABS(BZ9-$F9)&lt;=1)*(ABS(CA9-$G9)&lt;=1)*1,""))),"")</f>
        <v/>
      </c>
      <c r="CG9" s="262"/>
      <c r="CI9" s="253">
        <f t="shared" si="7"/>
        <v>13</v>
      </c>
      <c r="CJ9" s="254" t="str">
        <f>GrpA!$B$7</f>
        <v>Scotland</v>
      </c>
      <c r="CK9" s="255">
        <f t="shared" si="45"/>
        <v>20</v>
      </c>
      <c r="CL9" s="254" t="str">
        <f>GrpA!$D$7</f>
        <v>Switzerland</v>
      </c>
      <c r="CM9" s="258"/>
      <c r="CN9" s="258"/>
      <c r="CO9" s="261"/>
      <c r="CP9" s="255" t="str">
        <f t="shared" si="46"/>
        <v/>
      </c>
      <c r="CQ9" s="255" t="str">
        <f>IF((CP9&lt;&gt;""),IF(OR($F9&lt;&gt;$G9,PrSettings!$M$4="●"),(($F9-$G9)=(CM9-CN9))*1,0),"")</f>
        <v/>
      </c>
      <c r="CR9" s="255" t="str">
        <f t="shared" si="47"/>
        <v/>
      </c>
      <c r="CS9" s="255" t="str">
        <f>IF(CP9&lt;&gt;"",IF(ABS($F9-$G9)&gt;=PrSettings!$M$7,(ABS($F9-$G9-CM9+CN9)&lt;=1)*1,IF(AND(CP9,$F9=$G9,$F9&gt;=PrSettings!$M$6),(ABS(CM9-$F9)&lt;=1)*1,IF(AND(ABS($F9-$G9-CM9+CN9)&lt;=1,$F9+$G9&gt;=PrSettings!$M$8),(ABS(CM9-$F9)&lt;=1)*(ABS(CN9-$G9)&lt;=1)*1,""))),"")</f>
        <v/>
      </c>
      <c r="CT9" s="262"/>
      <c r="CV9" s="253">
        <f t="shared" si="8"/>
        <v>13</v>
      </c>
      <c r="CW9" s="254" t="str">
        <f>GrpA!$B$7</f>
        <v>Scotland</v>
      </c>
      <c r="CX9" s="255">
        <f t="shared" si="48"/>
        <v>20</v>
      </c>
      <c r="CY9" s="254" t="str">
        <f>GrpA!$D$7</f>
        <v>Switzerland</v>
      </c>
      <c r="CZ9" s="258"/>
      <c r="DA9" s="258"/>
      <c r="DB9" s="261"/>
      <c r="DC9" s="255" t="str">
        <f t="shared" si="49"/>
        <v/>
      </c>
      <c r="DD9" s="255" t="str">
        <f>IF((DC9&lt;&gt;""),IF(OR($F9&lt;&gt;$G9,PrSettings!$M$4="●"),(($F9-$G9)=(CZ9-DA9))*1,0),"")</f>
        <v/>
      </c>
      <c r="DE9" s="255" t="str">
        <f t="shared" si="50"/>
        <v/>
      </c>
      <c r="DF9" s="255" t="str">
        <f>IF(DC9&lt;&gt;"",IF(ABS($F9-$G9)&gt;=PrSettings!$M$7,(ABS($F9-$G9-CZ9+DA9)&lt;=1)*1,IF(AND(DC9,$F9=$G9,$F9&gt;=PrSettings!$M$6),(ABS(CZ9-$F9)&lt;=1)*1,IF(AND(ABS($F9-$G9-CZ9+DA9)&lt;=1,$F9+$G9&gt;=PrSettings!$M$8),(ABS(CZ9-$F9)&lt;=1)*(ABS(DA9-$G9)&lt;=1)*1,""))),"")</f>
        <v/>
      </c>
      <c r="DG9" s="262"/>
      <c r="DI9" s="253">
        <f t="shared" si="9"/>
        <v>13</v>
      </c>
      <c r="DJ9" s="254" t="str">
        <f>GrpA!$B$7</f>
        <v>Scotland</v>
      </c>
      <c r="DK9" s="255">
        <f t="shared" si="51"/>
        <v>20</v>
      </c>
      <c r="DL9" s="254" t="str">
        <f>GrpA!$D$7</f>
        <v>Switzerland</v>
      </c>
      <c r="DM9" s="258"/>
      <c r="DN9" s="258"/>
      <c r="DO9" s="261"/>
      <c r="DP9" s="255" t="str">
        <f t="shared" si="52"/>
        <v/>
      </c>
      <c r="DQ9" s="255" t="str">
        <f>IF((DP9&lt;&gt;""),IF(OR($F9&lt;&gt;$G9,PrSettings!$M$4="●"),(($F9-$G9)=(DM9-DN9))*1,0),"")</f>
        <v/>
      </c>
      <c r="DR9" s="255" t="str">
        <f t="shared" si="53"/>
        <v/>
      </c>
      <c r="DS9" s="255" t="str">
        <f>IF(DP9&lt;&gt;"",IF(ABS($F9-$G9)&gt;=PrSettings!$M$7,(ABS($F9-$G9-DM9+DN9)&lt;=1)*1,IF(AND(DP9,$F9=$G9,$F9&gt;=PrSettings!$M$6),(ABS(DM9-$F9)&lt;=1)*1,IF(AND(ABS($F9-$G9-DM9+DN9)&lt;=1,$F9+$G9&gt;=PrSettings!$M$8),(ABS(DM9-$F9)&lt;=1)*(ABS(DN9-$G9)&lt;=1)*1,""))),"")</f>
        <v/>
      </c>
      <c r="DT9" s="262"/>
      <c r="DV9" s="253">
        <f t="shared" si="10"/>
        <v>13</v>
      </c>
      <c r="DW9" s="254" t="str">
        <f>GrpA!$B$7</f>
        <v>Scotland</v>
      </c>
      <c r="DX9" s="255">
        <f t="shared" si="54"/>
        <v>20</v>
      </c>
      <c r="DY9" s="254" t="str">
        <f>GrpA!$D$7</f>
        <v>Switzerland</v>
      </c>
      <c r="DZ9" s="258"/>
      <c r="EA9" s="258"/>
      <c r="EB9" s="261"/>
      <c r="EC9" s="255" t="str">
        <f t="shared" si="55"/>
        <v/>
      </c>
      <c r="ED9" s="255" t="str">
        <f>IF((EC9&lt;&gt;""),IF(OR($F9&lt;&gt;$G9,PrSettings!$M$4="●"),(($F9-$G9)=(DZ9-EA9))*1,0),"")</f>
        <v/>
      </c>
      <c r="EE9" s="255" t="str">
        <f t="shared" si="56"/>
        <v/>
      </c>
      <c r="EF9" s="255" t="str">
        <f>IF(EC9&lt;&gt;"",IF(ABS($F9-$G9)&gt;=PrSettings!$M$7,(ABS($F9-$G9-DZ9+EA9)&lt;=1)*1,IF(AND(EC9,$F9=$G9,$F9&gt;=PrSettings!$M$6),(ABS(DZ9-$F9)&lt;=1)*1,IF(AND(ABS($F9-$G9-DZ9+EA9)&lt;=1,$F9+$G9&gt;=PrSettings!$M$8),(ABS(DZ9-$F9)&lt;=1)*(ABS(EA9-$G9)&lt;=1)*1,""))),"")</f>
        <v/>
      </c>
      <c r="EG9" s="262"/>
      <c r="EI9" s="253">
        <f t="shared" si="11"/>
        <v>13</v>
      </c>
      <c r="EJ9" s="254" t="str">
        <f>GrpA!$B$7</f>
        <v>Scotland</v>
      </c>
      <c r="EK9" s="255">
        <f t="shared" si="57"/>
        <v>20</v>
      </c>
      <c r="EL9" s="254" t="str">
        <f>GrpA!$D$7</f>
        <v>Switzerland</v>
      </c>
      <c r="EM9" s="258"/>
      <c r="EN9" s="258"/>
      <c r="EO9" s="261"/>
      <c r="EP9" s="255" t="str">
        <f t="shared" si="58"/>
        <v/>
      </c>
      <c r="EQ9" s="255" t="str">
        <f>IF((EP9&lt;&gt;""),IF(OR($F9&lt;&gt;$G9,PrSettings!$M$4="●"),(($F9-$G9)=(EM9-EN9))*1,0),"")</f>
        <v/>
      </c>
      <c r="ER9" s="255" t="str">
        <f t="shared" si="59"/>
        <v/>
      </c>
      <c r="ES9" s="255" t="str">
        <f>IF(EP9&lt;&gt;"",IF(ABS($F9-$G9)&gt;=PrSettings!$M$7,(ABS($F9-$G9-EM9+EN9)&lt;=1)*1,IF(AND(EP9,$F9=$G9,$F9&gt;=PrSettings!$M$6),(ABS(EM9-$F9)&lt;=1)*1,IF(AND(ABS($F9-$G9-EM9+EN9)&lt;=1,$F9+$G9&gt;=PrSettings!$M$8),(ABS(EM9-$F9)&lt;=1)*(ABS(EN9-$G9)&lt;=1)*1,""))),"")</f>
        <v/>
      </c>
      <c r="ET9" s="262"/>
      <c r="EV9" s="253">
        <f t="shared" si="12"/>
        <v>13</v>
      </c>
      <c r="EW9" s="254" t="str">
        <f>GrpA!$B$7</f>
        <v>Scotland</v>
      </c>
      <c r="EX9" s="255">
        <f t="shared" si="60"/>
        <v>20</v>
      </c>
      <c r="EY9" s="254" t="str">
        <f>GrpA!$D$7</f>
        <v>Switzerland</v>
      </c>
      <c r="EZ9" s="258"/>
      <c r="FA9" s="258"/>
      <c r="FB9" s="261"/>
      <c r="FC9" s="255" t="str">
        <f t="shared" si="61"/>
        <v/>
      </c>
      <c r="FD9" s="255" t="str">
        <f>IF((FC9&lt;&gt;""),IF(OR($F9&lt;&gt;$G9,PrSettings!$M$4="●"),(($F9-$G9)=(EZ9-FA9))*1,0),"")</f>
        <v/>
      </c>
      <c r="FE9" s="255" t="str">
        <f t="shared" si="62"/>
        <v/>
      </c>
      <c r="FF9" s="255" t="str">
        <f>IF(FC9&lt;&gt;"",IF(ABS($F9-$G9)&gt;=PrSettings!$M$7,(ABS($F9-$G9-EZ9+FA9)&lt;=1)*1,IF(AND(FC9,$F9=$G9,$F9&gt;=PrSettings!$M$6),(ABS(EZ9-$F9)&lt;=1)*1,IF(AND(ABS($F9-$G9-EZ9+FA9)&lt;=1,$F9+$G9&gt;=PrSettings!$M$8),(ABS(EZ9-$F9)&lt;=1)*(ABS(FA9-$G9)&lt;=1)*1,""))),"")</f>
        <v/>
      </c>
      <c r="FG9" s="262"/>
      <c r="FI9" s="253">
        <f t="shared" si="13"/>
        <v>13</v>
      </c>
      <c r="FJ9" s="254" t="str">
        <f>GrpA!$B$7</f>
        <v>Scotland</v>
      </c>
      <c r="FK9" s="255">
        <f t="shared" si="63"/>
        <v>20</v>
      </c>
      <c r="FL9" s="254" t="str">
        <f>GrpA!$D$7</f>
        <v>Switzerland</v>
      </c>
      <c r="FM9" s="258"/>
      <c r="FN9" s="258"/>
      <c r="FO9" s="261"/>
      <c r="FP9" s="255" t="str">
        <f t="shared" si="64"/>
        <v/>
      </c>
      <c r="FQ9" s="255" t="str">
        <f>IF((FP9&lt;&gt;""),IF(OR($F9&lt;&gt;$G9,PrSettings!$M$4="●"),(($F9-$G9)=(FM9-FN9))*1,0),"")</f>
        <v/>
      </c>
      <c r="FR9" s="255" t="str">
        <f t="shared" si="65"/>
        <v/>
      </c>
      <c r="FS9" s="255" t="str">
        <f>IF(FP9&lt;&gt;"",IF(ABS($F9-$G9)&gt;=PrSettings!$M$7,(ABS($F9-$G9-FM9+FN9)&lt;=1)*1,IF(AND(FP9,$F9=$G9,$F9&gt;=PrSettings!$M$6),(ABS(FM9-$F9)&lt;=1)*1,IF(AND(ABS($F9-$G9-FM9+FN9)&lt;=1,$F9+$G9&gt;=PrSettings!$M$8),(ABS(FM9-$F9)&lt;=1)*(ABS(FN9-$G9)&lt;=1)*1,""))),"")</f>
        <v/>
      </c>
      <c r="FT9" s="262"/>
      <c r="FV9" s="253">
        <f t="shared" si="14"/>
        <v>13</v>
      </c>
      <c r="FW9" s="254" t="str">
        <f>GrpA!$B$7</f>
        <v>Scotland</v>
      </c>
      <c r="FX9" s="255">
        <f t="shared" si="66"/>
        <v>20</v>
      </c>
      <c r="FY9" s="254" t="str">
        <f>GrpA!$D$7</f>
        <v>Switzerland</v>
      </c>
      <c r="FZ9" s="258"/>
      <c r="GA9" s="258"/>
      <c r="GB9" s="261"/>
      <c r="GC9" s="255" t="str">
        <f t="shared" si="67"/>
        <v/>
      </c>
      <c r="GD9" s="255" t="str">
        <f>IF((GC9&lt;&gt;""),IF(OR($F9&lt;&gt;$G9,PrSettings!$M$4="●"),(($F9-$G9)=(FZ9-GA9))*1,0),"")</f>
        <v/>
      </c>
      <c r="GE9" s="255" t="str">
        <f t="shared" si="68"/>
        <v/>
      </c>
      <c r="GF9" s="255" t="str">
        <f>IF(GC9&lt;&gt;"",IF(ABS($F9-$G9)&gt;=PrSettings!$M$7,(ABS($F9-$G9-FZ9+GA9)&lt;=1)*1,IF(AND(GC9,$F9=$G9,$F9&gt;=PrSettings!$M$6),(ABS(FZ9-$F9)&lt;=1)*1,IF(AND(ABS($F9-$G9-FZ9+GA9)&lt;=1,$F9+$G9&gt;=PrSettings!$M$8),(ABS(FZ9-$F9)&lt;=1)*(ABS(GA9-$G9)&lt;=1)*1,""))),"")</f>
        <v/>
      </c>
      <c r="GG9" s="262"/>
      <c r="GI9" s="253">
        <f t="shared" si="15"/>
        <v>13</v>
      </c>
      <c r="GJ9" s="254" t="str">
        <f>GrpA!$B$7</f>
        <v>Scotland</v>
      </c>
      <c r="GK9" s="255">
        <f t="shared" si="69"/>
        <v>20</v>
      </c>
      <c r="GL9" s="254" t="str">
        <f>GrpA!$D$7</f>
        <v>Switzerland</v>
      </c>
      <c r="GM9" s="258"/>
      <c r="GN9" s="258"/>
      <c r="GO9" s="261"/>
      <c r="GP9" s="255" t="str">
        <f t="shared" si="70"/>
        <v/>
      </c>
      <c r="GQ9" s="255" t="str">
        <f>IF((GP9&lt;&gt;""),IF(OR($F9&lt;&gt;$G9,PrSettings!$M$4="●"),(($F9-$G9)=(GM9-GN9))*1,0),"")</f>
        <v/>
      </c>
      <c r="GR9" s="255" t="str">
        <f t="shared" si="71"/>
        <v/>
      </c>
      <c r="GS9" s="255" t="str">
        <f>IF(GP9&lt;&gt;"",IF(ABS($F9-$G9)&gt;=PrSettings!$M$7,(ABS($F9-$G9-GM9+GN9)&lt;=1)*1,IF(AND(GP9,$F9=$G9,$F9&gt;=PrSettings!$M$6),(ABS(GM9-$F9)&lt;=1)*1,IF(AND(ABS($F9-$G9-GM9+GN9)&lt;=1,$F9+$G9&gt;=PrSettings!$M$8),(ABS(GM9-$F9)&lt;=1)*(ABS(GN9-$G9)&lt;=1)*1,""))),"")</f>
        <v/>
      </c>
      <c r="GT9" s="262"/>
      <c r="GV9" s="253">
        <f t="shared" si="16"/>
        <v>13</v>
      </c>
      <c r="GW9" s="254" t="str">
        <f>GrpA!$B$7</f>
        <v>Scotland</v>
      </c>
      <c r="GX9" s="255">
        <f t="shared" si="72"/>
        <v>20</v>
      </c>
      <c r="GY9" s="254" t="str">
        <f>GrpA!$D$7</f>
        <v>Switzerland</v>
      </c>
      <c r="GZ9" s="258"/>
      <c r="HA9" s="258"/>
      <c r="HB9" s="261"/>
      <c r="HC9" s="255" t="str">
        <f t="shared" si="73"/>
        <v/>
      </c>
      <c r="HD9" s="255" t="str">
        <f>IF((HC9&lt;&gt;""),IF(OR($F9&lt;&gt;$G9,PrSettings!$M$4="●"),(($F9-$G9)=(GZ9-HA9))*1,0),"")</f>
        <v/>
      </c>
      <c r="HE9" s="255" t="str">
        <f t="shared" si="74"/>
        <v/>
      </c>
      <c r="HF9" s="255" t="str">
        <f>IF(HC9&lt;&gt;"",IF(ABS($F9-$G9)&gt;=PrSettings!$M$7,(ABS($F9-$G9-GZ9+HA9)&lt;=1)*1,IF(AND(HC9,$F9=$G9,$F9&gt;=PrSettings!$M$6),(ABS(GZ9-$F9)&lt;=1)*1,IF(AND(ABS($F9-$G9-GZ9+HA9)&lt;=1,$F9+$G9&gt;=PrSettings!$M$8),(ABS(GZ9-$F9)&lt;=1)*(ABS(HA9-$G9)&lt;=1)*1,""))),"")</f>
        <v/>
      </c>
      <c r="HG9" s="262"/>
      <c r="HI9" s="253">
        <f t="shared" si="17"/>
        <v>13</v>
      </c>
      <c r="HJ9" s="254" t="str">
        <f>GrpA!$B$7</f>
        <v>Scotland</v>
      </c>
      <c r="HK9" s="255">
        <f t="shared" si="75"/>
        <v>20</v>
      </c>
      <c r="HL9" s="254" t="str">
        <f>GrpA!$D$7</f>
        <v>Switzerland</v>
      </c>
      <c r="HM9" s="258"/>
      <c r="HN9" s="258"/>
      <c r="HO9" s="261"/>
      <c r="HP9" s="255" t="str">
        <f t="shared" si="76"/>
        <v/>
      </c>
      <c r="HQ9" s="255" t="str">
        <f>IF((HP9&lt;&gt;""),IF(OR($F9&lt;&gt;$G9,PrSettings!$M$4="●"),(($F9-$G9)=(HM9-HN9))*1,0),"")</f>
        <v/>
      </c>
      <c r="HR9" s="255" t="str">
        <f t="shared" si="77"/>
        <v/>
      </c>
      <c r="HS9" s="255" t="str">
        <f>IF(HP9&lt;&gt;"",IF(ABS($F9-$G9)&gt;=PrSettings!$M$7,(ABS($F9-$G9-HM9+HN9)&lt;=1)*1,IF(AND(HP9,$F9=$G9,$F9&gt;=PrSettings!$M$6),(ABS(HM9-$F9)&lt;=1)*1,IF(AND(ABS($F9-$G9-HM9+HN9)&lt;=1,$F9+$G9&gt;=PrSettings!$M$8),(ABS(HM9-$F9)&lt;=1)*(ABS(HN9-$G9)&lt;=1)*1,""))),"")</f>
        <v/>
      </c>
      <c r="HT9" s="262"/>
      <c r="HV9" s="253">
        <f t="shared" si="18"/>
        <v>13</v>
      </c>
      <c r="HW9" s="254" t="str">
        <f>GrpA!$B$7</f>
        <v>Scotland</v>
      </c>
      <c r="HX9" s="255">
        <f t="shared" si="78"/>
        <v>20</v>
      </c>
      <c r="HY9" s="254" t="str">
        <f>GrpA!$D$7</f>
        <v>Switzerland</v>
      </c>
      <c r="HZ9" s="258"/>
      <c r="IA9" s="258"/>
      <c r="IB9" s="261"/>
      <c r="IC9" s="255" t="str">
        <f t="shared" si="79"/>
        <v/>
      </c>
      <c r="ID9" s="255" t="str">
        <f>IF((IC9&lt;&gt;""),IF(OR($F9&lt;&gt;$G9,PrSettings!$M$4="●"),(($F9-$G9)=(HZ9-IA9))*1,0),"")</f>
        <v/>
      </c>
      <c r="IE9" s="255" t="str">
        <f t="shared" si="80"/>
        <v/>
      </c>
      <c r="IF9" s="255" t="str">
        <f>IF(IC9&lt;&gt;"",IF(ABS($F9-$G9)&gt;=PrSettings!$M$7,(ABS($F9-$G9-HZ9+IA9)&lt;=1)*1,IF(AND(IC9,$F9=$G9,$F9&gt;=PrSettings!$M$6),(ABS(HZ9-$F9)&lt;=1)*1,IF(AND(ABS($F9-$G9-HZ9+IA9)&lt;=1,$F9+$G9&gt;=PrSettings!$M$8),(ABS(HZ9-$F9)&lt;=1)*(ABS(IA9-$G9)&lt;=1)*1,""))),"")</f>
        <v/>
      </c>
      <c r="IG9" s="262"/>
      <c r="II9" s="253">
        <f t="shared" si="19"/>
        <v>13</v>
      </c>
      <c r="IJ9" s="254" t="str">
        <f>GrpA!$B$7</f>
        <v>Scotland</v>
      </c>
      <c r="IK9" s="255">
        <f t="shared" si="81"/>
        <v>20</v>
      </c>
      <c r="IL9" s="254" t="str">
        <f>GrpA!$D$7</f>
        <v>Switzerland</v>
      </c>
      <c r="IM9" s="258"/>
      <c r="IN9" s="258"/>
      <c r="IO9" s="261"/>
      <c r="IP9" s="255" t="str">
        <f t="shared" si="82"/>
        <v/>
      </c>
      <c r="IQ9" s="255" t="str">
        <f>IF((IP9&lt;&gt;""),IF(OR($F9&lt;&gt;$G9,PrSettings!$M$4="●"),(($F9-$G9)=(IM9-IN9))*1,0),"")</f>
        <v/>
      </c>
      <c r="IR9" s="255" t="str">
        <f t="shared" si="83"/>
        <v/>
      </c>
      <c r="IS9" s="255" t="str">
        <f>IF(IP9&lt;&gt;"",IF(ABS($F9-$G9)&gt;=PrSettings!$M$7,(ABS($F9-$G9-IM9+IN9)&lt;=1)*1,IF(AND(IP9,$F9=$G9,$F9&gt;=PrSettings!$M$6),(ABS(IM9-$F9)&lt;=1)*1,IF(AND(ABS($F9-$G9-IM9+IN9)&lt;=1,$F9+$G9&gt;=PrSettings!$M$8),(ABS(IM9-$F9)&lt;=1)*(ABS(IN9-$G9)&lt;=1)*1,""))),"")</f>
        <v/>
      </c>
      <c r="IT9" s="262"/>
      <c r="IV9" s="253">
        <f t="shared" si="20"/>
        <v>13</v>
      </c>
      <c r="IW9" s="254" t="str">
        <f>GrpA!$B$7</f>
        <v>Scotland</v>
      </c>
      <c r="IX9" s="255">
        <f t="shared" si="84"/>
        <v>20</v>
      </c>
      <c r="IY9" s="254" t="str">
        <f>GrpA!$D$7</f>
        <v>Switzerland</v>
      </c>
      <c r="IZ9" s="258"/>
      <c r="JA9" s="258"/>
      <c r="JB9" s="261"/>
      <c r="JC9" s="255" t="str">
        <f t="shared" si="85"/>
        <v/>
      </c>
      <c r="JD9" s="255" t="str">
        <f>IF((JC9&lt;&gt;""),IF(OR($F9&lt;&gt;$G9,PrSettings!$M$4="●"),(($F9-$G9)=(IZ9-JA9))*1,0),"")</f>
        <v/>
      </c>
      <c r="JE9" s="255" t="str">
        <f t="shared" si="86"/>
        <v/>
      </c>
      <c r="JF9" s="255" t="str">
        <f>IF(JC9&lt;&gt;"",IF(ABS($F9-$G9)&gt;=PrSettings!$M$7,(ABS($F9-$G9-IZ9+JA9)&lt;=1)*1,IF(AND(JC9,$F9=$G9,$F9&gt;=PrSettings!$M$6),(ABS(IZ9-$F9)&lt;=1)*1,IF(AND(ABS($F9-$G9-IZ9+JA9)&lt;=1,$F9+$G9&gt;=PrSettings!$M$8),(ABS(IZ9-$F9)&lt;=1)*(ABS(JA9-$G9)&lt;=1)*1,""))),"")</f>
        <v/>
      </c>
      <c r="JG9" s="262"/>
      <c r="JI9" s="253">
        <f t="shared" si="21"/>
        <v>13</v>
      </c>
      <c r="JJ9" s="254" t="str">
        <f>GrpA!$B$7</f>
        <v>Scotland</v>
      </c>
      <c r="JK9" s="255">
        <f t="shared" si="87"/>
        <v>20</v>
      </c>
      <c r="JL9" s="254" t="str">
        <f>GrpA!$D$7</f>
        <v>Switzerland</v>
      </c>
      <c r="JM9" s="258"/>
      <c r="JN9" s="258"/>
      <c r="JO9" s="261"/>
      <c r="JP9" s="255" t="str">
        <f t="shared" si="88"/>
        <v/>
      </c>
      <c r="JQ9" s="255" t="str">
        <f>IF((JP9&lt;&gt;""),IF(OR($F9&lt;&gt;$G9,PrSettings!$M$4="●"),(($F9-$G9)=(JM9-JN9))*1,0),"")</f>
        <v/>
      </c>
      <c r="JR9" s="255" t="str">
        <f t="shared" si="89"/>
        <v/>
      </c>
      <c r="JS9" s="255" t="str">
        <f>IF(JP9&lt;&gt;"",IF(ABS($F9-$G9)&gt;=PrSettings!$M$7,(ABS($F9-$G9-JM9+JN9)&lt;=1)*1,IF(AND(JP9,$F9=$G9,$F9&gt;=PrSettings!$M$6),(ABS(JM9-$F9)&lt;=1)*1,IF(AND(ABS($F9-$G9-JM9+JN9)&lt;=1,$F9+$G9&gt;=PrSettings!$M$8),(ABS(JM9-$F9)&lt;=1)*(ABS(JN9-$G9)&lt;=1)*1,""))),"")</f>
        <v/>
      </c>
      <c r="JT9" s="262"/>
      <c r="JV9" s="253">
        <f t="shared" si="22"/>
        <v>13</v>
      </c>
      <c r="JW9" s="254" t="str">
        <f>GrpA!$B$7</f>
        <v>Scotland</v>
      </c>
      <c r="JX9" s="255">
        <f t="shared" si="90"/>
        <v>20</v>
      </c>
      <c r="JY9" s="254" t="str">
        <f>GrpA!$D$7</f>
        <v>Switzerland</v>
      </c>
      <c r="JZ9" s="258"/>
      <c r="KA9" s="258"/>
      <c r="KB9" s="261"/>
      <c r="KC9" s="255" t="str">
        <f t="shared" si="91"/>
        <v/>
      </c>
      <c r="KD9" s="255" t="str">
        <f>IF((KC9&lt;&gt;""),IF(OR($F9&lt;&gt;$G9,PrSettings!$M$4="●"),(($F9-$G9)=(JZ9-KA9))*1,0),"")</f>
        <v/>
      </c>
      <c r="KE9" s="255" t="str">
        <f t="shared" si="92"/>
        <v/>
      </c>
      <c r="KF9" s="255" t="str">
        <f>IF(KC9&lt;&gt;"",IF(ABS($F9-$G9)&gt;=PrSettings!$M$7,(ABS($F9-$G9-JZ9+KA9)&lt;=1)*1,IF(AND(KC9,$F9=$G9,$F9&gt;=PrSettings!$M$6),(ABS(JZ9-$F9)&lt;=1)*1,IF(AND(ABS($F9-$G9-JZ9+KA9)&lt;=1,$F9+$G9&gt;=PrSettings!$M$8),(ABS(JZ9-$F9)&lt;=1)*(ABS(KA9-$G9)&lt;=1)*1,""))),"")</f>
        <v/>
      </c>
      <c r="KG9" s="262"/>
      <c r="KI9" s="253">
        <f t="shared" si="23"/>
        <v>13</v>
      </c>
      <c r="KJ9" s="254" t="str">
        <f>GrpA!$B$7</f>
        <v>Scotland</v>
      </c>
      <c r="KK9" s="255">
        <f t="shared" si="93"/>
        <v>20</v>
      </c>
      <c r="KL9" s="254" t="str">
        <f>GrpA!$D$7</f>
        <v>Switzerland</v>
      </c>
      <c r="KM9" s="258"/>
      <c r="KN9" s="258"/>
      <c r="KO9" s="261"/>
      <c r="KP9" s="255" t="str">
        <f t="shared" si="94"/>
        <v/>
      </c>
      <c r="KQ9" s="255" t="str">
        <f>IF((KP9&lt;&gt;""),IF(OR($F9&lt;&gt;$G9,PrSettings!$M$4="●"),(($F9-$G9)=(KM9-KN9))*1,0),"")</f>
        <v/>
      </c>
      <c r="KR9" s="255" t="str">
        <f t="shared" si="95"/>
        <v/>
      </c>
      <c r="KS9" s="255" t="str">
        <f>IF(KP9&lt;&gt;"",IF(ABS($F9-$G9)&gt;=PrSettings!$M$7,(ABS($F9-$G9-KM9+KN9)&lt;=1)*1,IF(AND(KP9,$F9=$G9,$F9&gt;=PrSettings!$M$6),(ABS(KM9-$F9)&lt;=1)*1,IF(AND(ABS($F9-$G9-KM9+KN9)&lt;=1,$F9+$G9&gt;=PrSettings!$M$8),(ABS(KM9-$F9)&lt;=1)*(ABS(KN9-$G9)&lt;=1)*1,""))),"")</f>
        <v/>
      </c>
      <c r="KT9" s="262"/>
      <c r="KV9" s="253">
        <f t="shared" si="24"/>
        <v>13</v>
      </c>
      <c r="KW9" s="254" t="str">
        <f>GrpA!$B$7</f>
        <v>Scotland</v>
      </c>
      <c r="KX9" s="255">
        <f t="shared" si="96"/>
        <v>20</v>
      </c>
      <c r="KY9" s="254" t="str">
        <f>GrpA!$D$7</f>
        <v>Switzerland</v>
      </c>
      <c r="KZ9" s="258"/>
      <c r="LA9" s="258"/>
      <c r="LB9" s="261"/>
      <c r="LC9" s="255" t="str">
        <f t="shared" si="97"/>
        <v/>
      </c>
      <c r="LD9" s="255" t="str">
        <f>IF((LC9&lt;&gt;""),IF(OR($F9&lt;&gt;$G9,PrSettings!$M$4="●"),(($F9-$G9)=(KZ9-LA9))*1,0),"")</f>
        <v/>
      </c>
      <c r="LE9" s="255" t="str">
        <f t="shared" si="98"/>
        <v/>
      </c>
      <c r="LF9" s="255" t="str">
        <f>IF(LC9&lt;&gt;"",IF(ABS($F9-$G9)&gt;=PrSettings!$M$7,(ABS($F9-$G9-KZ9+LA9)&lt;=1)*1,IF(AND(LC9,$F9=$G9,$F9&gt;=PrSettings!$M$6),(ABS(KZ9-$F9)&lt;=1)*1,IF(AND(ABS($F9-$G9-KZ9+LA9)&lt;=1,$F9+$G9&gt;=PrSettings!$M$8),(ABS(KZ9-$F9)&lt;=1)*(ABS(LA9-$G9)&lt;=1)*1,""))),"")</f>
        <v/>
      </c>
      <c r="LG9" s="262"/>
      <c r="LI9" s="253">
        <f t="shared" si="25"/>
        <v>13</v>
      </c>
      <c r="LJ9" s="254" t="str">
        <f>GrpA!$B$7</f>
        <v>Scotland</v>
      </c>
      <c r="LK9" s="255">
        <f t="shared" si="99"/>
        <v>20</v>
      </c>
      <c r="LL9" s="254" t="str">
        <f>GrpA!$D$7</f>
        <v>Switzerland</v>
      </c>
      <c r="LM9" s="258"/>
      <c r="LN9" s="258"/>
      <c r="LO9" s="261"/>
      <c r="LP9" s="255" t="str">
        <f t="shared" si="100"/>
        <v/>
      </c>
      <c r="LQ9" s="255" t="str">
        <f>IF((LP9&lt;&gt;""),IF(OR($F9&lt;&gt;$G9,PrSettings!$M$4="●"),(($F9-$G9)=(LM9-LN9))*1,0),"")</f>
        <v/>
      </c>
      <c r="LR9" s="255" t="str">
        <f t="shared" si="101"/>
        <v/>
      </c>
      <c r="LS9" s="255" t="str">
        <f>IF(LP9&lt;&gt;"",IF(ABS($F9-$G9)&gt;=PrSettings!$M$7,(ABS($F9-$G9-LM9+LN9)&lt;=1)*1,IF(AND(LP9,$F9=$G9,$F9&gt;=PrSettings!$M$6),(ABS(LM9-$F9)&lt;=1)*1,IF(AND(ABS($F9-$G9-LM9+LN9)&lt;=1,$F9+$G9&gt;=PrSettings!$M$8),(ABS(LM9-$F9)&lt;=1)*(ABS(LN9-$G9)&lt;=1)*1,""))),"")</f>
        <v/>
      </c>
      <c r="LT9" s="262"/>
      <c r="LV9" s="253">
        <f t="shared" si="26"/>
        <v>13</v>
      </c>
      <c r="LW9" s="254" t="str">
        <f>GrpA!$B$7</f>
        <v>Scotland</v>
      </c>
      <c r="LX9" s="255">
        <f t="shared" si="102"/>
        <v>20</v>
      </c>
      <c r="LY9" s="254" t="str">
        <f>GrpA!$D$7</f>
        <v>Switzerland</v>
      </c>
      <c r="LZ9" s="258"/>
      <c r="MA9" s="258"/>
      <c r="MB9" s="261"/>
      <c r="MC9" s="255" t="str">
        <f t="shared" si="103"/>
        <v/>
      </c>
      <c r="MD9" s="255" t="str">
        <f>IF((MC9&lt;&gt;""),IF(OR($F9&lt;&gt;$G9,PrSettings!$M$4="●"),(($F9-$G9)=(LZ9-MA9))*1,0),"")</f>
        <v/>
      </c>
      <c r="ME9" s="255" t="str">
        <f t="shared" si="104"/>
        <v/>
      </c>
      <c r="MF9" s="255" t="str">
        <f>IF(MC9&lt;&gt;"",IF(ABS($F9-$G9)&gt;=PrSettings!$M$7,(ABS($F9-$G9-LZ9+MA9)&lt;=1)*1,IF(AND(MC9,$F9=$G9,$F9&gt;=PrSettings!$M$6),(ABS(LZ9-$F9)&lt;=1)*1,IF(AND(ABS($F9-$G9-LZ9+MA9)&lt;=1,$F9+$G9&gt;=PrSettings!$M$8),(ABS(LZ9-$F9)&lt;=1)*(ABS(MA9-$G9)&lt;=1)*1,""))),"")</f>
        <v/>
      </c>
      <c r="MG9" s="262"/>
    </row>
    <row r="10">
      <c r="A10" s="172"/>
      <c r="B10" s="253">
        <f t="array" ref="B10">INDEX(Groups!$C$7:$C$35,MATCH(C10,Groups!$D$7:$D$35,0))</f>
        <v>20</v>
      </c>
      <c r="C10" s="254" t="str">
        <f>GrpA!$B$8</f>
        <v>Switzerland</v>
      </c>
      <c r="D10" s="255">
        <f t="array" ref="D10">INDEX(Groups!$C$7:$C$35,MATCH(E10,Groups!$D$7:$D$35,0))</f>
        <v>54</v>
      </c>
      <c r="E10" s="254" t="str">
        <f>GrpA!$D$8</f>
        <v>Germany</v>
      </c>
      <c r="F10" s="256">
        <f>GrpA!$E$8</f>
        <v>0</v>
      </c>
      <c r="G10" s="257">
        <f>GrpA!$G$8</f>
        <v>1</v>
      </c>
      <c r="H10" s="133"/>
      <c r="I10" s="253">
        <f t="shared" si="1"/>
        <v>20</v>
      </c>
      <c r="J10" s="254" t="str">
        <f>GrpA!$B$8</f>
        <v>Switzerland</v>
      </c>
      <c r="K10" s="255">
        <f t="shared" si="27"/>
        <v>54</v>
      </c>
      <c r="L10" s="254" t="str">
        <f>GrpA!$D$8</f>
        <v>Germany</v>
      </c>
      <c r="M10" s="258"/>
      <c r="N10" s="258"/>
      <c r="O10" s="261"/>
      <c r="P10" s="255" t="str">
        <f t="shared" si="28"/>
        <v/>
      </c>
      <c r="Q10" s="255" t="str">
        <f>IF((P10&lt;&gt;""),IF(OR($F10&lt;&gt;$G10,PrSettings!$M$4="●"),(($F10-$G10)=(M10-N10))*1,0),"")</f>
        <v/>
      </c>
      <c r="R10" s="255" t="str">
        <f t="shared" si="29"/>
        <v/>
      </c>
      <c r="S10" s="255" t="str">
        <f>IF(P10&lt;&gt;"",IF(ABS($F10-$G10)&gt;=PrSettings!$M$7,(ABS($F10-$G10-M10+N10)&lt;=1)*1,IF(AND(P10,$F10=$G10,$F10&gt;=PrSettings!$M$6),(ABS(M10-$F10)&lt;=1)*1,IF(AND(ABS($F10-$G10-M10+N10)&lt;=1,$F10+$G10&gt;=PrSettings!$M$8),(ABS(M10-$F10)&lt;=1)*(ABS(N10-$G10)&lt;=1)*1,""))),"")</f>
        <v/>
      </c>
      <c r="T10" s="262"/>
      <c r="V10" s="253">
        <f t="shared" si="2"/>
        <v>20</v>
      </c>
      <c r="W10" s="254" t="str">
        <f>GrpA!$B$8</f>
        <v>Switzerland</v>
      </c>
      <c r="X10" s="255">
        <f t="shared" si="30"/>
        <v>54</v>
      </c>
      <c r="Y10" s="254" t="str">
        <f>GrpA!$D$8</f>
        <v>Germany</v>
      </c>
      <c r="Z10" s="258"/>
      <c r="AA10" s="258"/>
      <c r="AB10" s="261"/>
      <c r="AC10" s="255" t="str">
        <f t="shared" si="31"/>
        <v/>
      </c>
      <c r="AD10" s="255" t="str">
        <f>IF((AC10&lt;&gt;""),IF(OR($F10&lt;&gt;$G10,PrSettings!$M$4="●"),(($F10-$G10)=(Z10-AA10))*1,0),"")</f>
        <v/>
      </c>
      <c r="AE10" s="255" t="str">
        <f t="shared" si="32"/>
        <v/>
      </c>
      <c r="AF10" s="255" t="str">
        <f>IF(AC10&lt;&gt;"",IF(ABS($F10-$G10)&gt;=PrSettings!$M$7,(ABS($F10-$G10-Z10+AA10)&lt;=1)*1,IF(AND(AC10,$F10=$G10,$F10&gt;=PrSettings!$M$6),(ABS(Z10-$F10)&lt;=1)*1,IF(AND(ABS($F10-$G10-Z10+AA10)&lt;=1,$F10+$G10&gt;=PrSettings!$M$8),(ABS(Z10-$F10)&lt;=1)*(ABS(AA10-$G10)&lt;=1)*1,""))),"")</f>
        <v/>
      </c>
      <c r="AG10" s="262"/>
      <c r="AI10" s="253">
        <f t="shared" si="3"/>
        <v>20</v>
      </c>
      <c r="AJ10" s="254" t="str">
        <f>GrpA!$B$8</f>
        <v>Switzerland</v>
      </c>
      <c r="AK10" s="255">
        <f t="shared" si="33"/>
        <v>54</v>
      </c>
      <c r="AL10" s="254" t="str">
        <f>GrpA!$D$8</f>
        <v>Germany</v>
      </c>
      <c r="AM10" s="258"/>
      <c r="AN10" s="258"/>
      <c r="AO10" s="261"/>
      <c r="AP10" s="255" t="str">
        <f t="shared" si="34"/>
        <v/>
      </c>
      <c r="AQ10" s="255" t="str">
        <f>IF((AP10&lt;&gt;""),IF(OR($F10&lt;&gt;$G10,PrSettings!$M$4="●"),(($F10-$G10)=(AM10-AN10))*1,0),"")</f>
        <v/>
      </c>
      <c r="AR10" s="255" t="str">
        <f t="shared" si="35"/>
        <v/>
      </c>
      <c r="AS10" s="255" t="str">
        <f>IF(AP10&lt;&gt;"",IF(ABS($F10-$G10)&gt;=PrSettings!$M$7,(ABS($F10-$G10-AM10+AN10)&lt;=1)*1,IF(AND(AP10,$F10=$G10,$F10&gt;=PrSettings!$M$6),(ABS(AM10-$F10)&lt;=1)*1,IF(AND(ABS($F10-$G10-AM10+AN10)&lt;=1,$F10+$G10&gt;=PrSettings!$M$8),(ABS(AM10-$F10)&lt;=1)*(ABS(AN10-$G10)&lt;=1)*1,""))),"")</f>
        <v/>
      </c>
      <c r="AT10" s="262"/>
      <c r="AV10" s="253">
        <f t="shared" si="4"/>
        <v>20</v>
      </c>
      <c r="AW10" s="254" t="str">
        <f>GrpA!$B$8</f>
        <v>Switzerland</v>
      </c>
      <c r="AX10" s="255">
        <f t="shared" si="36"/>
        <v>54</v>
      </c>
      <c r="AY10" s="254" t="str">
        <f>GrpA!$D$8</f>
        <v>Germany</v>
      </c>
      <c r="AZ10" s="258"/>
      <c r="BA10" s="258"/>
      <c r="BB10" s="261"/>
      <c r="BC10" s="255" t="str">
        <f t="shared" si="37"/>
        <v/>
      </c>
      <c r="BD10" s="255" t="str">
        <f>IF((BC10&lt;&gt;""),IF(OR($F10&lt;&gt;$G10,PrSettings!$M$4="●"),(($F10-$G10)=(AZ10-BA10))*1,0),"")</f>
        <v/>
      </c>
      <c r="BE10" s="255" t="str">
        <f t="shared" si="38"/>
        <v/>
      </c>
      <c r="BF10" s="255" t="str">
        <f>IF(BC10&lt;&gt;"",IF(ABS($F10-$G10)&gt;=PrSettings!$M$7,(ABS($F10-$G10-AZ10+BA10)&lt;=1)*1,IF(AND(BC10,$F10=$G10,$F10&gt;=PrSettings!$M$6),(ABS(AZ10-$F10)&lt;=1)*1,IF(AND(ABS($F10-$G10-AZ10+BA10)&lt;=1,$F10+$G10&gt;=PrSettings!$M$8),(ABS(AZ10-$F10)&lt;=1)*(ABS(BA10-$G10)&lt;=1)*1,""))),"")</f>
        <v/>
      </c>
      <c r="BG10" s="262"/>
      <c r="BI10" s="253">
        <f t="shared" si="5"/>
        <v>20</v>
      </c>
      <c r="BJ10" s="254" t="str">
        <f>GrpA!$B$8</f>
        <v>Switzerland</v>
      </c>
      <c r="BK10" s="255">
        <f t="shared" si="39"/>
        <v>54</v>
      </c>
      <c r="BL10" s="254" t="str">
        <f>GrpA!$D$8</f>
        <v>Germany</v>
      </c>
      <c r="BM10" s="258"/>
      <c r="BN10" s="258"/>
      <c r="BO10" s="261"/>
      <c r="BP10" s="255" t="str">
        <f t="shared" si="40"/>
        <v/>
      </c>
      <c r="BQ10" s="255" t="str">
        <f>IF((BP10&lt;&gt;""),IF(OR($F10&lt;&gt;$G10,PrSettings!$M$4="●"),(($F10-$G10)=(BM10-BN10))*1,0),"")</f>
        <v/>
      </c>
      <c r="BR10" s="255" t="str">
        <f t="shared" si="41"/>
        <v/>
      </c>
      <c r="BS10" s="255" t="str">
        <f>IF(BP10&lt;&gt;"",IF(ABS($F10-$G10)&gt;=PrSettings!$M$7,(ABS($F10-$G10-BM10+BN10)&lt;=1)*1,IF(AND(BP10,$F10=$G10,$F10&gt;=PrSettings!$M$6),(ABS(BM10-$F10)&lt;=1)*1,IF(AND(ABS($F10-$G10-BM10+BN10)&lt;=1,$F10+$G10&gt;=PrSettings!$M$8),(ABS(BM10-$F10)&lt;=1)*(ABS(BN10-$G10)&lt;=1)*1,""))),"")</f>
        <v/>
      </c>
      <c r="BT10" s="262"/>
      <c r="BV10" s="253">
        <f t="shared" si="6"/>
        <v>20</v>
      </c>
      <c r="BW10" s="254" t="str">
        <f>GrpA!$B$8</f>
        <v>Switzerland</v>
      </c>
      <c r="BX10" s="255">
        <f t="shared" si="42"/>
        <v>54</v>
      </c>
      <c r="BY10" s="254" t="str">
        <f>GrpA!$D$8</f>
        <v>Germany</v>
      </c>
      <c r="BZ10" s="258"/>
      <c r="CA10" s="258"/>
      <c r="CB10" s="261"/>
      <c r="CC10" s="255" t="str">
        <f t="shared" si="43"/>
        <v/>
      </c>
      <c r="CD10" s="255" t="str">
        <f>IF((CC10&lt;&gt;""),IF(OR($F10&lt;&gt;$G10,PrSettings!$M$4="●"),(($F10-$G10)=(BZ10-CA10))*1,0),"")</f>
        <v/>
      </c>
      <c r="CE10" s="255" t="str">
        <f t="shared" si="44"/>
        <v/>
      </c>
      <c r="CF10" s="255" t="str">
        <f>IF(CC10&lt;&gt;"",IF(ABS($F10-$G10)&gt;=PrSettings!$M$7,(ABS($F10-$G10-BZ10+CA10)&lt;=1)*1,IF(AND(CC10,$F10=$G10,$F10&gt;=PrSettings!$M$6),(ABS(BZ10-$F10)&lt;=1)*1,IF(AND(ABS($F10-$G10-BZ10+CA10)&lt;=1,$F10+$G10&gt;=PrSettings!$M$8),(ABS(BZ10-$F10)&lt;=1)*(ABS(CA10-$G10)&lt;=1)*1,""))),"")</f>
        <v/>
      </c>
      <c r="CG10" s="262"/>
      <c r="CI10" s="253">
        <f t="shared" si="7"/>
        <v>20</v>
      </c>
      <c r="CJ10" s="254" t="str">
        <f>GrpA!$B$8</f>
        <v>Switzerland</v>
      </c>
      <c r="CK10" s="255">
        <f t="shared" si="45"/>
        <v>54</v>
      </c>
      <c r="CL10" s="254" t="str">
        <f>GrpA!$D$8</f>
        <v>Germany</v>
      </c>
      <c r="CM10" s="258"/>
      <c r="CN10" s="258"/>
      <c r="CO10" s="261"/>
      <c r="CP10" s="255" t="str">
        <f t="shared" si="46"/>
        <v/>
      </c>
      <c r="CQ10" s="255" t="str">
        <f>IF((CP10&lt;&gt;""),IF(OR($F10&lt;&gt;$G10,PrSettings!$M$4="●"),(($F10-$G10)=(CM10-CN10))*1,0),"")</f>
        <v/>
      </c>
      <c r="CR10" s="255" t="str">
        <f t="shared" si="47"/>
        <v/>
      </c>
      <c r="CS10" s="255" t="str">
        <f>IF(CP10&lt;&gt;"",IF(ABS($F10-$G10)&gt;=PrSettings!$M$7,(ABS($F10-$G10-CM10+CN10)&lt;=1)*1,IF(AND(CP10,$F10=$G10,$F10&gt;=PrSettings!$M$6),(ABS(CM10-$F10)&lt;=1)*1,IF(AND(ABS($F10-$G10-CM10+CN10)&lt;=1,$F10+$G10&gt;=PrSettings!$M$8),(ABS(CM10-$F10)&lt;=1)*(ABS(CN10-$G10)&lt;=1)*1,""))),"")</f>
        <v/>
      </c>
      <c r="CT10" s="262"/>
      <c r="CV10" s="253">
        <f t="shared" si="8"/>
        <v>20</v>
      </c>
      <c r="CW10" s="254" t="str">
        <f>GrpA!$B$8</f>
        <v>Switzerland</v>
      </c>
      <c r="CX10" s="255">
        <f t="shared" si="48"/>
        <v>54</v>
      </c>
      <c r="CY10" s="254" t="str">
        <f>GrpA!$D$8</f>
        <v>Germany</v>
      </c>
      <c r="CZ10" s="258"/>
      <c r="DA10" s="258"/>
      <c r="DB10" s="261"/>
      <c r="DC10" s="255" t="str">
        <f t="shared" si="49"/>
        <v/>
      </c>
      <c r="DD10" s="255" t="str">
        <f>IF((DC10&lt;&gt;""),IF(OR($F10&lt;&gt;$G10,PrSettings!$M$4="●"),(($F10-$G10)=(CZ10-DA10))*1,0),"")</f>
        <v/>
      </c>
      <c r="DE10" s="255" t="str">
        <f t="shared" si="50"/>
        <v/>
      </c>
      <c r="DF10" s="255" t="str">
        <f>IF(DC10&lt;&gt;"",IF(ABS($F10-$G10)&gt;=PrSettings!$M$7,(ABS($F10-$G10-CZ10+DA10)&lt;=1)*1,IF(AND(DC10,$F10=$G10,$F10&gt;=PrSettings!$M$6),(ABS(CZ10-$F10)&lt;=1)*1,IF(AND(ABS($F10-$G10-CZ10+DA10)&lt;=1,$F10+$G10&gt;=PrSettings!$M$8),(ABS(CZ10-$F10)&lt;=1)*(ABS(DA10-$G10)&lt;=1)*1,""))),"")</f>
        <v/>
      </c>
      <c r="DG10" s="262"/>
      <c r="DI10" s="253">
        <f t="shared" si="9"/>
        <v>20</v>
      </c>
      <c r="DJ10" s="254" t="str">
        <f>GrpA!$B$8</f>
        <v>Switzerland</v>
      </c>
      <c r="DK10" s="255">
        <f t="shared" si="51"/>
        <v>54</v>
      </c>
      <c r="DL10" s="254" t="str">
        <f>GrpA!$D$8</f>
        <v>Germany</v>
      </c>
      <c r="DM10" s="258"/>
      <c r="DN10" s="258"/>
      <c r="DO10" s="261"/>
      <c r="DP10" s="255" t="str">
        <f t="shared" si="52"/>
        <v/>
      </c>
      <c r="DQ10" s="255" t="str">
        <f>IF((DP10&lt;&gt;""),IF(OR($F10&lt;&gt;$G10,PrSettings!$M$4="●"),(($F10-$G10)=(DM10-DN10))*1,0),"")</f>
        <v/>
      </c>
      <c r="DR10" s="255" t="str">
        <f t="shared" si="53"/>
        <v/>
      </c>
      <c r="DS10" s="255" t="str">
        <f>IF(DP10&lt;&gt;"",IF(ABS($F10-$G10)&gt;=PrSettings!$M$7,(ABS($F10-$G10-DM10+DN10)&lt;=1)*1,IF(AND(DP10,$F10=$G10,$F10&gt;=PrSettings!$M$6),(ABS(DM10-$F10)&lt;=1)*1,IF(AND(ABS($F10-$G10-DM10+DN10)&lt;=1,$F10+$G10&gt;=PrSettings!$M$8),(ABS(DM10-$F10)&lt;=1)*(ABS(DN10-$G10)&lt;=1)*1,""))),"")</f>
        <v/>
      </c>
      <c r="DT10" s="262"/>
      <c r="DV10" s="253">
        <f t="shared" si="10"/>
        <v>20</v>
      </c>
      <c r="DW10" s="254" t="str">
        <f>GrpA!$B$8</f>
        <v>Switzerland</v>
      </c>
      <c r="DX10" s="255">
        <f t="shared" si="54"/>
        <v>54</v>
      </c>
      <c r="DY10" s="254" t="str">
        <f>GrpA!$D$8</f>
        <v>Germany</v>
      </c>
      <c r="DZ10" s="258"/>
      <c r="EA10" s="258"/>
      <c r="EB10" s="261"/>
      <c r="EC10" s="255" t="str">
        <f t="shared" si="55"/>
        <v/>
      </c>
      <c r="ED10" s="255" t="str">
        <f>IF((EC10&lt;&gt;""),IF(OR($F10&lt;&gt;$G10,PrSettings!$M$4="●"),(($F10-$G10)=(DZ10-EA10))*1,0),"")</f>
        <v/>
      </c>
      <c r="EE10" s="255" t="str">
        <f t="shared" si="56"/>
        <v/>
      </c>
      <c r="EF10" s="255" t="str">
        <f>IF(EC10&lt;&gt;"",IF(ABS($F10-$G10)&gt;=PrSettings!$M$7,(ABS($F10-$G10-DZ10+EA10)&lt;=1)*1,IF(AND(EC10,$F10=$G10,$F10&gt;=PrSettings!$M$6),(ABS(DZ10-$F10)&lt;=1)*1,IF(AND(ABS($F10-$G10-DZ10+EA10)&lt;=1,$F10+$G10&gt;=PrSettings!$M$8),(ABS(DZ10-$F10)&lt;=1)*(ABS(EA10-$G10)&lt;=1)*1,""))),"")</f>
        <v/>
      </c>
      <c r="EG10" s="262"/>
      <c r="EI10" s="253">
        <f t="shared" si="11"/>
        <v>20</v>
      </c>
      <c r="EJ10" s="254" t="str">
        <f>GrpA!$B$8</f>
        <v>Switzerland</v>
      </c>
      <c r="EK10" s="255">
        <f t="shared" si="57"/>
        <v>54</v>
      </c>
      <c r="EL10" s="254" t="str">
        <f>GrpA!$D$8</f>
        <v>Germany</v>
      </c>
      <c r="EM10" s="258"/>
      <c r="EN10" s="258"/>
      <c r="EO10" s="261"/>
      <c r="EP10" s="255" t="str">
        <f t="shared" si="58"/>
        <v/>
      </c>
      <c r="EQ10" s="255" t="str">
        <f>IF((EP10&lt;&gt;""),IF(OR($F10&lt;&gt;$G10,PrSettings!$M$4="●"),(($F10-$G10)=(EM10-EN10))*1,0),"")</f>
        <v/>
      </c>
      <c r="ER10" s="255" t="str">
        <f t="shared" si="59"/>
        <v/>
      </c>
      <c r="ES10" s="255" t="str">
        <f>IF(EP10&lt;&gt;"",IF(ABS($F10-$G10)&gt;=PrSettings!$M$7,(ABS($F10-$G10-EM10+EN10)&lt;=1)*1,IF(AND(EP10,$F10=$G10,$F10&gt;=PrSettings!$M$6),(ABS(EM10-$F10)&lt;=1)*1,IF(AND(ABS($F10-$G10-EM10+EN10)&lt;=1,$F10+$G10&gt;=PrSettings!$M$8),(ABS(EM10-$F10)&lt;=1)*(ABS(EN10-$G10)&lt;=1)*1,""))),"")</f>
        <v/>
      </c>
      <c r="ET10" s="262"/>
      <c r="EV10" s="253">
        <f t="shared" si="12"/>
        <v>20</v>
      </c>
      <c r="EW10" s="254" t="str">
        <f>GrpA!$B$8</f>
        <v>Switzerland</v>
      </c>
      <c r="EX10" s="255">
        <f t="shared" si="60"/>
        <v>54</v>
      </c>
      <c r="EY10" s="254" t="str">
        <f>GrpA!$D$8</f>
        <v>Germany</v>
      </c>
      <c r="EZ10" s="258"/>
      <c r="FA10" s="258"/>
      <c r="FB10" s="261"/>
      <c r="FC10" s="255" t="str">
        <f t="shared" si="61"/>
        <v/>
      </c>
      <c r="FD10" s="255" t="str">
        <f>IF((FC10&lt;&gt;""),IF(OR($F10&lt;&gt;$G10,PrSettings!$M$4="●"),(($F10-$G10)=(EZ10-FA10))*1,0),"")</f>
        <v/>
      </c>
      <c r="FE10" s="255" t="str">
        <f t="shared" si="62"/>
        <v/>
      </c>
      <c r="FF10" s="255" t="str">
        <f>IF(FC10&lt;&gt;"",IF(ABS($F10-$G10)&gt;=PrSettings!$M$7,(ABS($F10-$G10-EZ10+FA10)&lt;=1)*1,IF(AND(FC10,$F10=$G10,$F10&gt;=PrSettings!$M$6),(ABS(EZ10-$F10)&lt;=1)*1,IF(AND(ABS($F10-$G10-EZ10+FA10)&lt;=1,$F10+$G10&gt;=PrSettings!$M$8),(ABS(EZ10-$F10)&lt;=1)*(ABS(FA10-$G10)&lt;=1)*1,""))),"")</f>
        <v/>
      </c>
      <c r="FG10" s="262"/>
      <c r="FI10" s="253">
        <f t="shared" si="13"/>
        <v>20</v>
      </c>
      <c r="FJ10" s="254" t="str">
        <f>GrpA!$B$8</f>
        <v>Switzerland</v>
      </c>
      <c r="FK10" s="255">
        <f t="shared" si="63"/>
        <v>54</v>
      </c>
      <c r="FL10" s="254" t="str">
        <f>GrpA!$D$8</f>
        <v>Germany</v>
      </c>
      <c r="FM10" s="258"/>
      <c r="FN10" s="258"/>
      <c r="FO10" s="261"/>
      <c r="FP10" s="255" t="str">
        <f t="shared" si="64"/>
        <v/>
      </c>
      <c r="FQ10" s="255" t="str">
        <f>IF((FP10&lt;&gt;""),IF(OR($F10&lt;&gt;$G10,PrSettings!$M$4="●"),(($F10-$G10)=(FM10-FN10))*1,0),"")</f>
        <v/>
      </c>
      <c r="FR10" s="255" t="str">
        <f t="shared" si="65"/>
        <v/>
      </c>
      <c r="FS10" s="255" t="str">
        <f>IF(FP10&lt;&gt;"",IF(ABS($F10-$G10)&gt;=PrSettings!$M$7,(ABS($F10-$G10-FM10+FN10)&lt;=1)*1,IF(AND(FP10,$F10=$G10,$F10&gt;=PrSettings!$M$6),(ABS(FM10-$F10)&lt;=1)*1,IF(AND(ABS($F10-$G10-FM10+FN10)&lt;=1,$F10+$G10&gt;=PrSettings!$M$8),(ABS(FM10-$F10)&lt;=1)*(ABS(FN10-$G10)&lt;=1)*1,""))),"")</f>
        <v/>
      </c>
      <c r="FT10" s="262"/>
      <c r="FV10" s="253">
        <f t="shared" si="14"/>
        <v>20</v>
      </c>
      <c r="FW10" s="254" t="str">
        <f>GrpA!$B$8</f>
        <v>Switzerland</v>
      </c>
      <c r="FX10" s="255">
        <f t="shared" si="66"/>
        <v>54</v>
      </c>
      <c r="FY10" s="254" t="str">
        <f>GrpA!$D$8</f>
        <v>Germany</v>
      </c>
      <c r="FZ10" s="258"/>
      <c r="GA10" s="258"/>
      <c r="GB10" s="261"/>
      <c r="GC10" s="255" t="str">
        <f t="shared" si="67"/>
        <v/>
      </c>
      <c r="GD10" s="255" t="str">
        <f>IF((GC10&lt;&gt;""),IF(OR($F10&lt;&gt;$G10,PrSettings!$M$4="●"),(($F10-$G10)=(FZ10-GA10))*1,0),"")</f>
        <v/>
      </c>
      <c r="GE10" s="255" t="str">
        <f t="shared" si="68"/>
        <v/>
      </c>
      <c r="GF10" s="255" t="str">
        <f>IF(GC10&lt;&gt;"",IF(ABS($F10-$G10)&gt;=PrSettings!$M$7,(ABS($F10-$G10-FZ10+GA10)&lt;=1)*1,IF(AND(GC10,$F10=$G10,$F10&gt;=PrSettings!$M$6),(ABS(FZ10-$F10)&lt;=1)*1,IF(AND(ABS($F10-$G10-FZ10+GA10)&lt;=1,$F10+$G10&gt;=PrSettings!$M$8),(ABS(FZ10-$F10)&lt;=1)*(ABS(GA10-$G10)&lt;=1)*1,""))),"")</f>
        <v/>
      </c>
      <c r="GG10" s="262"/>
      <c r="GI10" s="253">
        <f t="shared" si="15"/>
        <v>20</v>
      </c>
      <c r="GJ10" s="254" t="str">
        <f>GrpA!$B$8</f>
        <v>Switzerland</v>
      </c>
      <c r="GK10" s="255">
        <f t="shared" si="69"/>
        <v>54</v>
      </c>
      <c r="GL10" s="254" t="str">
        <f>GrpA!$D$8</f>
        <v>Germany</v>
      </c>
      <c r="GM10" s="258"/>
      <c r="GN10" s="258"/>
      <c r="GO10" s="261"/>
      <c r="GP10" s="255" t="str">
        <f t="shared" si="70"/>
        <v/>
      </c>
      <c r="GQ10" s="255" t="str">
        <f>IF((GP10&lt;&gt;""),IF(OR($F10&lt;&gt;$G10,PrSettings!$M$4="●"),(($F10-$G10)=(GM10-GN10))*1,0),"")</f>
        <v/>
      </c>
      <c r="GR10" s="255" t="str">
        <f t="shared" si="71"/>
        <v/>
      </c>
      <c r="GS10" s="255" t="str">
        <f>IF(GP10&lt;&gt;"",IF(ABS($F10-$G10)&gt;=PrSettings!$M$7,(ABS($F10-$G10-GM10+GN10)&lt;=1)*1,IF(AND(GP10,$F10=$G10,$F10&gt;=PrSettings!$M$6),(ABS(GM10-$F10)&lt;=1)*1,IF(AND(ABS($F10-$G10-GM10+GN10)&lt;=1,$F10+$G10&gt;=PrSettings!$M$8),(ABS(GM10-$F10)&lt;=1)*(ABS(GN10-$G10)&lt;=1)*1,""))),"")</f>
        <v/>
      </c>
      <c r="GT10" s="262"/>
      <c r="GV10" s="253">
        <f t="shared" si="16"/>
        <v>20</v>
      </c>
      <c r="GW10" s="254" t="str">
        <f>GrpA!$B$8</f>
        <v>Switzerland</v>
      </c>
      <c r="GX10" s="255">
        <f t="shared" si="72"/>
        <v>54</v>
      </c>
      <c r="GY10" s="254" t="str">
        <f>GrpA!$D$8</f>
        <v>Germany</v>
      </c>
      <c r="GZ10" s="258"/>
      <c r="HA10" s="258"/>
      <c r="HB10" s="261"/>
      <c r="HC10" s="255" t="str">
        <f t="shared" si="73"/>
        <v/>
      </c>
      <c r="HD10" s="255" t="str">
        <f>IF((HC10&lt;&gt;""),IF(OR($F10&lt;&gt;$G10,PrSettings!$M$4="●"),(($F10-$G10)=(GZ10-HA10))*1,0),"")</f>
        <v/>
      </c>
      <c r="HE10" s="255" t="str">
        <f t="shared" si="74"/>
        <v/>
      </c>
      <c r="HF10" s="255" t="str">
        <f>IF(HC10&lt;&gt;"",IF(ABS($F10-$G10)&gt;=PrSettings!$M$7,(ABS($F10-$G10-GZ10+HA10)&lt;=1)*1,IF(AND(HC10,$F10=$G10,$F10&gt;=PrSettings!$M$6),(ABS(GZ10-$F10)&lt;=1)*1,IF(AND(ABS($F10-$G10-GZ10+HA10)&lt;=1,$F10+$G10&gt;=PrSettings!$M$8),(ABS(GZ10-$F10)&lt;=1)*(ABS(HA10-$G10)&lt;=1)*1,""))),"")</f>
        <v/>
      </c>
      <c r="HG10" s="262"/>
      <c r="HI10" s="253">
        <f t="shared" si="17"/>
        <v>20</v>
      </c>
      <c r="HJ10" s="254" t="str">
        <f>GrpA!$B$8</f>
        <v>Switzerland</v>
      </c>
      <c r="HK10" s="255">
        <f t="shared" si="75"/>
        <v>54</v>
      </c>
      <c r="HL10" s="254" t="str">
        <f>GrpA!$D$8</f>
        <v>Germany</v>
      </c>
      <c r="HM10" s="258"/>
      <c r="HN10" s="258"/>
      <c r="HO10" s="261"/>
      <c r="HP10" s="255" t="str">
        <f t="shared" si="76"/>
        <v/>
      </c>
      <c r="HQ10" s="255" t="str">
        <f>IF((HP10&lt;&gt;""),IF(OR($F10&lt;&gt;$G10,PrSettings!$M$4="●"),(($F10-$G10)=(HM10-HN10))*1,0),"")</f>
        <v/>
      </c>
      <c r="HR10" s="255" t="str">
        <f t="shared" si="77"/>
        <v/>
      </c>
      <c r="HS10" s="255" t="str">
        <f>IF(HP10&lt;&gt;"",IF(ABS($F10-$G10)&gt;=PrSettings!$M$7,(ABS($F10-$G10-HM10+HN10)&lt;=1)*1,IF(AND(HP10,$F10=$G10,$F10&gt;=PrSettings!$M$6),(ABS(HM10-$F10)&lt;=1)*1,IF(AND(ABS($F10-$G10-HM10+HN10)&lt;=1,$F10+$G10&gt;=PrSettings!$M$8),(ABS(HM10-$F10)&lt;=1)*(ABS(HN10-$G10)&lt;=1)*1,""))),"")</f>
        <v/>
      </c>
      <c r="HT10" s="262"/>
      <c r="HV10" s="253">
        <f t="shared" si="18"/>
        <v>20</v>
      </c>
      <c r="HW10" s="254" t="str">
        <f>GrpA!$B$8</f>
        <v>Switzerland</v>
      </c>
      <c r="HX10" s="255">
        <f t="shared" si="78"/>
        <v>54</v>
      </c>
      <c r="HY10" s="254" t="str">
        <f>GrpA!$D$8</f>
        <v>Germany</v>
      </c>
      <c r="HZ10" s="258"/>
      <c r="IA10" s="258"/>
      <c r="IB10" s="261"/>
      <c r="IC10" s="255" t="str">
        <f t="shared" si="79"/>
        <v/>
      </c>
      <c r="ID10" s="255" t="str">
        <f>IF((IC10&lt;&gt;""),IF(OR($F10&lt;&gt;$G10,PrSettings!$M$4="●"),(($F10-$G10)=(HZ10-IA10))*1,0),"")</f>
        <v/>
      </c>
      <c r="IE10" s="255" t="str">
        <f t="shared" si="80"/>
        <v/>
      </c>
      <c r="IF10" s="255" t="str">
        <f>IF(IC10&lt;&gt;"",IF(ABS($F10-$G10)&gt;=PrSettings!$M$7,(ABS($F10-$G10-HZ10+IA10)&lt;=1)*1,IF(AND(IC10,$F10=$G10,$F10&gt;=PrSettings!$M$6),(ABS(HZ10-$F10)&lt;=1)*1,IF(AND(ABS($F10-$G10-HZ10+IA10)&lt;=1,$F10+$G10&gt;=PrSettings!$M$8),(ABS(HZ10-$F10)&lt;=1)*(ABS(IA10-$G10)&lt;=1)*1,""))),"")</f>
        <v/>
      </c>
      <c r="IG10" s="262"/>
      <c r="II10" s="253">
        <f t="shared" si="19"/>
        <v>20</v>
      </c>
      <c r="IJ10" s="254" t="str">
        <f>GrpA!$B$8</f>
        <v>Switzerland</v>
      </c>
      <c r="IK10" s="255">
        <f t="shared" si="81"/>
        <v>54</v>
      </c>
      <c r="IL10" s="254" t="str">
        <f>GrpA!$D$8</f>
        <v>Germany</v>
      </c>
      <c r="IM10" s="258"/>
      <c r="IN10" s="258"/>
      <c r="IO10" s="261"/>
      <c r="IP10" s="255" t="str">
        <f t="shared" si="82"/>
        <v/>
      </c>
      <c r="IQ10" s="255" t="str">
        <f>IF((IP10&lt;&gt;""),IF(OR($F10&lt;&gt;$G10,PrSettings!$M$4="●"),(($F10-$G10)=(IM10-IN10))*1,0),"")</f>
        <v/>
      </c>
      <c r="IR10" s="255" t="str">
        <f t="shared" si="83"/>
        <v/>
      </c>
      <c r="IS10" s="255" t="str">
        <f>IF(IP10&lt;&gt;"",IF(ABS($F10-$G10)&gt;=PrSettings!$M$7,(ABS($F10-$G10-IM10+IN10)&lt;=1)*1,IF(AND(IP10,$F10=$G10,$F10&gt;=PrSettings!$M$6),(ABS(IM10-$F10)&lt;=1)*1,IF(AND(ABS($F10-$G10-IM10+IN10)&lt;=1,$F10+$G10&gt;=PrSettings!$M$8),(ABS(IM10-$F10)&lt;=1)*(ABS(IN10-$G10)&lt;=1)*1,""))),"")</f>
        <v/>
      </c>
      <c r="IT10" s="262"/>
      <c r="IV10" s="253">
        <f t="shared" si="20"/>
        <v>20</v>
      </c>
      <c r="IW10" s="254" t="str">
        <f>GrpA!$B$8</f>
        <v>Switzerland</v>
      </c>
      <c r="IX10" s="255">
        <f t="shared" si="84"/>
        <v>54</v>
      </c>
      <c r="IY10" s="254" t="str">
        <f>GrpA!$D$8</f>
        <v>Germany</v>
      </c>
      <c r="IZ10" s="258"/>
      <c r="JA10" s="258"/>
      <c r="JB10" s="261"/>
      <c r="JC10" s="255" t="str">
        <f t="shared" si="85"/>
        <v/>
      </c>
      <c r="JD10" s="255" t="str">
        <f>IF((JC10&lt;&gt;""),IF(OR($F10&lt;&gt;$G10,PrSettings!$M$4="●"),(($F10-$G10)=(IZ10-JA10))*1,0),"")</f>
        <v/>
      </c>
      <c r="JE10" s="255" t="str">
        <f t="shared" si="86"/>
        <v/>
      </c>
      <c r="JF10" s="255" t="str">
        <f>IF(JC10&lt;&gt;"",IF(ABS($F10-$G10)&gt;=PrSettings!$M$7,(ABS($F10-$G10-IZ10+JA10)&lt;=1)*1,IF(AND(JC10,$F10=$G10,$F10&gt;=PrSettings!$M$6),(ABS(IZ10-$F10)&lt;=1)*1,IF(AND(ABS($F10-$G10-IZ10+JA10)&lt;=1,$F10+$G10&gt;=PrSettings!$M$8),(ABS(IZ10-$F10)&lt;=1)*(ABS(JA10-$G10)&lt;=1)*1,""))),"")</f>
        <v/>
      </c>
      <c r="JG10" s="262"/>
      <c r="JI10" s="253">
        <f t="shared" si="21"/>
        <v>20</v>
      </c>
      <c r="JJ10" s="254" t="str">
        <f>GrpA!$B$8</f>
        <v>Switzerland</v>
      </c>
      <c r="JK10" s="255">
        <f t="shared" si="87"/>
        <v>54</v>
      </c>
      <c r="JL10" s="254" t="str">
        <f>GrpA!$D$8</f>
        <v>Germany</v>
      </c>
      <c r="JM10" s="258"/>
      <c r="JN10" s="258"/>
      <c r="JO10" s="261"/>
      <c r="JP10" s="255" t="str">
        <f t="shared" si="88"/>
        <v/>
      </c>
      <c r="JQ10" s="255" t="str">
        <f>IF((JP10&lt;&gt;""),IF(OR($F10&lt;&gt;$G10,PrSettings!$M$4="●"),(($F10-$G10)=(JM10-JN10))*1,0),"")</f>
        <v/>
      </c>
      <c r="JR10" s="255" t="str">
        <f t="shared" si="89"/>
        <v/>
      </c>
      <c r="JS10" s="255" t="str">
        <f>IF(JP10&lt;&gt;"",IF(ABS($F10-$G10)&gt;=PrSettings!$M$7,(ABS($F10-$G10-JM10+JN10)&lt;=1)*1,IF(AND(JP10,$F10=$G10,$F10&gt;=PrSettings!$M$6),(ABS(JM10-$F10)&lt;=1)*1,IF(AND(ABS($F10-$G10-JM10+JN10)&lt;=1,$F10+$G10&gt;=PrSettings!$M$8),(ABS(JM10-$F10)&lt;=1)*(ABS(JN10-$G10)&lt;=1)*1,""))),"")</f>
        <v/>
      </c>
      <c r="JT10" s="262"/>
      <c r="JV10" s="253">
        <f t="shared" si="22"/>
        <v>20</v>
      </c>
      <c r="JW10" s="254" t="str">
        <f>GrpA!$B$8</f>
        <v>Switzerland</v>
      </c>
      <c r="JX10" s="255">
        <f t="shared" si="90"/>
        <v>54</v>
      </c>
      <c r="JY10" s="254" t="str">
        <f>GrpA!$D$8</f>
        <v>Germany</v>
      </c>
      <c r="JZ10" s="258"/>
      <c r="KA10" s="258"/>
      <c r="KB10" s="261"/>
      <c r="KC10" s="255" t="str">
        <f t="shared" si="91"/>
        <v/>
      </c>
      <c r="KD10" s="255" t="str">
        <f>IF((KC10&lt;&gt;""),IF(OR($F10&lt;&gt;$G10,PrSettings!$M$4="●"),(($F10-$G10)=(JZ10-KA10))*1,0),"")</f>
        <v/>
      </c>
      <c r="KE10" s="255" t="str">
        <f t="shared" si="92"/>
        <v/>
      </c>
      <c r="KF10" s="255" t="str">
        <f>IF(KC10&lt;&gt;"",IF(ABS($F10-$G10)&gt;=PrSettings!$M$7,(ABS($F10-$G10-JZ10+KA10)&lt;=1)*1,IF(AND(KC10,$F10=$G10,$F10&gt;=PrSettings!$M$6),(ABS(JZ10-$F10)&lt;=1)*1,IF(AND(ABS($F10-$G10-JZ10+KA10)&lt;=1,$F10+$G10&gt;=PrSettings!$M$8),(ABS(JZ10-$F10)&lt;=1)*(ABS(KA10-$G10)&lt;=1)*1,""))),"")</f>
        <v/>
      </c>
      <c r="KG10" s="262"/>
      <c r="KI10" s="253">
        <f t="shared" si="23"/>
        <v>20</v>
      </c>
      <c r="KJ10" s="254" t="str">
        <f>GrpA!$B$8</f>
        <v>Switzerland</v>
      </c>
      <c r="KK10" s="255">
        <f t="shared" si="93"/>
        <v>54</v>
      </c>
      <c r="KL10" s="254" t="str">
        <f>GrpA!$D$8</f>
        <v>Germany</v>
      </c>
      <c r="KM10" s="258"/>
      <c r="KN10" s="258"/>
      <c r="KO10" s="261"/>
      <c r="KP10" s="255" t="str">
        <f t="shared" si="94"/>
        <v/>
      </c>
      <c r="KQ10" s="255" t="str">
        <f>IF((KP10&lt;&gt;""),IF(OR($F10&lt;&gt;$G10,PrSettings!$M$4="●"),(($F10-$G10)=(KM10-KN10))*1,0),"")</f>
        <v/>
      </c>
      <c r="KR10" s="255" t="str">
        <f t="shared" si="95"/>
        <v/>
      </c>
      <c r="KS10" s="255" t="str">
        <f>IF(KP10&lt;&gt;"",IF(ABS($F10-$G10)&gt;=PrSettings!$M$7,(ABS($F10-$G10-KM10+KN10)&lt;=1)*1,IF(AND(KP10,$F10=$G10,$F10&gt;=PrSettings!$M$6),(ABS(KM10-$F10)&lt;=1)*1,IF(AND(ABS($F10-$G10-KM10+KN10)&lt;=1,$F10+$G10&gt;=PrSettings!$M$8),(ABS(KM10-$F10)&lt;=1)*(ABS(KN10-$G10)&lt;=1)*1,""))),"")</f>
        <v/>
      </c>
      <c r="KT10" s="262"/>
      <c r="KV10" s="253">
        <f t="shared" si="24"/>
        <v>20</v>
      </c>
      <c r="KW10" s="254" t="str">
        <f>GrpA!$B$8</f>
        <v>Switzerland</v>
      </c>
      <c r="KX10" s="255">
        <f t="shared" si="96"/>
        <v>54</v>
      </c>
      <c r="KY10" s="254" t="str">
        <f>GrpA!$D$8</f>
        <v>Germany</v>
      </c>
      <c r="KZ10" s="258"/>
      <c r="LA10" s="258"/>
      <c r="LB10" s="261"/>
      <c r="LC10" s="255" t="str">
        <f t="shared" si="97"/>
        <v/>
      </c>
      <c r="LD10" s="255" t="str">
        <f>IF((LC10&lt;&gt;""),IF(OR($F10&lt;&gt;$G10,PrSettings!$M$4="●"),(($F10-$G10)=(KZ10-LA10))*1,0),"")</f>
        <v/>
      </c>
      <c r="LE10" s="255" t="str">
        <f t="shared" si="98"/>
        <v/>
      </c>
      <c r="LF10" s="255" t="str">
        <f>IF(LC10&lt;&gt;"",IF(ABS($F10-$G10)&gt;=PrSettings!$M$7,(ABS($F10-$G10-KZ10+LA10)&lt;=1)*1,IF(AND(LC10,$F10=$G10,$F10&gt;=PrSettings!$M$6),(ABS(KZ10-$F10)&lt;=1)*1,IF(AND(ABS($F10-$G10-KZ10+LA10)&lt;=1,$F10+$G10&gt;=PrSettings!$M$8),(ABS(KZ10-$F10)&lt;=1)*(ABS(LA10-$G10)&lt;=1)*1,""))),"")</f>
        <v/>
      </c>
      <c r="LG10" s="262"/>
      <c r="LI10" s="253">
        <f t="shared" si="25"/>
        <v>20</v>
      </c>
      <c r="LJ10" s="254" t="str">
        <f>GrpA!$B$8</f>
        <v>Switzerland</v>
      </c>
      <c r="LK10" s="255">
        <f t="shared" si="99"/>
        <v>54</v>
      </c>
      <c r="LL10" s="254" t="str">
        <f>GrpA!$D$8</f>
        <v>Germany</v>
      </c>
      <c r="LM10" s="258"/>
      <c r="LN10" s="258"/>
      <c r="LO10" s="261"/>
      <c r="LP10" s="255" t="str">
        <f t="shared" si="100"/>
        <v/>
      </c>
      <c r="LQ10" s="255" t="str">
        <f>IF((LP10&lt;&gt;""),IF(OR($F10&lt;&gt;$G10,PrSettings!$M$4="●"),(($F10-$G10)=(LM10-LN10))*1,0),"")</f>
        <v/>
      </c>
      <c r="LR10" s="255" t="str">
        <f t="shared" si="101"/>
        <v/>
      </c>
      <c r="LS10" s="255" t="str">
        <f>IF(LP10&lt;&gt;"",IF(ABS($F10-$G10)&gt;=PrSettings!$M$7,(ABS($F10-$G10-LM10+LN10)&lt;=1)*1,IF(AND(LP10,$F10=$G10,$F10&gt;=PrSettings!$M$6),(ABS(LM10-$F10)&lt;=1)*1,IF(AND(ABS($F10-$G10-LM10+LN10)&lt;=1,$F10+$G10&gt;=PrSettings!$M$8),(ABS(LM10-$F10)&lt;=1)*(ABS(LN10-$G10)&lt;=1)*1,""))),"")</f>
        <v/>
      </c>
      <c r="LT10" s="262"/>
      <c r="LV10" s="253">
        <f t="shared" si="26"/>
        <v>20</v>
      </c>
      <c r="LW10" s="254" t="str">
        <f>GrpA!$B$8</f>
        <v>Switzerland</v>
      </c>
      <c r="LX10" s="255">
        <f t="shared" si="102"/>
        <v>54</v>
      </c>
      <c r="LY10" s="254" t="str">
        <f>GrpA!$D$8</f>
        <v>Germany</v>
      </c>
      <c r="LZ10" s="258"/>
      <c r="MA10" s="258"/>
      <c r="MB10" s="261"/>
      <c r="MC10" s="255" t="str">
        <f t="shared" si="103"/>
        <v/>
      </c>
      <c r="MD10" s="255" t="str">
        <f>IF((MC10&lt;&gt;""),IF(OR($F10&lt;&gt;$G10,PrSettings!$M$4="●"),(($F10-$G10)=(LZ10-MA10))*1,0),"")</f>
        <v/>
      </c>
      <c r="ME10" s="255" t="str">
        <f t="shared" si="104"/>
        <v/>
      </c>
      <c r="MF10" s="255" t="str">
        <f>IF(MC10&lt;&gt;"",IF(ABS($F10-$G10)&gt;=PrSettings!$M$7,(ABS($F10-$G10-LZ10+MA10)&lt;=1)*1,IF(AND(MC10,$F10=$G10,$F10&gt;=PrSettings!$M$6),(ABS(LZ10-$F10)&lt;=1)*1,IF(AND(ABS($F10-$G10-LZ10+MA10)&lt;=1,$F10+$G10&gt;=PrSettings!$M$8),(ABS(LZ10-$F10)&lt;=1)*(ABS(MA10-$G10)&lt;=1)*1,""))),"")</f>
        <v/>
      </c>
      <c r="MG10" s="262"/>
    </row>
    <row r="11">
      <c r="A11" s="172"/>
      <c r="B11" s="253">
        <f t="array" ref="B11">INDEX(Groups!$C$7:$C$35,MATCH(C11,Groups!$D$7:$D$35,0))</f>
        <v>13</v>
      </c>
      <c r="C11" s="254" t="str">
        <f>GrpA!$B$9</f>
        <v>Scotland</v>
      </c>
      <c r="D11" s="255">
        <f t="array" ref="D11">INDEX(Groups!$C$7:$C$35,MATCH(E11,Groups!$D$7:$D$35,0))</f>
        <v>6</v>
      </c>
      <c r="E11" s="254" t="str">
        <f>GrpA!$D$9</f>
        <v>Hungary</v>
      </c>
      <c r="F11" s="256">
        <f>GrpA!$E$9</f>
        <v>0</v>
      </c>
      <c r="G11" s="257">
        <f>GrpA!$G$9</f>
        <v>0</v>
      </c>
      <c r="H11" s="133"/>
      <c r="I11" s="253">
        <f t="shared" si="1"/>
        <v>13</v>
      </c>
      <c r="J11" s="254" t="str">
        <f>GrpA!$B$9</f>
        <v>Scotland</v>
      </c>
      <c r="K11" s="255">
        <f t="shared" si="27"/>
        <v>6</v>
      </c>
      <c r="L11" s="254" t="str">
        <f>GrpA!$D$9</f>
        <v>Hungary</v>
      </c>
      <c r="M11" s="258"/>
      <c r="N11" s="258"/>
      <c r="O11" s="263"/>
      <c r="P11" s="255" t="str">
        <f t="shared" si="28"/>
        <v/>
      </c>
      <c r="Q11" s="255" t="str">
        <f>IF((P11&lt;&gt;""),IF(OR($F11&lt;&gt;$G11,PrSettings!$M$4="●"),(($F11-$G11)=(M11-N11))*1,0),"")</f>
        <v/>
      </c>
      <c r="R11" s="255" t="str">
        <f t="shared" si="29"/>
        <v/>
      </c>
      <c r="S11" s="255" t="str">
        <f>IF(P11&lt;&gt;"",IF(ABS($F11-$G11)&gt;=PrSettings!$M$7,(ABS($F11-$G11-M11+N11)&lt;=1)*1,IF(AND(P11,$F11=$G11,$F11&gt;=PrSettings!$M$6),(ABS(M11-$F11)&lt;=1)*1,IF(AND(ABS($F11-$G11-M11+N11)&lt;=1,$F11+$G11&gt;=PrSettings!$M$8),(ABS(M11-$F11)&lt;=1)*(ABS(N11-$G11)&lt;=1)*1,""))),"")</f>
        <v/>
      </c>
      <c r="T11" s="264"/>
      <c r="V11" s="253">
        <f t="shared" si="2"/>
        <v>13</v>
      </c>
      <c r="W11" s="254" t="str">
        <f>GrpA!$B$9</f>
        <v>Scotland</v>
      </c>
      <c r="X11" s="255">
        <f t="shared" si="30"/>
        <v>6</v>
      </c>
      <c r="Y11" s="254" t="str">
        <f>GrpA!$D$9</f>
        <v>Hungary</v>
      </c>
      <c r="Z11" s="258"/>
      <c r="AA11" s="258"/>
      <c r="AB11" s="263"/>
      <c r="AC11" s="255" t="str">
        <f t="shared" si="31"/>
        <v/>
      </c>
      <c r="AD11" s="255" t="str">
        <f>IF((AC11&lt;&gt;""),IF(OR($F11&lt;&gt;$G11,PrSettings!$M$4="●"),(($F11-$G11)=(Z11-AA11))*1,0),"")</f>
        <v/>
      </c>
      <c r="AE11" s="255" t="str">
        <f t="shared" si="32"/>
        <v/>
      </c>
      <c r="AF11" s="255" t="str">
        <f>IF(AC11&lt;&gt;"",IF(ABS($F11-$G11)&gt;=PrSettings!$M$7,(ABS($F11-$G11-Z11+AA11)&lt;=1)*1,IF(AND(AC11,$F11=$G11,$F11&gt;=PrSettings!$M$6),(ABS(Z11-$F11)&lt;=1)*1,IF(AND(ABS($F11-$G11-Z11+AA11)&lt;=1,$F11+$G11&gt;=PrSettings!$M$8),(ABS(Z11-$F11)&lt;=1)*(ABS(AA11-$G11)&lt;=1)*1,""))),"")</f>
        <v/>
      </c>
      <c r="AG11" s="264"/>
      <c r="AI11" s="253">
        <f t="shared" si="3"/>
        <v>13</v>
      </c>
      <c r="AJ11" s="254" t="str">
        <f>GrpA!$B$9</f>
        <v>Scotland</v>
      </c>
      <c r="AK11" s="255">
        <f t="shared" si="33"/>
        <v>6</v>
      </c>
      <c r="AL11" s="254" t="str">
        <f>GrpA!$D$9</f>
        <v>Hungary</v>
      </c>
      <c r="AM11" s="258"/>
      <c r="AN11" s="258"/>
      <c r="AO11" s="263"/>
      <c r="AP11" s="255" t="str">
        <f t="shared" si="34"/>
        <v/>
      </c>
      <c r="AQ11" s="255" t="str">
        <f>IF((AP11&lt;&gt;""),IF(OR($F11&lt;&gt;$G11,PrSettings!$M$4="●"),(($F11-$G11)=(AM11-AN11))*1,0),"")</f>
        <v/>
      </c>
      <c r="AR11" s="255" t="str">
        <f t="shared" si="35"/>
        <v/>
      </c>
      <c r="AS11" s="255" t="str">
        <f>IF(AP11&lt;&gt;"",IF(ABS($F11-$G11)&gt;=PrSettings!$M$7,(ABS($F11-$G11-AM11+AN11)&lt;=1)*1,IF(AND(AP11,$F11=$G11,$F11&gt;=PrSettings!$M$6),(ABS(AM11-$F11)&lt;=1)*1,IF(AND(ABS($F11-$G11-AM11+AN11)&lt;=1,$F11+$G11&gt;=PrSettings!$M$8),(ABS(AM11-$F11)&lt;=1)*(ABS(AN11-$G11)&lt;=1)*1,""))),"")</f>
        <v/>
      </c>
      <c r="AT11" s="264"/>
      <c r="AV11" s="253">
        <f t="shared" si="4"/>
        <v>13</v>
      </c>
      <c r="AW11" s="254" t="str">
        <f>GrpA!$B$9</f>
        <v>Scotland</v>
      </c>
      <c r="AX11" s="255">
        <f t="shared" si="36"/>
        <v>6</v>
      </c>
      <c r="AY11" s="254" t="str">
        <f>GrpA!$D$9</f>
        <v>Hungary</v>
      </c>
      <c r="AZ11" s="258"/>
      <c r="BA11" s="258"/>
      <c r="BB11" s="263"/>
      <c r="BC11" s="255" t="str">
        <f t="shared" si="37"/>
        <v/>
      </c>
      <c r="BD11" s="255" t="str">
        <f>IF((BC11&lt;&gt;""),IF(OR($F11&lt;&gt;$G11,PrSettings!$M$4="●"),(($F11-$G11)=(AZ11-BA11))*1,0),"")</f>
        <v/>
      </c>
      <c r="BE11" s="255" t="str">
        <f t="shared" si="38"/>
        <v/>
      </c>
      <c r="BF11" s="255" t="str">
        <f>IF(BC11&lt;&gt;"",IF(ABS($F11-$G11)&gt;=PrSettings!$M$7,(ABS($F11-$G11-AZ11+BA11)&lt;=1)*1,IF(AND(BC11,$F11=$G11,$F11&gt;=PrSettings!$M$6),(ABS(AZ11-$F11)&lt;=1)*1,IF(AND(ABS($F11-$G11-AZ11+BA11)&lt;=1,$F11+$G11&gt;=PrSettings!$M$8),(ABS(AZ11-$F11)&lt;=1)*(ABS(BA11-$G11)&lt;=1)*1,""))),"")</f>
        <v/>
      </c>
      <c r="BG11" s="264"/>
      <c r="BI11" s="253">
        <f t="shared" si="5"/>
        <v>13</v>
      </c>
      <c r="BJ11" s="254" t="str">
        <f>GrpA!$B$9</f>
        <v>Scotland</v>
      </c>
      <c r="BK11" s="255">
        <f t="shared" si="39"/>
        <v>6</v>
      </c>
      <c r="BL11" s="254" t="str">
        <f>GrpA!$D$9</f>
        <v>Hungary</v>
      </c>
      <c r="BM11" s="258"/>
      <c r="BN11" s="258"/>
      <c r="BO11" s="263"/>
      <c r="BP11" s="255" t="str">
        <f t="shared" si="40"/>
        <v/>
      </c>
      <c r="BQ11" s="255" t="str">
        <f>IF((BP11&lt;&gt;""),IF(OR($F11&lt;&gt;$G11,PrSettings!$M$4="●"),(($F11-$G11)=(BM11-BN11))*1,0),"")</f>
        <v/>
      </c>
      <c r="BR11" s="255" t="str">
        <f t="shared" si="41"/>
        <v/>
      </c>
      <c r="BS11" s="255" t="str">
        <f>IF(BP11&lt;&gt;"",IF(ABS($F11-$G11)&gt;=PrSettings!$M$7,(ABS($F11-$G11-BM11+BN11)&lt;=1)*1,IF(AND(BP11,$F11=$G11,$F11&gt;=PrSettings!$M$6),(ABS(BM11-$F11)&lt;=1)*1,IF(AND(ABS($F11-$G11-BM11+BN11)&lt;=1,$F11+$G11&gt;=PrSettings!$M$8),(ABS(BM11-$F11)&lt;=1)*(ABS(BN11-$G11)&lt;=1)*1,""))),"")</f>
        <v/>
      </c>
      <c r="BT11" s="264"/>
      <c r="BV11" s="253">
        <f t="shared" si="6"/>
        <v>13</v>
      </c>
      <c r="BW11" s="254" t="str">
        <f>GrpA!$B$9</f>
        <v>Scotland</v>
      </c>
      <c r="BX11" s="255">
        <f t="shared" si="42"/>
        <v>6</v>
      </c>
      <c r="BY11" s="254" t="str">
        <f>GrpA!$D$9</f>
        <v>Hungary</v>
      </c>
      <c r="BZ11" s="258"/>
      <c r="CA11" s="258"/>
      <c r="CB11" s="263"/>
      <c r="CC11" s="255" t="str">
        <f t="shared" si="43"/>
        <v/>
      </c>
      <c r="CD11" s="255" t="str">
        <f>IF((CC11&lt;&gt;""),IF(OR($F11&lt;&gt;$G11,PrSettings!$M$4="●"),(($F11-$G11)=(BZ11-CA11))*1,0),"")</f>
        <v/>
      </c>
      <c r="CE11" s="255" t="str">
        <f t="shared" si="44"/>
        <v/>
      </c>
      <c r="CF11" s="255" t="str">
        <f>IF(CC11&lt;&gt;"",IF(ABS($F11-$G11)&gt;=PrSettings!$M$7,(ABS($F11-$G11-BZ11+CA11)&lt;=1)*1,IF(AND(CC11,$F11=$G11,$F11&gt;=PrSettings!$M$6),(ABS(BZ11-$F11)&lt;=1)*1,IF(AND(ABS($F11-$G11-BZ11+CA11)&lt;=1,$F11+$G11&gt;=PrSettings!$M$8),(ABS(BZ11-$F11)&lt;=1)*(ABS(CA11-$G11)&lt;=1)*1,""))),"")</f>
        <v/>
      </c>
      <c r="CG11" s="264"/>
      <c r="CI11" s="253">
        <f t="shared" si="7"/>
        <v>13</v>
      </c>
      <c r="CJ11" s="254" t="str">
        <f>GrpA!$B$9</f>
        <v>Scotland</v>
      </c>
      <c r="CK11" s="255">
        <f t="shared" si="45"/>
        <v>6</v>
      </c>
      <c r="CL11" s="254" t="str">
        <f>GrpA!$D$9</f>
        <v>Hungary</v>
      </c>
      <c r="CM11" s="258"/>
      <c r="CN11" s="258"/>
      <c r="CO11" s="263"/>
      <c r="CP11" s="255" t="str">
        <f t="shared" si="46"/>
        <v/>
      </c>
      <c r="CQ11" s="255" t="str">
        <f>IF((CP11&lt;&gt;""),IF(OR($F11&lt;&gt;$G11,PrSettings!$M$4="●"),(($F11-$G11)=(CM11-CN11))*1,0),"")</f>
        <v/>
      </c>
      <c r="CR11" s="255" t="str">
        <f t="shared" si="47"/>
        <v/>
      </c>
      <c r="CS11" s="255" t="str">
        <f>IF(CP11&lt;&gt;"",IF(ABS($F11-$G11)&gt;=PrSettings!$M$7,(ABS($F11-$G11-CM11+CN11)&lt;=1)*1,IF(AND(CP11,$F11=$G11,$F11&gt;=PrSettings!$M$6),(ABS(CM11-$F11)&lt;=1)*1,IF(AND(ABS($F11-$G11-CM11+CN11)&lt;=1,$F11+$G11&gt;=PrSettings!$M$8),(ABS(CM11-$F11)&lt;=1)*(ABS(CN11-$G11)&lt;=1)*1,""))),"")</f>
        <v/>
      </c>
      <c r="CT11" s="264"/>
      <c r="CV11" s="253">
        <f t="shared" si="8"/>
        <v>13</v>
      </c>
      <c r="CW11" s="254" t="str">
        <f>GrpA!$B$9</f>
        <v>Scotland</v>
      </c>
      <c r="CX11" s="255">
        <f t="shared" si="48"/>
        <v>6</v>
      </c>
      <c r="CY11" s="254" t="str">
        <f>GrpA!$D$9</f>
        <v>Hungary</v>
      </c>
      <c r="CZ11" s="258"/>
      <c r="DA11" s="258"/>
      <c r="DB11" s="263"/>
      <c r="DC11" s="255" t="str">
        <f t="shared" si="49"/>
        <v/>
      </c>
      <c r="DD11" s="255" t="str">
        <f>IF((DC11&lt;&gt;""),IF(OR($F11&lt;&gt;$G11,PrSettings!$M$4="●"),(($F11-$G11)=(CZ11-DA11))*1,0),"")</f>
        <v/>
      </c>
      <c r="DE11" s="255" t="str">
        <f t="shared" si="50"/>
        <v/>
      </c>
      <c r="DF11" s="255" t="str">
        <f>IF(DC11&lt;&gt;"",IF(ABS($F11-$G11)&gt;=PrSettings!$M$7,(ABS($F11-$G11-CZ11+DA11)&lt;=1)*1,IF(AND(DC11,$F11=$G11,$F11&gt;=PrSettings!$M$6),(ABS(CZ11-$F11)&lt;=1)*1,IF(AND(ABS($F11-$G11-CZ11+DA11)&lt;=1,$F11+$G11&gt;=PrSettings!$M$8),(ABS(CZ11-$F11)&lt;=1)*(ABS(DA11-$G11)&lt;=1)*1,""))),"")</f>
        <v/>
      </c>
      <c r="DG11" s="264"/>
      <c r="DI11" s="253">
        <f t="shared" si="9"/>
        <v>13</v>
      </c>
      <c r="DJ11" s="254" t="str">
        <f>GrpA!$B$9</f>
        <v>Scotland</v>
      </c>
      <c r="DK11" s="255">
        <f t="shared" si="51"/>
        <v>6</v>
      </c>
      <c r="DL11" s="254" t="str">
        <f>GrpA!$D$9</f>
        <v>Hungary</v>
      </c>
      <c r="DM11" s="258"/>
      <c r="DN11" s="258"/>
      <c r="DO11" s="263"/>
      <c r="DP11" s="255" t="str">
        <f t="shared" si="52"/>
        <v/>
      </c>
      <c r="DQ11" s="255" t="str">
        <f>IF((DP11&lt;&gt;""),IF(OR($F11&lt;&gt;$G11,PrSettings!$M$4="●"),(($F11-$G11)=(DM11-DN11))*1,0),"")</f>
        <v/>
      </c>
      <c r="DR11" s="255" t="str">
        <f t="shared" si="53"/>
        <v/>
      </c>
      <c r="DS11" s="255" t="str">
        <f>IF(DP11&lt;&gt;"",IF(ABS($F11-$G11)&gt;=PrSettings!$M$7,(ABS($F11-$G11-DM11+DN11)&lt;=1)*1,IF(AND(DP11,$F11=$G11,$F11&gt;=PrSettings!$M$6),(ABS(DM11-$F11)&lt;=1)*1,IF(AND(ABS($F11-$G11-DM11+DN11)&lt;=1,$F11+$G11&gt;=PrSettings!$M$8),(ABS(DM11-$F11)&lt;=1)*(ABS(DN11-$G11)&lt;=1)*1,""))),"")</f>
        <v/>
      </c>
      <c r="DT11" s="264"/>
      <c r="DV11" s="253">
        <f t="shared" si="10"/>
        <v>13</v>
      </c>
      <c r="DW11" s="254" t="str">
        <f>GrpA!$B$9</f>
        <v>Scotland</v>
      </c>
      <c r="DX11" s="255">
        <f t="shared" si="54"/>
        <v>6</v>
      </c>
      <c r="DY11" s="254" t="str">
        <f>GrpA!$D$9</f>
        <v>Hungary</v>
      </c>
      <c r="DZ11" s="258"/>
      <c r="EA11" s="258"/>
      <c r="EB11" s="263"/>
      <c r="EC11" s="255" t="str">
        <f t="shared" si="55"/>
        <v/>
      </c>
      <c r="ED11" s="255" t="str">
        <f>IF((EC11&lt;&gt;""),IF(OR($F11&lt;&gt;$G11,PrSettings!$M$4="●"),(($F11-$G11)=(DZ11-EA11))*1,0),"")</f>
        <v/>
      </c>
      <c r="EE11" s="255" t="str">
        <f t="shared" si="56"/>
        <v/>
      </c>
      <c r="EF11" s="255" t="str">
        <f>IF(EC11&lt;&gt;"",IF(ABS($F11-$G11)&gt;=PrSettings!$M$7,(ABS($F11-$G11-DZ11+EA11)&lt;=1)*1,IF(AND(EC11,$F11=$G11,$F11&gt;=PrSettings!$M$6),(ABS(DZ11-$F11)&lt;=1)*1,IF(AND(ABS($F11-$G11-DZ11+EA11)&lt;=1,$F11+$G11&gt;=PrSettings!$M$8),(ABS(DZ11-$F11)&lt;=1)*(ABS(EA11-$G11)&lt;=1)*1,""))),"")</f>
        <v/>
      </c>
      <c r="EG11" s="264"/>
      <c r="EI11" s="253">
        <f t="shared" si="11"/>
        <v>13</v>
      </c>
      <c r="EJ11" s="254" t="str">
        <f>GrpA!$B$9</f>
        <v>Scotland</v>
      </c>
      <c r="EK11" s="255">
        <f t="shared" si="57"/>
        <v>6</v>
      </c>
      <c r="EL11" s="254" t="str">
        <f>GrpA!$D$9</f>
        <v>Hungary</v>
      </c>
      <c r="EM11" s="258"/>
      <c r="EN11" s="258"/>
      <c r="EO11" s="263"/>
      <c r="EP11" s="255" t="str">
        <f t="shared" si="58"/>
        <v/>
      </c>
      <c r="EQ11" s="255" t="str">
        <f>IF((EP11&lt;&gt;""),IF(OR($F11&lt;&gt;$G11,PrSettings!$M$4="●"),(($F11-$G11)=(EM11-EN11))*1,0),"")</f>
        <v/>
      </c>
      <c r="ER11" s="255" t="str">
        <f t="shared" si="59"/>
        <v/>
      </c>
      <c r="ES11" s="255" t="str">
        <f>IF(EP11&lt;&gt;"",IF(ABS($F11-$G11)&gt;=PrSettings!$M$7,(ABS($F11-$G11-EM11+EN11)&lt;=1)*1,IF(AND(EP11,$F11=$G11,$F11&gt;=PrSettings!$M$6),(ABS(EM11-$F11)&lt;=1)*1,IF(AND(ABS($F11-$G11-EM11+EN11)&lt;=1,$F11+$G11&gt;=PrSettings!$M$8),(ABS(EM11-$F11)&lt;=1)*(ABS(EN11-$G11)&lt;=1)*1,""))),"")</f>
        <v/>
      </c>
      <c r="ET11" s="264"/>
      <c r="EV11" s="253">
        <f t="shared" si="12"/>
        <v>13</v>
      </c>
      <c r="EW11" s="254" t="str">
        <f>GrpA!$B$9</f>
        <v>Scotland</v>
      </c>
      <c r="EX11" s="255">
        <f t="shared" si="60"/>
        <v>6</v>
      </c>
      <c r="EY11" s="254" t="str">
        <f>GrpA!$D$9</f>
        <v>Hungary</v>
      </c>
      <c r="EZ11" s="258"/>
      <c r="FA11" s="258"/>
      <c r="FB11" s="263"/>
      <c r="FC11" s="255" t="str">
        <f t="shared" si="61"/>
        <v/>
      </c>
      <c r="FD11" s="255" t="str">
        <f>IF((FC11&lt;&gt;""),IF(OR($F11&lt;&gt;$G11,PrSettings!$M$4="●"),(($F11-$G11)=(EZ11-FA11))*1,0),"")</f>
        <v/>
      </c>
      <c r="FE11" s="255" t="str">
        <f t="shared" si="62"/>
        <v/>
      </c>
      <c r="FF11" s="255" t="str">
        <f>IF(FC11&lt;&gt;"",IF(ABS($F11-$G11)&gt;=PrSettings!$M$7,(ABS($F11-$G11-EZ11+FA11)&lt;=1)*1,IF(AND(FC11,$F11=$G11,$F11&gt;=PrSettings!$M$6),(ABS(EZ11-$F11)&lt;=1)*1,IF(AND(ABS($F11-$G11-EZ11+FA11)&lt;=1,$F11+$G11&gt;=PrSettings!$M$8),(ABS(EZ11-$F11)&lt;=1)*(ABS(FA11-$G11)&lt;=1)*1,""))),"")</f>
        <v/>
      </c>
      <c r="FG11" s="264"/>
      <c r="FI11" s="253">
        <f t="shared" si="13"/>
        <v>13</v>
      </c>
      <c r="FJ11" s="254" t="str">
        <f>GrpA!$B$9</f>
        <v>Scotland</v>
      </c>
      <c r="FK11" s="255">
        <f t="shared" si="63"/>
        <v>6</v>
      </c>
      <c r="FL11" s="254" t="str">
        <f>GrpA!$D$9</f>
        <v>Hungary</v>
      </c>
      <c r="FM11" s="258"/>
      <c r="FN11" s="258"/>
      <c r="FO11" s="263"/>
      <c r="FP11" s="255" t="str">
        <f t="shared" si="64"/>
        <v/>
      </c>
      <c r="FQ11" s="255" t="str">
        <f>IF((FP11&lt;&gt;""),IF(OR($F11&lt;&gt;$G11,PrSettings!$M$4="●"),(($F11-$G11)=(FM11-FN11))*1,0),"")</f>
        <v/>
      </c>
      <c r="FR11" s="255" t="str">
        <f t="shared" si="65"/>
        <v/>
      </c>
      <c r="FS11" s="255" t="str">
        <f>IF(FP11&lt;&gt;"",IF(ABS($F11-$G11)&gt;=PrSettings!$M$7,(ABS($F11-$G11-FM11+FN11)&lt;=1)*1,IF(AND(FP11,$F11=$G11,$F11&gt;=PrSettings!$M$6),(ABS(FM11-$F11)&lt;=1)*1,IF(AND(ABS($F11-$G11-FM11+FN11)&lt;=1,$F11+$G11&gt;=PrSettings!$M$8),(ABS(FM11-$F11)&lt;=1)*(ABS(FN11-$G11)&lt;=1)*1,""))),"")</f>
        <v/>
      </c>
      <c r="FT11" s="264"/>
      <c r="FV11" s="253">
        <f t="shared" si="14"/>
        <v>13</v>
      </c>
      <c r="FW11" s="254" t="str">
        <f>GrpA!$B$9</f>
        <v>Scotland</v>
      </c>
      <c r="FX11" s="255">
        <f t="shared" si="66"/>
        <v>6</v>
      </c>
      <c r="FY11" s="254" t="str">
        <f>GrpA!$D$9</f>
        <v>Hungary</v>
      </c>
      <c r="FZ11" s="258"/>
      <c r="GA11" s="258"/>
      <c r="GB11" s="263"/>
      <c r="GC11" s="255" t="str">
        <f t="shared" si="67"/>
        <v/>
      </c>
      <c r="GD11" s="255" t="str">
        <f>IF((GC11&lt;&gt;""),IF(OR($F11&lt;&gt;$G11,PrSettings!$M$4="●"),(($F11-$G11)=(FZ11-GA11))*1,0),"")</f>
        <v/>
      </c>
      <c r="GE11" s="255" t="str">
        <f t="shared" si="68"/>
        <v/>
      </c>
      <c r="GF11" s="255" t="str">
        <f>IF(GC11&lt;&gt;"",IF(ABS($F11-$G11)&gt;=PrSettings!$M$7,(ABS($F11-$G11-FZ11+GA11)&lt;=1)*1,IF(AND(GC11,$F11=$G11,$F11&gt;=PrSettings!$M$6),(ABS(FZ11-$F11)&lt;=1)*1,IF(AND(ABS($F11-$G11-FZ11+GA11)&lt;=1,$F11+$G11&gt;=PrSettings!$M$8),(ABS(FZ11-$F11)&lt;=1)*(ABS(GA11-$G11)&lt;=1)*1,""))),"")</f>
        <v/>
      </c>
      <c r="GG11" s="264"/>
      <c r="GI11" s="253">
        <f t="shared" si="15"/>
        <v>13</v>
      </c>
      <c r="GJ11" s="254" t="str">
        <f>GrpA!$B$9</f>
        <v>Scotland</v>
      </c>
      <c r="GK11" s="255">
        <f t="shared" si="69"/>
        <v>6</v>
      </c>
      <c r="GL11" s="254" t="str">
        <f>GrpA!$D$9</f>
        <v>Hungary</v>
      </c>
      <c r="GM11" s="258"/>
      <c r="GN11" s="258"/>
      <c r="GO11" s="263"/>
      <c r="GP11" s="255" t="str">
        <f t="shared" si="70"/>
        <v/>
      </c>
      <c r="GQ11" s="255" t="str">
        <f>IF((GP11&lt;&gt;""),IF(OR($F11&lt;&gt;$G11,PrSettings!$M$4="●"),(($F11-$G11)=(GM11-GN11))*1,0),"")</f>
        <v/>
      </c>
      <c r="GR11" s="255" t="str">
        <f t="shared" si="71"/>
        <v/>
      </c>
      <c r="GS11" s="255" t="str">
        <f>IF(GP11&lt;&gt;"",IF(ABS($F11-$G11)&gt;=PrSettings!$M$7,(ABS($F11-$G11-GM11+GN11)&lt;=1)*1,IF(AND(GP11,$F11=$G11,$F11&gt;=PrSettings!$M$6),(ABS(GM11-$F11)&lt;=1)*1,IF(AND(ABS($F11-$G11-GM11+GN11)&lt;=1,$F11+$G11&gt;=PrSettings!$M$8),(ABS(GM11-$F11)&lt;=1)*(ABS(GN11-$G11)&lt;=1)*1,""))),"")</f>
        <v/>
      </c>
      <c r="GT11" s="264"/>
      <c r="GV11" s="253">
        <f t="shared" si="16"/>
        <v>13</v>
      </c>
      <c r="GW11" s="254" t="str">
        <f>GrpA!$B$9</f>
        <v>Scotland</v>
      </c>
      <c r="GX11" s="255">
        <f t="shared" si="72"/>
        <v>6</v>
      </c>
      <c r="GY11" s="254" t="str">
        <f>GrpA!$D$9</f>
        <v>Hungary</v>
      </c>
      <c r="GZ11" s="258"/>
      <c r="HA11" s="258"/>
      <c r="HB11" s="263"/>
      <c r="HC11" s="255" t="str">
        <f t="shared" si="73"/>
        <v/>
      </c>
      <c r="HD11" s="255" t="str">
        <f>IF((HC11&lt;&gt;""),IF(OR($F11&lt;&gt;$G11,PrSettings!$M$4="●"),(($F11-$G11)=(GZ11-HA11))*1,0),"")</f>
        <v/>
      </c>
      <c r="HE11" s="255" t="str">
        <f t="shared" si="74"/>
        <v/>
      </c>
      <c r="HF11" s="255" t="str">
        <f>IF(HC11&lt;&gt;"",IF(ABS($F11-$G11)&gt;=PrSettings!$M$7,(ABS($F11-$G11-GZ11+HA11)&lt;=1)*1,IF(AND(HC11,$F11=$G11,$F11&gt;=PrSettings!$M$6),(ABS(GZ11-$F11)&lt;=1)*1,IF(AND(ABS($F11-$G11-GZ11+HA11)&lt;=1,$F11+$G11&gt;=PrSettings!$M$8),(ABS(GZ11-$F11)&lt;=1)*(ABS(HA11-$G11)&lt;=1)*1,""))),"")</f>
        <v/>
      </c>
      <c r="HG11" s="264"/>
      <c r="HI11" s="253">
        <f t="shared" si="17"/>
        <v>13</v>
      </c>
      <c r="HJ11" s="254" t="str">
        <f>GrpA!$B$9</f>
        <v>Scotland</v>
      </c>
      <c r="HK11" s="255">
        <f t="shared" si="75"/>
        <v>6</v>
      </c>
      <c r="HL11" s="254" t="str">
        <f>GrpA!$D$9</f>
        <v>Hungary</v>
      </c>
      <c r="HM11" s="258"/>
      <c r="HN11" s="258"/>
      <c r="HO11" s="263"/>
      <c r="HP11" s="255" t="str">
        <f t="shared" si="76"/>
        <v/>
      </c>
      <c r="HQ11" s="255" t="str">
        <f>IF((HP11&lt;&gt;""),IF(OR($F11&lt;&gt;$G11,PrSettings!$M$4="●"),(($F11-$G11)=(HM11-HN11))*1,0),"")</f>
        <v/>
      </c>
      <c r="HR11" s="255" t="str">
        <f t="shared" si="77"/>
        <v/>
      </c>
      <c r="HS11" s="255" t="str">
        <f>IF(HP11&lt;&gt;"",IF(ABS($F11-$G11)&gt;=PrSettings!$M$7,(ABS($F11-$G11-HM11+HN11)&lt;=1)*1,IF(AND(HP11,$F11=$G11,$F11&gt;=PrSettings!$M$6),(ABS(HM11-$F11)&lt;=1)*1,IF(AND(ABS($F11-$G11-HM11+HN11)&lt;=1,$F11+$G11&gt;=PrSettings!$M$8),(ABS(HM11-$F11)&lt;=1)*(ABS(HN11-$G11)&lt;=1)*1,""))),"")</f>
        <v/>
      </c>
      <c r="HT11" s="264"/>
      <c r="HV11" s="253">
        <f t="shared" si="18"/>
        <v>13</v>
      </c>
      <c r="HW11" s="254" t="str">
        <f>GrpA!$B$9</f>
        <v>Scotland</v>
      </c>
      <c r="HX11" s="255">
        <f t="shared" si="78"/>
        <v>6</v>
      </c>
      <c r="HY11" s="254" t="str">
        <f>GrpA!$D$9</f>
        <v>Hungary</v>
      </c>
      <c r="HZ11" s="258"/>
      <c r="IA11" s="258"/>
      <c r="IB11" s="263"/>
      <c r="IC11" s="255" t="str">
        <f t="shared" si="79"/>
        <v/>
      </c>
      <c r="ID11" s="255" t="str">
        <f>IF((IC11&lt;&gt;""),IF(OR($F11&lt;&gt;$G11,PrSettings!$M$4="●"),(($F11-$G11)=(HZ11-IA11))*1,0),"")</f>
        <v/>
      </c>
      <c r="IE11" s="255" t="str">
        <f t="shared" si="80"/>
        <v/>
      </c>
      <c r="IF11" s="255" t="str">
        <f>IF(IC11&lt;&gt;"",IF(ABS($F11-$G11)&gt;=PrSettings!$M$7,(ABS($F11-$G11-HZ11+IA11)&lt;=1)*1,IF(AND(IC11,$F11=$G11,$F11&gt;=PrSettings!$M$6),(ABS(HZ11-$F11)&lt;=1)*1,IF(AND(ABS($F11-$G11-HZ11+IA11)&lt;=1,$F11+$G11&gt;=PrSettings!$M$8),(ABS(HZ11-$F11)&lt;=1)*(ABS(IA11-$G11)&lt;=1)*1,""))),"")</f>
        <v/>
      </c>
      <c r="IG11" s="264"/>
      <c r="II11" s="253">
        <f t="shared" si="19"/>
        <v>13</v>
      </c>
      <c r="IJ11" s="254" t="str">
        <f>GrpA!$B$9</f>
        <v>Scotland</v>
      </c>
      <c r="IK11" s="255">
        <f t="shared" si="81"/>
        <v>6</v>
      </c>
      <c r="IL11" s="254" t="str">
        <f>GrpA!$D$9</f>
        <v>Hungary</v>
      </c>
      <c r="IM11" s="258"/>
      <c r="IN11" s="258"/>
      <c r="IO11" s="263"/>
      <c r="IP11" s="255" t="str">
        <f t="shared" si="82"/>
        <v/>
      </c>
      <c r="IQ11" s="255" t="str">
        <f>IF((IP11&lt;&gt;""),IF(OR($F11&lt;&gt;$G11,PrSettings!$M$4="●"),(($F11-$G11)=(IM11-IN11))*1,0),"")</f>
        <v/>
      </c>
      <c r="IR11" s="255" t="str">
        <f t="shared" si="83"/>
        <v/>
      </c>
      <c r="IS11" s="255" t="str">
        <f>IF(IP11&lt;&gt;"",IF(ABS($F11-$G11)&gt;=PrSettings!$M$7,(ABS($F11-$G11-IM11+IN11)&lt;=1)*1,IF(AND(IP11,$F11=$G11,$F11&gt;=PrSettings!$M$6),(ABS(IM11-$F11)&lt;=1)*1,IF(AND(ABS($F11-$G11-IM11+IN11)&lt;=1,$F11+$G11&gt;=PrSettings!$M$8),(ABS(IM11-$F11)&lt;=1)*(ABS(IN11-$G11)&lt;=1)*1,""))),"")</f>
        <v/>
      </c>
      <c r="IT11" s="264"/>
      <c r="IV11" s="253">
        <f t="shared" si="20"/>
        <v>13</v>
      </c>
      <c r="IW11" s="254" t="str">
        <f>GrpA!$B$9</f>
        <v>Scotland</v>
      </c>
      <c r="IX11" s="255">
        <f t="shared" si="84"/>
        <v>6</v>
      </c>
      <c r="IY11" s="254" t="str">
        <f>GrpA!$D$9</f>
        <v>Hungary</v>
      </c>
      <c r="IZ11" s="258"/>
      <c r="JA11" s="258"/>
      <c r="JB11" s="263"/>
      <c r="JC11" s="255" t="str">
        <f t="shared" si="85"/>
        <v/>
      </c>
      <c r="JD11" s="255" t="str">
        <f>IF((JC11&lt;&gt;""),IF(OR($F11&lt;&gt;$G11,PrSettings!$M$4="●"),(($F11-$G11)=(IZ11-JA11))*1,0),"")</f>
        <v/>
      </c>
      <c r="JE11" s="255" t="str">
        <f t="shared" si="86"/>
        <v/>
      </c>
      <c r="JF11" s="255" t="str">
        <f>IF(JC11&lt;&gt;"",IF(ABS($F11-$G11)&gt;=PrSettings!$M$7,(ABS($F11-$G11-IZ11+JA11)&lt;=1)*1,IF(AND(JC11,$F11=$G11,$F11&gt;=PrSettings!$M$6),(ABS(IZ11-$F11)&lt;=1)*1,IF(AND(ABS($F11-$G11-IZ11+JA11)&lt;=1,$F11+$G11&gt;=PrSettings!$M$8),(ABS(IZ11-$F11)&lt;=1)*(ABS(JA11-$G11)&lt;=1)*1,""))),"")</f>
        <v/>
      </c>
      <c r="JG11" s="264"/>
      <c r="JI11" s="253">
        <f t="shared" si="21"/>
        <v>13</v>
      </c>
      <c r="JJ11" s="254" t="str">
        <f>GrpA!$B$9</f>
        <v>Scotland</v>
      </c>
      <c r="JK11" s="255">
        <f t="shared" si="87"/>
        <v>6</v>
      </c>
      <c r="JL11" s="254" t="str">
        <f>GrpA!$D$9</f>
        <v>Hungary</v>
      </c>
      <c r="JM11" s="258"/>
      <c r="JN11" s="258"/>
      <c r="JO11" s="263"/>
      <c r="JP11" s="255" t="str">
        <f t="shared" si="88"/>
        <v/>
      </c>
      <c r="JQ11" s="255" t="str">
        <f>IF((JP11&lt;&gt;""),IF(OR($F11&lt;&gt;$G11,PrSettings!$M$4="●"),(($F11-$G11)=(JM11-JN11))*1,0),"")</f>
        <v/>
      </c>
      <c r="JR11" s="255" t="str">
        <f t="shared" si="89"/>
        <v/>
      </c>
      <c r="JS11" s="255" t="str">
        <f>IF(JP11&lt;&gt;"",IF(ABS($F11-$G11)&gt;=PrSettings!$M$7,(ABS($F11-$G11-JM11+JN11)&lt;=1)*1,IF(AND(JP11,$F11=$G11,$F11&gt;=PrSettings!$M$6),(ABS(JM11-$F11)&lt;=1)*1,IF(AND(ABS($F11-$G11-JM11+JN11)&lt;=1,$F11+$G11&gt;=PrSettings!$M$8),(ABS(JM11-$F11)&lt;=1)*(ABS(JN11-$G11)&lt;=1)*1,""))),"")</f>
        <v/>
      </c>
      <c r="JT11" s="264"/>
      <c r="JV11" s="253">
        <f t="shared" si="22"/>
        <v>13</v>
      </c>
      <c r="JW11" s="254" t="str">
        <f>GrpA!$B$9</f>
        <v>Scotland</v>
      </c>
      <c r="JX11" s="255">
        <f t="shared" si="90"/>
        <v>6</v>
      </c>
      <c r="JY11" s="254" t="str">
        <f>GrpA!$D$9</f>
        <v>Hungary</v>
      </c>
      <c r="JZ11" s="258"/>
      <c r="KA11" s="258"/>
      <c r="KB11" s="263"/>
      <c r="KC11" s="255" t="str">
        <f t="shared" si="91"/>
        <v/>
      </c>
      <c r="KD11" s="255" t="str">
        <f>IF((KC11&lt;&gt;""),IF(OR($F11&lt;&gt;$G11,PrSettings!$M$4="●"),(($F11-$G11)=(JZ11-KA11))*1,0),"")</f>
        <v/>
      </c>
      <c r="KE11" s="255" t="str">
        <f t="shared" si="92"/>
        <v/>
      </c>
      <c r="KF11" s="255" t="str">
        <f>IF(KC11&lt;&gt;"",IF(ABS($F11-$G11)&gt;=PrSettings!$M$7,(ABS($F11-$G11-JZ11+KA11)&lt;=1)*1,IF(AND(KC11,$F11=$G11,$F11&gt;=PrSettings!$M$6),(ABS(JZ11-$F11)&lt;=1)*1,IF(AND(ABS($F11-$G11-JZ11+KA11)&lt;=1,$F11+$G11&gt;=PrSettings!$M$8),(ABS(JZ11-$F11)&lt;=1)*(ABS(KA11-$G11)&lt;=1)*1,""))),"")</f>
        <v/>
      </c>
      <c r="KG11" s="264"/>
      <c r="KI11" s="253">
        <f t="shared" si="23"/>
        <v>13</v>
      </c>
      <c r="KJ11" s="254" t="str">
        <f>GrpA!$B$9</f>
        <v>Scotland</v>
      </c>
      <c r="KK11" s="255">
        <f t="shared" si="93"/>
        <v>6</v>
      </c>
      <c r="KL11" s="254" t="str">
        <f>GrpA!$D$9</f>
        <v>Hungary</v>
      </c>
      <c r="KM11" s="258"/>
      <c r="KN11" s="258"/>
      <c r="KO11" s="263"/>
      <c r="KP11" s="255" t="str">
        <f t="shared" si="94"/>
        <v/>
      </c>
      <c r="KQ11" s="255" t="str">
        <f>IF((KP11&lt;&gt;""),IF(OR($F11&lt;&gt;$G11,PrSettings!$M$4="●"),(($F11-$G11)=(KM11-KN11))*1,0),"")</f>
        <v/>
      </c>
      <c r="KR11" s="255" t="str">
        <f t="shared" si="95"/>
        <v/>
      </c>
      <c r="KS11" s="255" t="str">
        <f>IF(KP11&lt;&gt;"",IF(ABS($F11-$G11)&gt;=PrSettings!$M$7,(ABS($F11-$G11-KM11+KN11)&lt;=1)*1,IF(AND(KP11,$F11=$G11,$F11&gt;=PrSettings!$M$6),(ABS(KM11-$F11)&lt;=1)*1,IF(AND(ABS($F11-$G11-KM11+KN11)&lt;=1,$F11+$G11&gt;=PrSettings!$M$8),(ABS(KM11-$F11)&lt;=1)*(ABS(KN11-$G11)&lt;=1)*1,""))),"")</f>
        <v/>
      </c>
      <c r="KT11" s="264"/>
      <c r="KV11" s="253">
        <f t="shared" si="24"/>
        <v>13</v>
      </c>
      <c r="KW11" s="254" t="str">
        <f>GrpA!$B$9</f>
        <v>Scotland</v>
      </c>
      <c r="KX11" s="255">
        <f t="shared" si="96"/>
        <v>6</v>
      </c>
      <c r="KY11" s="254" t="str">
        <f>GrpA!$D$9</f>
        <v>Hungary</v>
      </c>
      <c r="KZ11" s="258"/>
      <c r="LA11" s="258"/>
      <c r="LB11" s="263"/>
      <c r="LC11" s="255" t="str">
        <f t="shared" si="97"/>
        <v/>
      </c>
      <c r="LD11" s="255" t="str">
        <f>IF((LC11&lt;&gt;""),IF(OR($F11&lt;&gt;$G11,PrSettings!$M$4="●"),(($F11-$G11)=(KZ11-LA11))*1,0),"")</f>
        <v/>
      </c>
      <c r="LE11" s="255" t="str">
        <f t="shared" si="98"/>
        <v/>
      </c>
      <c r="LF11" s="255" t="str">
        <f>IF(LC11&lt;&gt;"",IF(ABS($F11-$G11)&gt;=PrSettings!$M$7,(ABS($F11-$G11-KZ11+LA11)&lt;=1)*1,IF(AND(LC11,$F11=$G11,$F11&gt;=PrSettings!$M$6),(ABS(KZ11-$F11)&lt;=1)*1,IF(AND(ABS($F11-$G11-KZ11+LA11)&lt;=1,$F11+$G11&gt;=PrSettings!$M$8),(ABS(KZ11-$F11)&lt;=1)*(ABS(LA11-$G11)&lt;=1)*1,""))),"")</f>
        <v/>
      </c>
      <c r="LG11" s="264"/>
      <c r="LI11" s="253">
        <f t="shared" si="25"/>
        <v>13</v>
      </c>
      <c r="LJ11" s="254" t="str">
        <f>GrpA!$B$9</f>
        <v>Scotland</v>
      </c>
      <c r="LK11" s="255">
        <f t="shared" si="99"/>
        <v>6</v>
      </c>
      <c r="LL11" s="254" t="str">
        <f>GrpA!$D$9</f>
        <v>Hungary</v>
      </c>
      <c r="LM11" s="258"/>
      <c r="LN11" s="258"/>
      <c r="LO11" s="263"/>
      <c r="LP11" s="255" t="str">
        <f t="shared" si="100"/>
        <v/>
      </c>
      <c r="LQ11" s="255" t="str">
        <f>IF((LP11&lt;&gt;""),IF(OR($F11&lt;&gt;$G11,PrSettings!$M$4="●"),(($F11-$G11)=(LM11-LN11))*1,0),"")</f>
        <v/>
      </c>
      <c r="LR11" s="255" t="str">
        <f t="shared" si="101"/>
        <v/>
      </c>
      <c r="LS11" s="255" t="str">
        <f>IF(LP11&lt;&gt;"",IF(ABS($F11-$G11)&gt;=PrSettings!$M$7,(ABS($F11-$G11-LM11+LN11)&lt;=1)*1,IF(AND(LP11,$F11=$G11,$F11&gt;=PrSettings!$M$6),(ABS(LM11-$F11)&lt;=1)*1,IF(AND(ABS($F11-$G11-LM11+LN11)&lt;=1,$F11+$G11&gt;=PrSettings!$M$8),(ABS(LM11-$F11)&lt;=1)*(ABS(LN11-$G11)&lt;=1)*1,""))),"")</f>
        <v/>
      </c>
      <c r="LT11" s="264"/>
      <c r="LV11" s="253">
        <f t="shared" si="26"/>
        <v>13</v>
      </c>
      <c r="LW11" s="254" t="str">
        <f>GrpA!$B$9</f>
        <v>Scotland</v>
      </c>
      <c r="LX11" s="255">
        <f t="shared" si="102"/>
        <v>6</v>
      </c>
      <c r="LY11" s="254" t="str">
        <f>GrpA!$D$9</f>
        <v>Hungary</v>
      </c>
      <c r="LZ11" s="258"/>
      <c r="MA11" s="258"/>
      <c r="MB11" s="263"/>
      <c r="MC11" s="255" t="str">
        <f t="shared" si="103"/>
        <v/>
      </c>
      <c r="MD11" s="255" t="str">
        <f>IF((MC11&lt;&gt;""),IF(OR($F11&lt;&gt;$G11,PrSettings!$M$4="●"),(($F11-$G11)=(LZ11-MA11))*1,0),"")</f>
        <v/>
      </c>
      <c r="ME11" s="255" t="str">
        <f t="shared" si="104"/>
        <v/>
      </c>
      <c r="MF11" s="255" t="str">
        <f>IF(MC11&lt;&gt;"",IF(ABS($F11-$G11)&gt;=PrSettings!$M$7,(ABS($F11-$G11-LZ11+MA11)&lt;=1)*1,IF(AND(MC11,$F11=$G11,$F11&gt;=PrSettings!$M$6),(ABS(LZ11-$F11)&lt;=1)*1,IF(AND(ABS($F11-$G11-LZ11+MA11)&lt;=1,$F11+$G11&gt;=PrSettings!$M$8),(ABS(LZ11-$F11)&lt;=1)*(ABS(MA11-$G11)&lt;=1)*1,""))),"")</f>
        <v/>
      </c>
      <c r="MG11" s="264"/>
    </row>
    <row r="12" ht="24.0" customHeight="1">
      <c r="A12" s="172"/>
      <c r="B12" s="243" t="str">
        <f>Language!$E$95&amp;" B"</f>
        <v>Group B</v>
      </c>
      <c r="C12" s="244"/>
      <c r="D12" s="265"/>
      <c r="E12" s="246"/>
      <c r="F12" s="266"/>
      <c r="G12" s="267"/>
      <c r="H12" s="133"/>
      <c r="I12" s="243" t="str">
        <f t="shared" si="1"/>
        <v>Group B</v>
      </c>
      <c r="J12" s="245"/>
      <c r="K12" s="265"/>
      <c r="L12" s="246"/>
      <c r="M12" s="249"/>
      <c r="N12" s="250"/>
      <c r="O12" s="247"/>
      <c r="P12" s="251"/>
      <c r="Q12" s="251"/>
      <c r="R12" s="246"/>
      <c r="S12" s="246"/>
      <c r="T12" s="252"/>
      <c r="V12" s="243" t="str">
        <f t="shared" si="2"/>
        <v>Group B</v>
      </c>
      <c r="W12" s="245"/>
      <c r="X12" s="265"/>
      <c r="Y12" s="246"/>
      <c r="Z12" s="249"/>
      <c r="AA12" s="250"/>
      <c r="AB12" s="247"/>
      <c r="AC12" s="251"/>
      <c r="AD12" s="251"/>
      <c r="AE12" s="246"/>
      <c r="AF12" s="246"/>
      <c r="AG12" s="252"/>
      <c r="AI12" s="243" t="str">
        <f t="shared" si="3"/>
        <v>Group B</v>
      </c>
      <c r="AJ12" s="245"/>
      <c r="AK12" s="265"/>
      <c r="AL12" s="246"/>
      <c r="AM12" s="249"/>
      <c r="AN12" s="250"/>
      <c r="AO12" s="247"/>
      <c r="AP12" s="251"/>
      <c r="AQ12" s="251"/>
      <c r="AR12" s="246"/>
      <c r="AS12" s="246"/>
      <c r="AT12" s="252"/>
      <c r="AV12" s="243" t="str">
        <f t="shared" si="4"/>
        <v>Group B</v>
      </c>
      <c r="AW12" s="245"/>
      <c r="AX12" s="265"/>
      <c r="AY12" s="246"/>
      <c r="AZ12" s="249"/>
      <c r="BA12" s="250"/>
      <c r="BB12" s="247"/>
      <c r="BC12" s="251"/>
      <c r="BD12" s="251"/>
      <c r="BE12" s="246"/>
      <c r="BF12" s="246"/>
      <c r="BG12" s="252"/>
      <c r="BI12" s="243" t="str">
        <f t="shared" si="5"/>
        <v>Group B</v>
      </c>
      <c r="BJ12" s="245"/>
      <c r="BK12" s="265"/>
      <c r="BL12" s="246"/>
      <c r="BM12" s="249"/>
      <c r="BN12" s="250"/>
      <c r="BO12" s="247"/>
      <c r="BP12" s="251"/>
      <c r="BQ12" s="251"/>
      <c r="BR12" s="246"/>
      <c r="BS12" s="246"/>
      <c r="BT12" s="252"/>
      <c r="BV12" s="243" t="str">
        <f t="shared" si="6"/>
        <v>Group B</v>
      </c>
      <c r="BW12" s="245"/>
      <c r="BX12" s="265"/>
      <c r="BY12" s="246"/>
      <c r="BZ12" s="249"/>
      <c r="CA12" s="250"/>
      <c r="CB12" s="247"/>
      <c r="CC12" s="251"/>
      <c r="CD12" s="251"/>
      <c r="CE12" s="246"/>
      <c r="CF12" s="246"/>
      <c r="CG12" s="252"/>
      <c r="CI12" s="243" t="str">
        <f t="shared" si="7"/>
        <v>Group B</v>
      </c>
      <c r="CJ12" s="245"/>
      <c r="CK12" s="265"/>
      <c r="CL12" s="246"/>
      <c r="CM12" s="249"/>
      <c r="CN12" s="250"/>
      <c r="CO12" s="247"/>
      <c r="CP12" s="251"/>
      <c r="CQ12" s="251"/>
      <c r="CR12" s="246"/>
      <c r="CS12" s="246"/>
      <c r="CT12" s="252"/>
      <c r="CV12" s="243" t="str">
        <f t="shared" si="8"/>
        <v>Group B</v>
      </c>
      <c r="CW12" s="245"/>
      <c r="CX12" s="265"/>
      <c r="CY12" s="246"/>
      <c r="CZ12" s="249"/>
      <c r="DA12" s="250"/>
      <c r="DB12" s="247"/>
      <c r="DC12" s="251"/>
      <c r="DD12" s="251"/>
      <c r="DE12" s="246"/>
      <c r="DF12" s="246"/>
      <c r="DG12" s="252"/>
      <c r="DI12" s="243" t="str">
        <f t="shared" si="9"/>
        <v>Group B</v>
      </c>
      <c r="DJ12" s="245"/>
      <c r="DK12" s="265"/>
      <c r="DL12" s="246"/>
      <c r="DM12" s="249"/>
      <c r="DN12" s="250"/>
      <c r="DO12" s="247"/>
      <c r="DP12" s="251"/>
      <c r="DQ12" s="251"/>
      <c r="DR12" s="246"/>
      <c r="DS12" s="246"/>
      <c r="DT12" s="252"/>
      <c r="DV12" s="243" t="str">
        <f t="shared" si="10"/>
        <v>Group B</v>
      </c>
      <c r="DW12" s="245"/>
      <c r="DX12" s="265"/>
      <c r="DY12" s="246"/>
      <c r="DZ12" s="249"/>
      <c r="EA12" s="250"/>
      <c r="EB12" s="247"/>
      <c r="EC12" s="251"/>
      <c r="ED12" s="251"/>
      <c r="EE12" s="246"/>
      <c r="EF12" s="246"/>
      <c r="EG12" s="252"/>
      <c r="EI12" s="243" t="str">
        <f t="shared" si="11"/>
        <v>Group B</v>
      </c>
      <c r="EJ12" s="245"/>
      <c r="EK12" s="265"/>
      <c r="EL12" s="246"/>
      <c r="EM12" s="249"/>
      <c r="EN12" s="250"/>
      <c r="EO12" s="247"/>
      <c r="EP12" s="251"/>
      <c r="EQ12" s="251"/>
      <c r="ER12" s="246"/>
      <c r="ES12" s="246"/>
      <c r="ET12" s="252"/>
      <c r="EV12" s="243" t="str">
        <f t="shared" si="12"/>
        <v>Group B</v>
      </c>
      <c r="EW12" s="245"/>
      <c r="EX12" s="265"/>
      <c r="EY12" s="246"/>
      <c r="EZ12" s="249"/>
      <c r="FA12" s="250"/>
      <c r="FB12" s="247"/>
      <c r="FC12" s="251"/>
      <c r="FD12" s="251"/>
      <c r="FE12" s="246"/>
      <c r="FF12" s="246"/>
      <c r="FG12" s="252"/>
      <c r="FI12" s="243" t="str">
        <f t="shared" si="13"/>
        <v>Group B</v>
      </c>
      <c r="FJ12" s="245"/>
      <c r="FK12" s="265"/>
      <c r="FL12" s="246"/>
      <c r="FM12" s="249"/>
      <c r="FN12" s="250"/>
      <c r="FO12" s="247"/>
      <c r="FP12" s="251"/>
      <c r="FQ12" s="251"/>
      <c r="FR12" s="246"/>
      <c r="FS12" s="246"/>
      <c r="FT12" s="252"/>
      <c r="FV12" s="243" t="str">
        <f t="shared" si="14"/>
        <v>Group B</v>
      </c>
      <c r="FW12" s="245"/>
      <c r="FX12" s="265"/>
      <c r="FY12" s="246"/>
      <c r="FZ12" s="249"/>
      <c r="GA12" s="250"/>
      <c r="GB12" s="247"/>
      <c r="GC12" s="251"/>
      <c r="GD12" s="251"/>
      <c r="GE12" s="246"/>
      <c r="GF12" s="246"/>
      <c r="GG12" s="252"/>
      <c r="GI12" s="243" t="str">
        <f t="shared" si="15"/>
        <v>Group B</v>
      </c>
      <c r="GJ12" s="245"/>
      <c r="GK12" s="265"/>
      <c r="GL12" s="246"/>
      <c r="GM12" s="249"/>
      <c r="GN12" s="250"/>
      <c r="GO12" s="247"/>
      <c r="GP12" s="251"/>
      <c r="GQ12" s="251"/>
      <c r="GR12" s="246"/>
      <c r="GS12" s="246"/>
      <c r="GT12" s="252"/>
      <c r="GV12" s="243" t="str">
        <f t="shared" si="16"/>
        <v>Group B</v>
      </c>
      <c r="GW12" s="245"/>
      <c r="GX12" s="265"/>
      <c r="GY12" s="246"/>
      <c r="GZ12" s="249"/>
      <c r="HA12" s="250"/>
      <c r="HB12" s="247"/>
      <c r="HC12" s="251"/>
      <c r="HD12" s="251"/>
      <c r="HE12" s="246"/>
      <c r="HF12" s="246"/>
      <c r="HG12" s="252"/>
      <c r="HI12" s="243" t="str">
        <f t="shared" si="17"/>
        <v>Group B</v>
      </c>
      <c r="HJ12" s="245"/>
      <c r="HK12" s="265"/>
      <c r="HL12" s="246"/>
      <c r="HM12" s="249"/>
      <c r="HN12" s="250"/>
      <c r="HO12" s="247"/>
      <c r="HP12" s="251"/>
      <c r="HQ12" s="251"/>
      <c r="HR12" s="246"/>
      <c r="HS12" s="246"/>
      <c r="HT12" s="252"/>
      <c r="HV12" s="243" t="str">
        <f t="shared" si="18"/>
        <v>Group B</v>
      </c>
      <c r="HW12" s="245"/>
      <c r="HX12" s="265"/>
      <c r="HY12" s="246"/>
      <c r="HZ12" s="249"/>
      <c r="IA12" s="250"/>
      <c r="IB12" s="247"/>
      <c r="IC12" s="251"/>
      <c r="ID12" s="251"/>
      <c r="IE12" s="246"/>
      <c r="IF12" s="246"/>
      <c r="IG12" s="252"/>
      <c r="II12" s="243" t="str">
        <f t="shared" si="19"/>
        <v>Group B</v>
      </c>
      <c r="IJ12" s="245"/>
      <c r="IK12" s="265"/>
      <c r="IL12" s="246"/>
      <c r="IM12" s="249"/>
      <c r="IN12" s="250"/>
      <c r="IO12" s="247"/>
      <c r="IP12" s="251"/>
      <c r="IQ12" s="251"/>
      <c r="IR12" s="246"/>
      <c r="IS12" s="246"/>
      <c r="IT12" s="252"/>
      <c r="IV12" s="243" t="str">
        <f t="shared" si="20"/>
        <v>Group B</v>
      </c>
      <c r="IW12" s="245"/>
      <c r="IX12" s="265"/>
      <c r="IY12" s="246"/>
      <c r="IZ12" s="249"/>
      <c r="JA12" s="250"/>
      <c r="JB12" s="247"/>
      <c r="JC12" s="251"/>
      <c r="JD12" s="251"/>
      <c r="JE12" s="246"/>
      <c r="JF12" s="246"/>
      <c r="JG12" s="252"/>
      <c r="JI12" s="243" t="str">
        <f t="shared" si="21"/>
        <v>Group B</v>
      </c>
      <c r="JJ12" s="245"/>
      <c r="JK12" s="265"/>
      <c r="JL12" s="246"/>
      <c r="JM12" s="249"/>
      <c r="JN12" s="250"/>
      <c r="JO12" s="247"/>
      <c r="JP12" s="251"/>
      <c r="JQ12" s="251"/>
      <c r="JR12" s="246"/>
      <c r="JS12" s="246"/>
      <c r="JT12" s="252"/>
      <c r="JV12" s="243" t="str">
        <f t="shared" si="22"/>
        <v>Group B</v>
      </c>
      <c r="JW12" s="245"/>
      <c r="JX12" s="265"/>
      <c r="JY12" s="246"/>
      <c r="JZ12" s="249"/>
      <c r="KA12" s="250"/>
      <c r="KB12" s="247"/>
      <c r="KC12" s="251"/>
      <c r="KD12" s="251"/>
      <c r="KE12" s="246"/>
      <c r="KF12" s="246"/>
      <c r="KG12" s="252"/>
      <c r="KI12" s="243" t="str">
        <f t="shared" si="23"/>
        <v>Group B</v>
      </c>
      <c r="KJ12" s="245"/>
      <c r="KK12" s="265"/>
      <c r="KL12" s="246"/>
      <c r="KM12" s="249"/>
      <c r="KN12" s="250"/>
      <c r="KO12" s="247"/>
      <c r="KP12" s="251"/>
      <c r="KQ12" s="251"/>
      <c r="KR12" s="246"/>
      <c r="KS12" s="246"/>
      <c r="KT12" s="252"/>
      <c r="KV12" s="243" t="str">
        <f t="shared" si="24"/>
        <v>Group B</v>
      </c>
      <c r="KW12" s="245"/>
      <c r="KX12" s="265"/>
      <c r="KY12" s="246"/>
      <c r="KZ12" s="249"/>
      <c r="LA12" s="250"/>
      <c r="LB12" s="247"/>
      <c r="LC12" s="251"/>
      <c r="LD12" s="251"/>
      <c r="LE12" s="246"/>
      <c r="LF12" s="246"/>
      <c r="LG12" s="252"/>
      <c r="LI12" s="243" t="str">
        <f t="shared" si="25"/>
        <v>Group B</v>
      </c>
      <c r="LJ12" s="245"/>
      <c r="LK12" s="265"/>
      <c r="LL12" s="246"/>
      <c r="LM12" s="249"/>
      <c r="LN12" s="250"/>
      <c r="LO12" s="247"/>
      <c r="LP12" s="251"/>
      <c r="LQ12" s="251"/>
      <c r="LR12" s="246"/>
      <c r="LS12" s="246"/>
      <c r="LT12" s="252"/>
      <c r="LV12" s="243" t="str">
        <f t="shared" si="26"/>
        <v>Group B</v>
      </c>
      <c r="LW12" s="245"/>
      <c r="LX12" s="265"/>
      <c r="LY12" s="246"/>
      <c r="LZ12" s="249"/>
      <c r="MA12" s="250"/>
      <c r="MB12" s="247"/>
      <c r="MC12" s="251"/>
      <c r="MD12" s="251"/>
      <c r="ME12" s="246"/>
      <c r="MF12" s="246"/>
      <c r="MG12" s="252"/>
    </row>
    <row r="13">
      <c r="A13" s="172"/>
      <c r="B13" s="253">
        <f t="array" ref="B13">INDEX(Groups!$C$7:$C$35,MATCH(C13,Groups!$D$7:$D$35,0))</f>
        <v>3</v>
      </c>
      <c r="C13" s="254" t="str">
        <f>GrpB!$B$4</f>
        <v>Spain</v>
      </c>
      <c r="D13" s="255">
        <f t="array" ref="D13">INDEX(Groups!$C$7:$C$35,MATCH(E13,Groups!$D$7:$D$35,0))</f>
        <v>14</v>
      </c>
      <c r="E13" s="254" t="str">
        <f>GrpB!$D$4</f>
        <v>Croatia</v>
      </c>
      <c r="F13" s="256">
        <f>GrpB!$E$4</f>
        <v>1</v>
      </c>
      <c r="G13" s="257">
        <f>GrpB!$G$4</f>
        <v>0</v>
      </c>
      <c r="H13" s="133"/>
      <c r="I13" s="253">
        <f t="shared" si="1"/>
        <v>3</v>
      </c>
      <c r="J13" s="254" t="str">
        <f>GrpB!$B$4</f>
        <v>Spain</v>
      </c>
      <c r="K13" s="255">
        <f t="shared" ref="K13:K18" si="105">$D13</f>
        <v>14</v>
      </c>
      <c r="L13" s="254" t="str">
        <f>GrpB!$D$4</f>
        <v>Croatia</v>
      </c>
      <c r="M13" s="258"/>
      <c r="N13" s="258"/>
      <c r="O13" s="259"/>
      <c r="P13" s="255" t="str">
        <f t="shared" ref="P13:P18" si="106">IF(($F13&lt;&gt;"")*($G13&lt;&gt;"")*(M13&lt;&gt;"")*(N13&lt;&gt;""),($F13&gt;$G13)*(M13&gt;N13)+($F13=$G13)*(M13=N13)+($F13&lt;$G13)*(M13&lt;N13),"")</f>
        <v/>
      </c>
      <c r="Q13" s="255" t="str">
        <f>IF((P13&lt;&gt;""),IF(OR($F13&lt;&gt;$G13,PrSettings!$M$4="●"),(($F13-$G13)=(M13-N13))*1,0),"")</f>
        <v/>
      </c>
      <c r="R13" s="255" t="str">
        <f t="shared" ref="R13:R18" si="107">IF((P13&lt;&gt;""),($F13=M13)*($G13=N13),"")</f>
        <v/>
      </c>
      <c r="S13" s="255" t="str">
        <f>IF(P13&lt;&gt;"",IF(ABS($F13-$G13)&gt;=PrSettings!$M$7,(ABS($F13-$G13-M13+N13)&lt;=1)*1,IF(AND(P13,$F13=$G13,$F13&gt;=PrSettings!$M$6),(ABS(M13-$F13)&lt;=1)*1,IF(AND(ABS($F13-$G13-M13+N13)&lt;=1,$F13+$G13&gt;=PrSettings!$M$8),(ABS(M13-$F13)&lt;=1)*(ABS(N13-$G13)&lt;=1)*1,""))),"")</f>
        <v/>
      </c>
      <c r="T13" s="260"/>
      <c r="V13" s="253">
        <f t="shared" si="2"/>
        <v>3</v>
      </c>
      <c r="W13" s="254" t="str">
        <f>GrpB!$B$4</f>
        <v>Spain</v>
      </c>
      <c r="X13" s="255">
        <f t="shared" ref="X13:X18" si="108">$D13</f>
        <v>14</v>
      </c>
      <c r="Y13" s="254" t="str">
        <f>GrpB!$D$4</f>
        <v>Croatia</v>
      </c>
      <c r="Z13" s="258"/>
      <c r="AA13" s="258"/>
      <c r="AB13" s="259"/>
      <c r="AC13" s="255" t="str">
        <f t="shared" ref="AC13:AC18" si="109">IF(($F13&lt;&gt;"")*($G13&lt;&gt;"")*(Z13&lt;&gt;"")*(AA13&lt;&gt;""),($F13&gt;$G13)*(Z13&gt;AA13)+($F13=$G13)*(Z13=AA13)+($F13&lt;$G13)*(Z13&lt;AA13),"")</f>
        <v/>
      </c>
      <c r="AD13" s="255" t="str">
        <f>IF((AC13&lt;&gt;""),IF(OR($F13&lt;&gt;$G13,PrSettings!$M$4="●"),(($F13-$G13)=(Z13-AA13))*1,0),"")</f>
        <v/>
      </c>
      <c r="AE13" s="255" t="str">
        <f t="shared" ref="AE13:AE18" si="110">IF((AC13&lt;&gt;""),($F13=Z13)*($G13=AA13),"")</f>
        <v/>
      </c>
      <c r="AF13" s="255" t="str">
        <f>IF(AC13&lt;&gt;"",IF(ABS($F13-$G13)&gt;=PrSettings!$M$7,(ABS($F13-$G13-Z13+AA13)&lt;=1)*1,IF(AND(AC13,$F13=$G13,$F13&gt;=PrSettings!$M$6),(ABS(Z13-$F13)&lt;=1)*1,IF(AND(ABS($F13-$G13-Z13+AA13)&lt;=1,$F13+$G13&gt;=PrSettings!$M$8),(ABS(Z13-$F13)&lt;=1)*(ABS(AA13-$G13)&lt;=1)*1,""))),"")</f>
        <v/>
      </c>
      <c r="AG13" s="260"/>
      <c r="AI13" s="253">
        <f t="shared" si="3"/>
        <v>3</v>
      </c>
      <c r="AJ13" s="254" t="str">
        <f>GrpB!$B$4</f>
        <v>Spain</v>
      </c>
      <c r="AK13" s="255">
        <f t="shared" ref="AK13:AK18" si="111">$D13</f>
        <v>14</v>
      </c>
      <c r="AL13" s="254" t="str">
        <f>GrpB!$D$4</f>
        <v>Croatia</v>
      </c>
      <c r="AM13" s="258"/>
      <c r="AN13" s="258"/>
      <c r="AO13" s="259"/>
      <c r="AP13" s="255" t="str">
        <f t="shared" ref="AP13:AP18" si="112">IF(($F13&lt;&gt;"")*($G13&lt;&gt;"")*(AM13&lt;&gt;"")*(AN13&lt;&gt;""),($F13&gt;$G13)*(AM13&gt;AN13)+($F13=$G13)*(AM13=AN13)+($F13&lt;$G13)*(AM13&lt;AN13),"")</f>
        <v/>
      </c>
      <c r="AQ13" s="255" t="str">
        <f>IF((AP13&lt;&gt;""),IF(OR($F13&lt;&gt;$G13,PrSettings!$M$4="●"),(($F13-$G13)=(AM13-AN13))*1,0),"")</f>
        <v/>
      </c>
      <c r="AR13" s="255" t="str">
        <f t="shared" ref="AR13:AR18" si="113">IF((AP13&lt;&gt;""),($F13=AM13)*($G13=AN13),"")</f>
        <v/>
      </c>
      <c r="AS13" s="255" t="str">
        <f>IF(AP13&lt;&gt;"",IF(ABS($F13-$G13)&gt;=PrSettings!$M$7,(ABS($F13-$G13-AM13+AN13)&lt;=1)*1,IF(AND(AP13,$F13=$G13,$F13&gt;=PrSettings!$M$6),(ABS(AM13-$F13)&lt;=1)*1,IF(AND(ABS($F13-$G13-AM13+AN13)&lt;=1,$F13+$G13&gt;=PrSettings!$M$8),(ABS(AM13-$F13)&lt;=1)*(ABS(AN13-$G13)&lt;=1)*1,""))),"")</f>
        <v/>
      </c>
      <c r="AT13" s="260"/>
      <c r="AV13" s="253">
        <f t="shared" si="4"/>
        <v>3</v>
      </c>
      <c r="AW13" s="254" t="str">
        <f>GrpB!$B$4</f>
        <v>Spain</v>
      </c>
      <c r="AX13" s="255">
        <f t="shared" ref="AX13:AX18" si="114">$D13</f>
        <v>14</v>
      </c>
      <c r="AY13" s="254" t="str">
        <f>GrpB!$D$4</f>
        <v>Croatia</v>
      </c>
      <c r="AZ13" s="258"/>
      <c r="BA13" s="258"/>
      <c r="BB13" s="259"/>
      <c r="BC13" s="255" t="str">
        <f t="shared" ref="BC13:BC18" si="115">IF(($F13&lt;&gt;"")*($G13&lt;&gt;"")*(AZ13&lt;&gt;"")*(BA13&lt;&gt;""),($F13&gt;$G13)*(AZ13&gt;BA13)+($F13=$G13)*(AZ13=BA13)+($F13&lt;$G13)*(AZ13&lt;BA13),"")</f>
        <v/>
      </c>
      <c r="BD13" s="255" t="str">
        <f>IF((BC13&lt;&gt;""),IF(OR($F13&lt;&gt;$G13,PrSettings!$M$4="●"),(($F13-$G13)=(AZ13-BA13))*1,0),"")</f>
        <v/>
      </c>
      <c r="BE13" s="255" t="str">
        <f t="shared" ref="BE13:BE18" si="116">IF((BC13&lt;&gt;""),($F13=AZ13)*($G13=BA13),"")</f>
        <v/>
      </c>
      <c r="BF13" s="255" t="str">
        <f>IF(BC13&lt;&gt;"",IF(ABS($F13-$G13)&gt;=PrSettings!$M$7,(ABS($F13-$G13-AZ13+BA13)&lt;=1)*1,IF(AND(BC13,$F13=$G13,$F13&gt;=PrSettings!$M$6),(ABS(AZ13-$F13)&lt;=1)*1,IF(AND(ABS($F13-$G13-AZ13+BA13)&lt;=1,$F13+$G13&gt;=PrSettings!$M$8),(ABS(AZ13-$F13)&lt;=1)*(ABS(BA13-$G13)&lt;=1)*1,""))),"")</f>
        <v/>
      </c>
      <c r="BG13" s="260"/>
      <c r="BI13" s="253">
        <f t="shared" si="5"/>
        <v>3</v>
      </c>
      <c r="BJ13" s="254" t="str">
        <f>GrpB!$B$4</f>
        <v>Spain</v>
      </c>
      <c r="BK13" s="255">
        <f t="shared" ref="BK13:BK18" si="117">$D13</f>
        <v>14</v>
      </c>
      <c r="BL13" s="254" t="str">
        <f>GrpB!$D$4</f>
        <v>Croatia</v>
      </c>
      <c r="BM13" s="258"/>
      <c r="BN13" s="258"/>
      <c r="BO13" s="259"/>
      <c r="BP13" s="255" t="str">
        <f t="shared" ref="BP13:BP18" si="118">IF(($F13&lt;&gt;"")*($G13&lt;&gt;"")*(BM13&lt;&gt;"")*(BN13&lt;&gt;""),($F13&gt;$G13)*(BM13&gt;BN13)+($F13=$G13)*(BM13=BN13)+($F13&lt;$G13)*(BM13&lt;BN13),"")</f>
        <v/>
      </c>
      <c r="BQ13" s="255" t="str">
        <f>IF((BP13&lt;&gt;""),IF(OR($F13&lt;&gt;$G13,PrSettings!$M$4="●"),(($F13-$G13)=(BM13-BN13))*1,0),"")</f>
        <v/>
      </c>
      <c r="BR13" s="255" t="str">
        <f t="shared" ref="BR13:BR18" si="119">IF((BP13&lt;&gt;""),($F13=BM13)*($G13=BN13),"")</f>
        <v/>
      </c>
      <c r="BS13" s="255" t="str">
        <f>IF(BP13&lt;&gt;"",IF(ABS($F13-$G13)&gt;=PrSettings!$M$7,(ABS($F13-$G13-BM13+BN13)&lt;=1)*1,IF(AND(BP13,$F13=$G13,$F13&gt;=PrSettings!$M$6),(ABS(BM13-$F13)&lt;=1)*1,IF(AND(ABS($F13-$G13-BM13+BN13)&lt;=1,$F13+$G13&gt;=PrSettings!$M$8),(ABS(BM13-$F13)&lt;=1)*(ABS(BN13-$G13)&lt;=1)*1,""))),"")</f>
        <v/>
      </c>
      <c r="BT13" s="260"/>
      <c r="BV13" s="253">
        <f t="shared" si="6"/>
        <v>3</v>
      </c>
      <c r="BW13" s="254" t="str">
        <f>GrpB!$B$4</f>
        <v>Spain</v>
      </c>
      <c r="BX13" s="255">
        <f t="shared" ref="BX13:BX18" si="120">$D13</f>
        <v>14</v>
      </c>
      <c r="BY13" s="254" t="str">
        <f>GrpB!$D$4</f>
        <v>Croatia</v>
      </c>
      <c r="BZ13" s="258"/>
      <c r="CA13" s="258"/>
      <c r="CB13" s="259"/>
      <c r="CC13" s="255" t="str">
        <f t="shared" ref="CC13:CC18" si="121">IF(($F13&lt;&gt;"")*($G13&lt;&gt;"")*(BZ13&lt;&gt;"")*(CA13&lt;&gt;""),($F13&gt;$G13)*(BZ13&gt;CA13)+($F13=$G13)*(BZ13=CA13)+($F13&lt;$G13)*(BZ13&lt;CA13),"")</f>
        <v/>
      </c>
      <c r="CD13" s="255" t="str">
        <f>IF((CC13&lt;&gt;""),IF(OR($F13&lt;&gt;$G13,PrSettings!$M$4="●"),(($F13-$G13)=(BZ13-CA13))*1,0),"")</f>
        <v/>
      </c>
      <c r="CE13" s="255" t="str">
        <f t="shared" ref="CE13:CE18" si="122">IF((CC13&lt;&gt;""),($F13=BZ13)*($G13=CA13),"")</f>
        <v/>
      </c>
      <c r="CF13" s="255" t="str">
        <f>IF(CC13&lt;&gt;"",IF(ABS($F13-$G13)&gt;=PrSettings!$M$7,(ABS($F13-$G13-BZ13+CA13)&lt;=1)*1,IF(AND(CC13,$F13=$G13,$F13&gt;=PrSettings!$M$6),(ABS(BZ13-$F13)&lt;=1)*1,IF(AND(ABS($F13-$G13-BZ13+CA13)&lt;=1,$F13+$G13&gt;=PrSettings!$M$8),(ABS(BZ13-$F13)&lt;=1)*(ABS(CA13-$G13)&lt;=1)*1,""))),"")</f>
        <v/>
      </c>
      <c r="CG13" s="260"/>
      <c r="CI13" s="253">
        <f t="shared" si="7"/>
        <v>3</v>
      </c>
      <c r="CJ13" s="254" t="str">
        <f>GrpB!$B$4</f>
        <v>Spain</v>
      </c>
      <c r="CK13" s="255">
        <f t="shared" ref="CK13:CK18" si="123">$D13</f>
        <v>14</v>
      </c>
      <c r="CL13" s="254" t="str">
        <f>GrpB!$D$4</f>
        <v>Croatia</v>
      </c>
      <c r="CM13" s="258"/>
      <c r="CN13" s="258"/>
      <c r="CO13" s="259"/>
      <c r="CP13" s="255" t="str">
        <f t="shared" ref="CP13:CP18" si="124">IF(($F13&lt;&gt;"")*($G13&lt;&gt;"")*(CM13&lt;&gt;"")*(CN13&lt;&gt;""),($F13&gt;$G13)*(CM13&gt;CN13)+($F13=$G13)*(CM13=CN13)+($F13&lt;$G13)*(CM13&lt;CN13),"")</f>
        <v/>
      </c>
      <c r="CQ13" s="255" t="str">
        <f>IF((CP13&lt;&gt;""),IF(OR($F13&lt;&gt;$G13,PrSettings!$M$4="●"),(($F13-$G13)=(CM13-CN13))*1,0),"")</f>
        <v/>
      </c>
      <c r="CR13" s="255" t="str">
        <f t="shared" ref="CR13:CR18" si="125">IF((CP13&lt;&gt;""),($F13=CM13)*($G13=CN13),"")</f>
        <v/>
      </c>
      <c r="CS13" s="255" t="str">
        <f>IF(CP13&lt;&gt;"",IF(ABS($F13-$G13)&gt;=PrSettings!$M$7,(ABS($F13-$G13-CM13+CN13)&lt;=1)*1,IF(AND(CP13,$F13=$G13,$F13&gt;=PrSettings!$M$6),(ABS(CM13-$F13)&lt;=1)*1,IF(AND(ABS($F13-$G13-CM13+CN13)&lt;=1,$F13+$G13&gt;=PrSettings!$M$8),(ABS(CM13-$F13)&lt;=1)*(ABS(CN13-$G13)&lt;=1)*1,""))),"")</f>
        <v/>
      </c>
      <c r="CT13" s="260"/>
      <c r="CV13" s="253">
        <f t="shared" si="8"/>
        <v>3</v>
      </c>
      <c r="CW13" s="254" t="str">
        <f>GrpB!$B$4</f>
        <v>Spain</v>
      </c>
      <c r="CX13" s="255">
        <f t="shared" ref="CX13:CX18" si="126">$D13</f>
        <v>14</v>
      </c>
      <c r="CY13" s="254" t="str">
        <f>GrpB!$D$4</f>
        <v>Croatia</v>
      </c>
      <c r="CZ13" s="258"/>
      <c r="DA13" s="258"/>
      <c r="DB13" s="259"/>
      <c r="DC13" s="255" t="str">
        <f t="shared" ref="DC13:DC18" si="127">IF(($F13&lt;&gt;"")*($G13&lt;&gt;"")*(CZ13&lt;&gt;"")*(DA13&lt;&gt;""),($F13&gt;$G13)*(CZ13&gt;DA13)+($F13=$G13)*(CZ13=DA13)+($F13&lt;$G13)*(CZ13&lt;DA13),"")</f>
        <v/>
      </c>
      <c r="DD13" s="255" t="str">
        <f>IF((DC13&lt;&gt;""),IF(OR($F13&lt;&gt;$G13,PrSettings!$M$4="●"),(($F13-$G13)=(CZ13-DA13))*1,0),"")</f>
        <v/>
      </c>
      <c r="DE13" s="255" t="str">
        <f t="shared" ref="DE13:DE18" si="128">IF((DC13&lt;&gt;""),($F13=CZ13)*($G13=DA13),"")</f>
        <v/>
      </c>
      <c r="DF13" s="255" t="str">
        <f>IF(DC13&lt;&gt;"",IF(ABS($F13-$G13)&gt;=PrSettings!$M$7,(ABS($F13-$G13-CZ13+DA13)&lt;=1)*1,IF(AND(DC13,$F13=$G13,$F13&gt;=PrSettings!$M$6),(ABS(CZ13-$F13)&lt;=1)*1,IF(AND(ABS($F13-$G13-CZ13+DA13)&lt;=1,$F13+$G13&gt;=PrSettings!$M$8),(ABS(CZ13-$F13)&lt;=1)*(ABS(DA13-$G13)&lt;=1)*1,""))),"")</f>
        <v/>
      </c>
      <c r="DG13" s="260"/>
      <c r="DI13" s="253">
        <f t="shared" si="9"/>
        <v>3</v>
      </c>
      <c r="DJ13" s="254" t="str">
        <f>GrpB!$B$4</f>
        <v>Spain</v>
      </c>
      <c r="DK13" s="255">
        <f t="shared" ref="DK13:DK18" si="129">$D13</f>
        <v>14</v>
      </c>
      <c r="DL13" s="254" t="str">
        <f>GrpB!$D$4</f>
        <v>Croatia</v>
      </c>
      <c r="DM13" s="258"/>
      <c r="DN13" s="258"/>
      <c r="DO13" s="259"/>
      <c r="DP13" s="255" t="str">
        <f t="shared" ref="DP13:DP18" si="130">IF(($F13&lt;&gt;"")*($G13&lt;&gt;"")*(DM13&lt;&gt;"")*(DN13&lt;&gt;""),($F13&gt;$G13)*(DM13&gt;DN13)+($F13=$G13)*(DM13=DN13)+($F13&lt;$G13)*(DM13&lt;DN13),"")</f>
        <v/>
      </c>
      <c r="DQ13" s="255" t="str">
        <f>IF((DP13&lt;&gt;""),IF(OR($F13&lt;&gt;$G13,PrSettings!$M$4="●"),(($F13-$G13)=(DM13-DN13))*1,0),"")</f>
        <v/>
      </c>
      <c r="DR13" s="255" t="str">
        <f t="shared" ref="DR13:DR18" si="131">IF((DP13&lt;&gt;""),($F13=DM13)*($G13=DN13),"")</f>
        <v/>
      </c>
      <c r="DS13" s="255" t="str">
        <f>IF(DP13&lt;&gt;"",IF(ABS($F13-$G13)&gt;=PrSettings!$M$7,(ABS($F13-$G13-DM13+DN13)&lt;=1)*1,IF(AND(DP13,$F13=$G13,$F13&gt;=PrSettings!$M$6),(ABS(DM13-$F13)&lt;=1)*1,IF(AND(ABS($F13-$G13-DM13+DN13)&lt;=1,$F13+$G13&gt;=PrSettings!$M$8),(ABS(DM13-$F13)&lt;=1)*(ABS(DN13-$G13)&lt;=1)*1,""))),"")</f>
        <v/>
      </c>
      <c r="DT13" s="260"/>
      <c r="DV13" s="253">
        <f t="shared" si="10"/>
        <v>3</v>
      </c>
      <c r="DW13" s="254" t="str">
        <f>GrpB!$B$4</f>
        <v>Spain</v>
      </c>
      <c r="DX13" s="255">
        <f t="shared" ref="DX13:DX18" si="132">$D13</f>
        <v>14</v>
      </c>
      <c r="DY13" s="254" t="str">
        <f>GrpB!$D$4</f>
        <v>Croatia</v>
      </c>
      <c r="DZ13" s="258"/>
      <c r="EA13" s="258"/>
      <c r="EB13" s="259"/>
      <c r="EC13" s="255" t="str">
        <f t="shared" ref="EC13:EC18" si="133">IF(($F13&lt;&gt;"")*($G13&lt;&gt;"")*(DZ13&lt;&gt;"")*(EA13&lt;&gt;""),($F13&gt;$G13)*(DZ13&gt;EA13)+($F13=$G13)*(DZ13=EA13)+($F13&lt;$G13)*(DZ13&lt;EA13),"")</f>
        <v/>
      </c>
      <c r="ED13" s="255" t="str">
        <f>IF((EC13&lt;&gt;""),IF(OR($F13&lt;&gt;$G13,PrSettings!$M$4="●"),(($F13-$G13)=(DZ13-EA13))*1,0),"")</f>
        <v/>
      </c>
      <c r="EE13" s="255" t="str">
        <f t="shared" ref="EE13:EE18" si="134">IF((EC13&lt;&gt;""),($F13=DZ13)*($G13=EA13),"")</f>
        <v/>
      </c>
      <c r="EF13" s="255" t="str">
        <f>IF(EC13&lt;&gt;"",IF(ABS($F13-$G13)&gt;=PrSettings!$M$7,(ABS($F13-$G13-DZ13+EA13)&lt;=1)*1,IF(AND(EC13,$F13=$G13,$F13&gt;=PrSettings!$M$6),(ABS(DZ13-$F13)&lt;=1)*1,IF(AND(ABS($F13-$G13-DZ13+EA13)&lt;=1,$F13+$G13&gt;=PrSettings!$M$8),(ABS(DZ13-$F13)&lt;=1)*(ABS(EA13-$G13)&lt;=1)*1,""))),"")</f>
        <v/>
      </c>
      <c r="EG13" s="260"/>
      <c r="EI13" s="253">
        <f t="shared" si="11"/>
        <v>3</v>
      </c>
      <c r="EJ13" s="254" t="str">
        <f>GrpB!$B$4</f>
        <v>Spain</v>
      </c>
      <c r="EK13" s="255">
        <f t="shared" ref="EK13:EK18" si="135">$D13</f>
        <v>14</v>
      </c>
      <c r="EL13" s="254" t="str">
        <f>GrpB!$D$4</f>
        <v>Croatia</v>
      </c>
      <c r="EM13" s="258"/>
      <c r="EN13" s="258"/>
      <c r="EO13" s="259"/>
      <c r="EP13" s="255" t="str">
        <f t="shared" ref="EP13:EP18" si="136">IF(($F13&lt;&gt;"")*($G13&lt;&gt;"")*(EM13&lt;&gt;"")*(EN13&lt;&gt;""),($F13&gt;$G13)*(EM13&gt;EN13)+($F13=$G13)*(EM13=EN13)+($F13&lt;$G13)*(EM13&lt;EN13),"")</f>
        <v/>
      </c>
      <c r="EQ13" s="255" t="str">
        <f>IF((EP13&lt;&gt;""),IF(OR($F13&lt;&gt;$G13,PrSettings!$M$4="●"),(($F13-$G13)=(EM13-EN13))*1,0),"")</f>
        <v/>
      </c>
      <c r="ER13" s="255" t="str">
        <f t="shared" ref="ER13:ER18" si="137">IF((EP13&lt;&gt;""),($F13=EM13)*($G13=EN13),"")</f>
        <v/>
      </c>
      <c r="ES13" s="255" t="str">
        <f>IF(EP13&lt;&gt;"",IF(ABS($F13-$G13)&gt;=PrSettings!$M$7,(ABS($F13-$G13-EM13+EN13)&lt;=1)*1,IF(AND(EP13,$F13=$G13,$F13&gt;=PrSettings!$M$6),(ABS(EM13-$F13)&lt;=1)*1,IF(AND(ABS($F13-$G13-EM13+EN13)&lt;=1,$F13+$G13&gt;=PrSettings!$M$8),(ABS(EM13-$F13)&lt;=1)*(ABS(EN13-$G13)&lt;=1)*1,""))),"")</f>
        <v/>
      </c>
      <c r="ET13" s="260"/>
      <c r="EV13" s="253">
        <f t="shared" si="12"/>
        <v>3</v>
      </c>
      <c r="EW13" s="254" t="str">
        <f>GrpB!$B$4</f>
        <v>Spain</v>
      </c>
      <c r="EX13" s="255">
        <f t="shared" ref="EX13:EX18" si="138">$D13</f>
        <v>14</v>
      </c>
      <c r="EY13" s="254" t="str">
        <f>GrpB!$D$4</f>
        <v>Croatia</v>
      </c>
      <c r="EZ13" s="258"/>
      <c r="FA13" s="258"/>
      <c r="FB13" s="259"/>
      <c r="FC13" s="255" t="str">
        <f t="shared" ref="FC13:FC18" si="139">IF(($F13&lt;&gt;"")*($G13&lt;&gt;"")*(EZ13&lt;&gt;"")*(FA13&lt;&gt;""),($F13&gt;$G13)*(EZ13&gt;FA13)+($F13=$G13)*(EZ13=FA13)+($F13&lt;$G13)*(EZ13&lt;FA13),"")</f>
        <v/>
      </c>
      <c r="FD13" s="255" t="str">
        <f>IF((FC13&lt;&gt;""),IF(OR($F13&lt;&gt;$G13,PrSettings!$M$4="●"),(($F13-$G13)=(EZ13-FA13))*1,0),"")</f>
        <v/>
      </c>
      <c r="FE13" s="255" t="str">
        <f t="shared" ref="FE13:FE18" si="140">IF((FC13&lt;&gt;""),($F13=EZ13)*($G13=FA13),"")</f>
        <v/>
      </c>
      <c r="FF13" s="255" t="str">
        <f>IF(FC13&lt;&gt;"",IF(ABS($F13-$G13)&gt;=PrSettings!$M$7,(ABS($F13-$G13-EZ13+FA13)&lt;=1)*1,IF(AND(FC13,$F13=$G13,$F13&gt;=PrSettings!$M$6),(ABS(EZ13-$F13)&lt;=1)*1,IF(AND(ABS($F13-$G13-EZ13+FA13)&lt;=1,$F13+$G13&gt;=PrSettings!$M$8),(ABS(EZ13-$F13)&lt;=1)*(ABS(FA13-$G13)&lt;=1)*1,""))),"")</f>
        <v/>
      </c>
      <c r="FG13" s="260"/>
      <c r="FI13" s="253">
        <f t="shared" si="13"/>
        <v>3</v>
      </c>
      <c r="FJ13" s="254" t="str">
        <f>GrpB!$B$4</f>
        <v>Spain</v>
      </c>
      <c r="FK13" s="255">
        <f t="shared" ref="FK13:FK18" si="141">$D13</f>
        <v>14</v>
      </c>
      <c r="FL13" s="254" t="str">
        <f>GrpB!$D$4</f>
        <v>Croatia</v>
      </c>
      <c r="FM13" s="258"/>
      <c r="FN13" s="258"/>
      <c r="FO13" s="259"/>
      <c r="FP13" s="255" t="str">
        <f t="shared" ref="FP13:FP18" si="142">IF(($F13&lt;&gt;"")*($G13&lt;&gt;"")*(FM13&lt;&gt;"")*(FN13&lt;&gt;""),($F13&gt;$G13)*(FM13&gt;FN13)+($F13=$G13)*(FM13=FN13)+($F13&lt;$G13)*(FM13&lt;FN13),"")</f>
        <v/>
      </c>
      <c r="FQ13" s="255" t="str">
        <f>IF((FP13&lt;&gt;""),IF(OR($F13&lt;&gt;$G13,PrSettings!$M$4="●"),(($F13-$G13)=(FM13-FN13))*1,0),"")</f>
        <v/>
      </c>
      <c r="FR13" s="255" t="str">
        <f t="shared" ref="FR13:FR18" si="143">IF((FP13&lt;&gt;""),($F13=FM13)*($G13=FN13),"")</f>
        <v/>
      </c>
      <c r="FS13" s="255" t="str">
        <f>IF(FP13&lt;&gt;"",IF(ABS($F13-$G13)&gt;=PrSettings!$M$7,(ABS($F13-$G13-FM13+FN13)&lt;=1)*1,IF(AND(FP13,$F13=$G13,$F13&gt;=PrSettings!$M$6),(ABS(FM13-$F13)&lt;=1)*1,IF(AND(ABS($F13-$G13-FM13+FN13)&lt;=1,$F13+$G13&gt;=PrSettings!$M$8),(ABS(FM13-$F13)&lt;=1)*(ABS(FN13-$G13)&lt;=1)*1,""))),"")</f>
        <v/>
      </c>
      <c r="FT13" s="260"/>
      <c r="FV13" s="253">
        <f t="shared" si="14"/>
        <v>3</v>
      </c>
      <c r="FW13" s="254" t="str">
        <f>GrpB!$B$4</f>
        <v>Spain</v>
      </c>
      <c r="FX13" s="255">
        <f t="shared" ref="FX13:FX18" si="144">$D13</f>
        <v>14</v>
      </c>
      <c r="FY13" s="254" t="str">
        <f>GrpB!$D$4</f>
        <v>Croatia</v>
      </c>
      <c r="FZ13" s="258"/>
      <c r="GA13" s="258"/>
      <c r="GB13" s="259"/>
      <c r="GC13" s="255" t="str">
        <f t="shared" ref="GC13:GC18" si="145">IF(($F13&lt;&gt;"")*($G13&lt;&gt;"")*(FZ13&lt;&gt;"")*(GA13&lt;&gt;""),($F13&gt;$G13)*(FZ13&gt;GA13)+($F13=$G13)*(FZ13=GA13)+($F13&lt;$G13)*(FZ13&lt;GA13),"")</f>
        <v/>
      </c>
      <c r="GD13" s="255" t="str">
        <f>IF((GC13&lt;&gt;""),IF(OR($F13&lt;&gt;$G13,PrSettings!$M$4="●"),(($F13-$G13)=(FZ13-GA13))*1,0),"")</f>
        <v/>
      </c>
      <c r="GE13" s="255" t="str">
        <f t="shared" ref="GE13:GE18" si="146">IF((GC13&lt;&gt;""),($F13=FZ13)*($G13=GA13),"")</f>
        <v/>
      </c>
      <c r="GF13" s="255" t="str">
        <f>IF(GC13&lt;&gt;"",IF(ABS($F13-$G13)&gt;=PrSettings!$M$7,(ABS($F13-$G13-FZ13+GA13)&lt;=1)*1,IF(AND(GC13,$F13=$G13,$F13&gt;=PrSettings!$M$6),(ABS(FZ13-$F13)&lt;=1)*1,IF(AND(ABS($F13-$G13-FZ13+GA13)&lt;=1,$F13+$G13&gt;=PrSettings!$M$8),(ABS(FZ13-$F13)&lt;=1)*(ABS(GA13-$G13)&lt;=1)*1,""))),"")</f>
        <v/>
      </c>
      <c r="GG13" s="260"/>
      <c r="GI13" s="253">
        <f t="shared" si="15"/>
        <v>3</v>
      </c>
      <c r="GJ13" s="254" t="str">
        <f>GrpB!$B$4</f>
        <v>Spain</v>
      </c>
      <c r="GK13" s="255">
        <f t="shared" ref="GK13:GK18" si="147">$D13</f>
        <v>14</v>
      </c>
      <c r="GL13" s="254" t="str">
        <f>GrpB!$D$4</f>
        <v>Croatia</v>
      </c>
      <c r="GM13" s="258"/>
      <c r="GN13" s="258"/>
      <c r="GO13" s="259"/>
      <c r="GP13" s="255" t="str">
        <f t="shared" ref="GP13:GP18" si="148">IF(($F13&lt;&gt;"")*($G13&lt;&gt;"")*(GM13&lt;&gt;"")*(GN13&lt;&gt;""),($F13&gt;$G13)*(GM13&gt;GN13)+($F13=$G13)*(GM13=GN13)+($F13&lt;$G13)*(GM13&lt;GN13),"")</f>
        <v/>
      </c>
      <c r="GQ13" s="255" t="str">
        <f>IF((GP13&lt;&gt;""),IF(OR($F13&lt;&gt;$G13,PrSettings!$M$4="●"),(($F13-$G13)=(GM13-GN13))*1,0),"")</f>
        <v/>
      </c>
      <c r="GR13" s="255" t="str">
        <f t="shared" ref="GR13:GR18" si="149">IF((GP13&lt;&gt;""),($F13=GM13)*($G13=GN13),"")</f>
        <v/>
      </c>
      <c r="GS13" s="255" t="str">
        <f>IF(GP13&lt;&gt;"",IF(ABS($F13-$G13)&gt;=PrSettings!$M$7,(ABS($F13-$G13-GM13+GN13)&lt;=1)*1,IF(AND(GP13,$F13=$G13,$F13&gt;=PrSettings!$M$6),(ABS(GM13-$F13)&lt;=1)*1,IF(AND(ABS($F13-$G13-GM13+GN13)&lt;=1,$F13+$G13&gt;=PrSettings!$M$8),(ABS(GM13-$F13)&lt;=1)*(ABS(GN13-$G13)&lt;=1)*1,""))),"")</f>
        <v/>
      </c>
      <c r="GT13" s="260"/>
      <c r="GV13" s="253">
        <f t="shared" si="16"/>
        <v>3</v>
      </c>
      <c r="GW13" s="254" t="str">
        <f>GrpB!$B$4</f>
        <v>Spain</v>
      </c>
      <c r="GX13" s="255">
        <f t="shared" ref="GX13:GX18" si="150">$D13</f>
        <v>14</v>
      </c>
      <c r="GY13" s="254" t="str">
        <f>GrpB!$D$4</f>
        <v>Croatia</v>
      </c>
      <c r="GZ13" s="258"/>
      <c r="HA13" s="258"/>
      <c r="HB13" s="259"/>
      <c r="HC13" s="255" t="str">
        <f t="shared" ref="HC13:HC18" si="151">IF(($F13&lt;&gt;"")*($G13&lt;&gt;"")*(GZ13&lt;&gt;"")*(HA13&lt;&gt;""),($F13&gt;$G13)*(GZ13&gt;HA13)+($F13=$G13)*(GZ13=HA13)+($F13&lt;$G13)*(GZ13&lt;HA13),"")</f>
        <v/>
      </c>
      <c r="HD13" s="255" t="str">
        <f>IF((HC13&lt;&gt;""),IF(OR($F13&lt;&gt;$G13,PrSettings!$M$4="●"),(($F13-$G13)=(GZ13-HA13))*1,0),"")</f>
        <v/>
      </c>
      <c r="HE13" s="255" t="str">
        <f t="shared" ref="HE13:HE18" si="152">IF((HC13&lt;&gt;""),($F13=GZ13)*($G13=HA13),"")</f>
        <v/>
      </c>
      <c r="HF13" s="255" t="str">
        <f>IF(HC13&lt;&gt;"",IF(ABS($F13-$G13)&gt;=PrSettings!$M$7,(ABS($F13-$G13-GZ13+HA13)&lt;=1)*1,IF(AND(HC13,$F13=$G13,$F13&gt;=PrSettings!$M$6),(ABS(GZ13-$F13)&lt;=1)*1,IF(AND(ABS($F13-$G13-GZ13+HA13)&lt;=1,$F13+$G13&gt;=PrSettings!$M$8),(ABS(GZ13-$F13)&lt;=1)*(ABS(HA13-$G13)&lt;=1)*1,""))),"")</f>
        <v/>
      </c>
      <c r="HG13" s="260"/>
      <c r="HI13" s="253">
        <f t="shared" si="17"/>
        <v>3</v>
      </c>
      <c r="HJ13" s="254" t="str">
        <f>GrpB!$B$4</f>
        <v>Spain</v>
      </c>
      <c r="HK13" s="255">
        <f t="shared" ref="HK13:HK18" si="153">$D13</f>
        <v>14</v>
      </c>
      <c r="HL13" s="254" t="str">
        <f>GrpB!$D$4</f>
        <v>Croatia</v>
      </c>
      <c r="HM13" s="258"/>
      <c r="HN13" s="258"/>
      <c r="HO13" s="259"/>
      <c r="HP13" s="255" t="str">
        <f t="shared" ref="HP13:HP18" si="154">IF(($F13&lt;&gt;"")*($G13&lt;&gt;"")*(HM13&lt;&gt;"")*(HN13&lt;&gt;""),($F13&gt;$G13)*(HM13&gt;HN13)+($F13=$G13)*(HM13=HN13)+($F13&lt;$G13)*(HM13&lt;HN13),"")</f>
        <v/>
      </c>
      <c r="HQ13" s="255" t="str">
        <f>IF((HP13&lt;&gt;""),IF(OR($F13&lt;&gt;$G13,PrSettings!$M$4="●"),(($F13-$G13)=(HM13-HN13))*1,0),"")</f>
        <v/>
      </c>
      <c r="HR13" s="255" t="str">
        <f t="shared" ref="HR13:HR18" si="155">IF((HP13&lt;&gt;""),($F13=HM13)*($G13=HN13),"")</f>
        <v/>
      </c>
      <c r="HS13" s="255" t="str">
        <f>IF(HP13&lt;&gt;"",IF(ABS($F13-$G13)&gt;=PrSettings!$M$7,(ABS($F13-$G13-HM13+HN13)&lt;=1)*1,IF(AND(HP13,$F13=$G13,$F13&gt;=PrSettings!$M$6),(ABS(HM13-$F13)&lt;=1)*1,IF(AND(ABS($F13-$G13-HM13+HN13)&lt;=1,$F13+$G13&gt;=PrSettings!$M$8),(ABS(HM13-$F13)&lt;=1)*(ABS(HN13-$G13)&lt;=1)*1,""))),"")</f>
        <v/>
      </c>
      <c r="HT13" s="260"/>
      <c r="HV13" s="253">
        <f t="shared" si="18"/>
        <v>3</v>
      </c>
      <c r="HW13" s="254" t="str">
        <f>GrpB!$B$4</f>
        <v>Spain</v>
      </c>
      <c r="HX13" s="255">
        <f t="shared" ref="HX13:HX18" si="156">$D13</f>
        <v>14</v>
      </c>
      <c r="HY13" s="254" t="str">
        <f>GrpB!$D$4</f>
        <v>Croatia</v>
      </c>
      <c r="HZ13" s="258"/>
      <c r="IA13" s="258"/>
      <c r="IB13" s="259"/>
      <c r="IC13" s="255" t="str">
        <f t="shared" ref="IC13:IC18" si="157">IF(($F13&lt;&gt;"")*($G13&lt;&gt;"")*(HZ13&lt;&gt;"")*(IA13&lt;&gt;""),($F13&gt;$G13)*(HZ13&gt;IA13)+($F13=$G13)*(HZ13=IA13)+($F13&lt;$G13)*(HZ13&lt;IA13),"")</f>
        <v/>
      </c>
      <c r="ID13" s="255" t="str">
        <f>IF((IC13&lt;&gt;""),IF(OR($F13&lt;&gt;$G13,PrSettings!$M$4="●"),(($F13-$G13)=(HZ13-IA13))*1,0),"")</f>
        <v/>
      </c>
      <c r="IE13" s="255" t="str">
        <f t="shared" ref="IE13:IE18" si="158">IF((IC13&lt;&gt;""),($F13=HZ13)*($G13=IA13),"")</f>
        <v/>
      </c>
      <c r="IF13" s="255" t="str">
        <f>IF(IC13&lt;&gt;"",IF(ABS($F13-$G13)&gt;=PrSettings!$M$7,(ABS($F13-$G13-HZ13+IA13)&lt;=1)*1,IF(AND(IC13,$F13=$G13,$F13&gt;=PrSettings!$M$6),(ABS(HZ13-$F13)&lt;=1)*1,IF(AND(ABS($F13-$G13-HZ13+IA13)&lt;=1,$F13+$G13&gt;=PrSettings!$M$8),(ABS(HZ13-$F13)&lt;=1)*(ABS(IA13-$G13)&lt;=1)*1,""))),"")</f>
        <v/>
      </c>
      <c r="IG13" s="260"/>
      <c r="II13" s="253">
        <f t="shared" si="19"/>
        <v>3</v>
      </c>
      <c r="IJ13" s="254" t="str">
        <f>GrpB!$B$4</f>
        <v>Spain</v>
      </c>
      <c r="IK13" s="255">
        <f t="shared" ref="IK13:IK18" si="159">$D13</f>
        <v>14</v>
      </c>
      <c r="IL13" s="254" t="str">
        <f>GrpB!$D$4</f>
        <v>Croatia</v>
      </c>
      <c r="IM13" s="258"/>
      <c r="IN13" s="258"/>
      <c r="IO13" s="259"/>
      <c r="IP13" s="255" t="str">
        <f t="shared" ref="IP13:IP18" si="160">IF(($F13&lt;&gt;"")*($G13&lt;&gt;"")*(IM13&lt;&gt;"")*(IN13&lt;&gt;""),($F13&gt;$G13)*(IM13&gt;IN13)+($F13=$G13)*(IM13=IN13)+($F13&lt;$G13)*(IM13&lt;IN13),"")</f>
        <v/>
      </c>
      <c r="IQ13" s="255" t="str">
        <f>IF((IP13&lt;&gt;""),IF(OR($F13&lt;&gt;$G13,PrSettings!$M$4="●"),(($F13-$G13)=(IM13-IN13))*1,0),"")</f>
        <v/>
      </c>
      <c r="IR13" s="255" t="str">
        <f t="shared" ref="IR13:IR18" si="161">IF((IP13&lt;&gt;""),($F13=IM13)*($G13=IN13),"")</f>
        <v/>
      </c>
      <c r="IS13" s="255" t="str">
        <f>IF(IP13&lt;&gt;"",IF(ABS($F13-$G13)&gt;=PrSettings!$M$7,(ABS($F13-$G13-IM13+IN13)&lt;=1)*1,IF(AND(IP13,$F13=$G13,$F13&gt;=PrSettings!$M$6),(ABS(IM13-$F13)&lt;=1)*1,IF(AND(ABS($F13-$G13-IM13+IN13)&lt;=1,$F13+$G13&gt;=PrSettings!$M$8),(ABS(IM13-$F13)&lt;=1)*(ABS(IN13-$G13)&lt;=1)*1,""))),"")</f>
        <v/>
      </c>
      <c r="IT13" s="260"/>
      <c r="IV13" s="253">
        <f t="shared" si="20"/>
        <v>3</v>
      </c>
      <c r="IW13" s="254" t="str">
        <f>GrpB!$B$4</f>
        <v>Spain</v>
      </c>
      <c r="IX13" s="255">
        <f t="shared" ref="IX13:IX18" si="162">$D13</f>
        <v>14</v>
      </c>
      <c r="IY13" s="254" t="str">
        <f>GrpB!$D$4</f>
        <v>Croatia</v>
      </c>
      <c r="IZ13" s="258"/>
      <c r="JA13" s="258"/>
      <c r="JB13" s="259"/>
      <c r="JC13" s="255" t="str">
        <f t="shared" ref="JC13:JC18" si="163">IF(($F13&lt;&gt;"")*($G13&lt;&gt;"")*(IZ13&lt;&gt;"")*(JA13&lt;&gt;""),($F13&gt;$G13)*(IZ13&gt;JA13)+($F13=$G13)*(IZ13=JA13)+($F13&lt;$G13)*(IZ13&lt;JA13),"")</f>
        <v/>
      </c>
      <c r="JD13" s="255" t="str">
        <f>IF((JC13&lt;&gt;""),IF(OR($F13&lt;&gt;$G13,PrSettings!$M$4="●"),(($F13-$G13)=(IZ13-JA13))*1,0),"")</f>
        <v/>
      </c>
      <c r="JE13" s="255" t="str">
        <f t="shared" ref="JE13:JE18" si="164">IF((JC13&lt;&gt;""),($F13=IZ13)*($G13=JA13),"")</f>
        <v/>
      </c>
      <c r="JF13" s="255" t="str">
        <f>IF(JC13&lt;&gt;"",IF(ABS($F13-$G13)&gt;=PrSettings!$M$7,(ABS($F13-$G13-IZ13+JA13)&lt;=1)*1,IF(AND(JC13,$F13=$G13,$F13&gt;=PrSettings!$M$6),(ABS(IZ13-$F13)&lt;=1)*1,IF(AND(ABS($F13-$G13-IZ13+JA13)&lt;=1,$F13+$G13&gt;=PrSettings!$M$8),(ABS(IZ13-$F13)&lt;=1)*(ABS(JA13-$G13)&lt;=1)*1,""))),"")</f>
        <v/>
      </c>
      <c r="JG13" s="260"/>
      <c r="JI13" s="253">
        <f t="shared" si="21"/>
        <v>3</v>
      </c>
      <c r="JJ13" s="254" t="str">
        <f>GrpB!$B$4</f>
        <v>Spain</v>
      </c>
      <c r="JK13" s="255">
        <f t="shared" ref="JK13:JK18" si="165">$D13</f>
        <v>14</v>
      </c>
      <c r="JL13" s="254" t="str">
        <f>GrpB!$D$4</f>
        <v>Croatia</v>
      </c>
      <c r="JM13" s="258"/>
      <c r="JN13" s="258"/>
      <c r="JO13" s="259"/>
      <c r="JP13" s="255" t="str">
        <f t="shared" ref="JP13:JP18" si="166">IF(($F13&lt;&gt;"")*($G13&lt;&gt;"")*(JM13&lt;&gt;"")*(JN13&lt;&gt;""),($F13&gt;$G13)*(JM13&gt;JN13)+($F13=$G13)*(JM13=JN13)+($F13&lt;$G13)*(JM13&lt;JN13),"")</f>
        <v/>
      </c>
      <c r="JQ13" s="255" t="str">
        <f>IF((JP13&lt;&gt;""),IF(OR($F13&lt;&gt;$G13,PrSettings!$M$4="●"),(($F13-$G13)=(JM13-JN13))*1,0),"")</f>
        <v/>
      </c>
      <c r="JR13" s="255" t="str">
        <f t="shared" ref="JR13:JR18" si="167">IF((JP13&lt;&gt;""),($F13=JM13)*($G13=JN13),"")</f>
        <v/>
      </c>
      <c r="JS13" s="255" t="str">
        <f>IF(JP13&lt;&gt;"",IF(ABS($F13-$G13)&gt;=PrSettings!$M$7,(ABS($F13-$G13-JM13+JN13)&lt;=1)*1,IF(AND(JP13,$F13=$G13,$F13&gt;=PrSettings!$M$6),(ABS(JM13-$F13)&lt;=1)*1,IF(AND(ABS($F13-$G13-JM13+JN13)&lt;=1,$F13+$G13&gt;=PrSettings!$M$8),(ABS(JM13-$F13)&lt;=1)*(ABS(JN13-$G13)&lt;=1)*1,""))),"")</f>
        <v/>
      </c>
      <c r="JT13" s="260"/>
      <c r="JV13" s="253">
        <f t="shared" si="22"/>
        <v>3</v>
      </c>
      <c r="JW13" s="254" t="str">
        <f>GrpB!$B$4</f>
        <v>Spain</v>
      </c>
      <c r="JX13" s="255">
        <f t="shared" ref="JX13:JX18" si="168">$D13</f>
        <v>14</v>
      </c>
      <c r="JY13" s="254" t="str">
        <f>GrpB!$D$4</f>
        <v>Croatia</v>
      </c>
      <c r="JZ13" s="258"/>
      <c r="KA13" s="258"/>
      <c r="KB13" s="259"/>
      <c r="KC13" s="255" t="str">
        <f t="shared" ref="KC13:KC18" si="169">IF(($F13&lt;&gt;"")*($G13&lt;&gt;"")*(JZ13&lt;&gt;"")*(KA13&lt;&gt;""),($F13&gt;$G13)*(JZ13&gt;KA13)+($F13=$G13)*(JZ13=KA13)+($F13&lt;$G13)*(JZ13&lt;KA13),"")</f>
        <v/>
      </c>
      <c r="KD13" s="255" t="str">
        <f>IF((KC13&lt;&gt;""),IF(OR($F13&lt;&gt;$G13,PrSettings!$M$4="●"),(($F13-$G13)=(JZ13-KA13))*1,0),"")</f>
        <v/>
      </c>
      <c r="KE13" s="255" t="str">
        <f t="shared" ref="KE13:KE18" si="170">IF((KC13&lt;&gt;""),($F13=JZ13)*($G13=KA13),"")</f>
        <v/>
      </c>
      <c r="KF13" s="255" t="str">
        <f>IF(KC13&lt;&gt;"",IF(ABS($F13-$G13)&gt;=PrSettings!$M$7,(ABS($F13-$G13-JZ13+KA13)&lt;=1)*1,IF(AND(KC13,$F13=$G13,$F13&gt;=PrSettings!$M$6),(ABS(JZ13-$F13)&lt;=1)*1,IF(AND(ABS($F13-$G13-JZ13+KA13)&lt;=1,$F13+$G13&gt;=PrSettings!$M$8),(ABS(JZ13-$F13)&lt;=1)*(ABS(KA13-$G13)&lt;=1)*1,""))),"")</f>
        <v/>
      </c>
      <c r="KG13" s="260"/>
      <c r="KI13" s="253">
        <f t="shared" si="23"/>
        <v>3</v>
      </c>
      <c r="KJ13" s="254" t="str">
        <f>GrpB!$B$4</f>
        <v>Spain</v>
      </c>
      <c r="KK13" s="255">
        <f t="shared" ref="KK13:KK18" si="171">$D13</f>
        <v>14</v>
      </c>
      <c r="KL13" s="254" t="str">
        <f>GrpB!$D$4</f>
        <v>Croatia</v>
      </c>
      <c r="KM13" s="258"/>
      <c r="KN13" s="258"/>
      <c r="KO13" s="259"/>
      <c r="KP13" s="255" t="str">
        <f t="shared" ref="KP13:KP18" si="172">IF(($F13&lt;&gt;"")*($G13&lt;&gt;"")*(KM13&lt;&gt;"")*(KN13&lt;&gt;""),($F13&gt;$G13)*(KM13&gt;KN13)+($F13=$G13)*(KM13=KN13)+($F13&lt;$G13)*(KM13&lt;KN13),"")</f>
        <v/>
      </c>
      <c r="KQ13" s="255" t="str">
        <f>IF((KP13&lt;&gt;""),IF(OR($F13&lt;&gt;$G13,PrSettings!$M$4="●"),(($F13-$G13)=(KM13-KN13))*1,0),"")</f>
        <v/>
      </c>
      <c r="KR13" s="255" t="str">
        <f t="shared" ref="KR13:KR18" si="173">IF((KP13&lt;&gt;""),($F13=KM13)*($G13=KN13),"")</f>
        <v/>
      </c>
      <c r="KS13" s="255" t="str">
        <f>IF(KP13&lt;&gt;"",IF(ABS($F13-$G13)&gt;=PrSettings!$M$7,(ABS($F13-$G13-KM13+KN13)&lt;=1)*1,IF(AND(KP13,$F13=$G13,$F13&gt;=PrSettings!$M$6),(ABS(KM13-$F13)&lt;=1)*1,IF(AND(ABS($F13-$G13-KM13+KN13)&lt;=1,$F13+$G13&gt;=PrSettings!$M$8),(ABS(KM13-$F13)&lt;=1)*(ABS(KN13-$G13)&lt;=1)*1,""))),"")</f>
        <v/>
      </c>
      <c r="KT13" s="260"/>
      <c r="KV13" s="253">
        <f t="shared" si="24"/>
        <v>3</v>
      </c>
      <c r="KW13" s="254" t="str">
        <f>GrpB!$B$4</f>
        <v>Spain</v>
      </c>
      <c r="KX13" s="255">
        <f t="shared" ref="KX13:KX18" si="174">$D13</f>
        <v>14</v>
      </c>
      <c r="KY13" s="254" t="str">
        <f>GrpB!$D$4</f>
        <v>Croatia</v>
      </c>
      <c r="KZ13" s="258"/>
      <c r="LA13" s="258"/>
      <c r="LB13" s="259"/>
      <c r="LC13" s="255" t="str">
        <f t="shared" ref="LC13:LC18" si="175">IF(($F13&lt;&gt;"")*($G13&lt;&gt;"")*(KZ13&lt;&gt;"")*(LA13&lt;&gt;""),($F13&gt;$G13)*(KZ13&gt;LA13)+($F13=$G13)*(KZ13=LA13)+($F13&lt;$G13)*(KZ13&lt;LA13),"")</f>
        <v/>
      </c>
      <c r="LD13" s="255" t="str">
        <f>IF((LC13&lt;&gt;""),IF(OR($F13&lt;&gt;$G13,PrSettings!$M$4="●"),(($F13-$G13)=(KZ13-LA13))*1,0),"")</f>
        <v/>
      </c>
      <c r="LE13" s="255" t="str">
        <f t="shared" ref="LE13:LE18" si="176">IF((LC13&lt;&gt;""),($F13=KZ13)*($G13=LA13),"")</f>
        <v/>
      </c>
      <c r="LF13" s="255" t="str">
        <f>IF(LC13&lt;&gt;"",IF(ABS($F13-$G13)&gt;=PrSettings!$M$7,(ABS($F13-$G13-KZ13+LA13)&lt;=1)*1,IF(AND(LC13,$F13=$G13,$F13&gt;=PrSettings!$M$6),(ABS(KZ13-$F13)&lt;=1)*1,IF(AND(ABS($F13-$G13-KZ13+LA13)&lt;=1,$F13+$G13&gt;=PrSettings!$M$8),(ABS(KZ13-$F13)&lt;=1)*(ABS(LA13-$G13)&lt;=1)*1,""))),"")</f>
        <v/>
      </c>
      <c r="LG13" s="260"/>
      <c r="LI13" s="253">
        <f t="shared" si="25"/>
        <v>3</v>
      </c>
      <c r="LJ13" s="254" t="str">
        <f>GrpB!$B$4</f>
        <v>Spain</v>
      </c>
      <c r="LK13" s="255">
        <f t="shared" ref="LK13:LK18" si="177">$D13</f>
        <v>14</v>
      </c>
      <c r="LL13" s="254" t="str">
        <f>GrpB!$D$4</f>
        <v>Croatia</v>
      </c>
      <c r="LM13" s="258"/>
      <c r="LN13" s="258"/>
      <c r="LO13" s="259"/>
      <c r="LP13" s="255" t="str">
        <f t="shared" ref="LP13:LP18" si="178">IF(($F13&lt;&gt;"")*($G13&lt;&gt;"")*(LM13&lt;&gt;"")*(LN13&lt;&gt;""),($F13&gt;$G13)*(LM13&gt;LN13)+($F13=$G13)*(LM13=LN13)+($F13&lt;$G13)*(LM13&lt;LN13),"")</f>
        <v/>
      </c>
      <c r="LQ13" s="255" t="str">
        <f>IF((LP13&lt;&gt;""),IF(OR($F13&lt;&gt;$G13,PrSettings!$M$4="●"),(($F13-$G13)=(LM13-LN13))*1,0),"")</f>
        <v/>
      </c>
      <c r="LR13" s="255" t="str">
        <f t="shared" ref="LR13:LR18" si="179">IF((LP13&lt;&gt;""),($F13=LM13)*($G13=LN13),"")</f>
        <v/>
      </c>
      <c r="LS13" s="255" t="str">
        <f>IF(LP13&lt;&gt;"",IF(ABS($F13-$G13)&gt;=PrSettings!$M$7,(ABS($F13-$G13-LM13+LN13)&lt;=1)*1,IF(AND(LP13,$F13=$G13,$F13&gt;=PrSettings!$M$6),(ABS(LM13-$F13)&lt;=1)*1,IF(AND(ABS($F13-$G13-LM13+LN13)&lt;=1,$F13+$G13&gt;=PrSettings!$M$8),(ABS(LM13-$F13)&lt;=1)*(ABS(LN13-$G13)&lt;=1)*1,""))),"")</f>
        <v/>
      </c>
      <c r="LT13" s="260"/>
      <c r="LV13" s="253">
        <f t="shared" si="26"/>
        <v>3</v>
      </c>
      <c r="LW13" s="254" t="str">
        <f>GrpB!$B$4</f>
        <v>Spain</v>
      </c>
      <c r="LX13" s="255">
        <f t="shared" ref="LX13:LX18" si="180">$D13</f>
        <v>14</v>
      </c>
      <c r="LY13" s="254" t="str">
        <f>GrpB!$D$4</f>
        <v>Croatia</v>
      </c>
      <c r="LZ13" s="258"/>
      <c r="MA13" s="258"/>
      <c r="MB13" s="259"/>
      <c r="MC13" s="255" t="str">
        <f t="shared" ref="MC13:MC18" si="181">IF(($F13&lt;&gt;"")*($G13&lt;&gt;"")*(LZ13&lt;&gt;"")*(MA13&lt;&gt;""),($F13&gt;$G13)*(LZ13&gt;MA13)+($F13=$G13)*(LZ13=MA13)+($F13&lt;$G13)*(LZ13&lt;MA13),"")</f>
        <v/>
      </c>
      <c r="MD13" s="255" t="str">
        <f>IF((MC13&lt;&gt;""),IF(OR($F13&lt;&gt;$G13,PrSettings!$M$4="●"),(($F13-$G13)=(LZ13-MA13))*1,0),"")</f>
        <v/>
      </c>
      <c r="ME13" s="255" t="str">
        <f t="shared" ref="ME13:ME18" si="182">IF((MC13&lt;&gt;""),($F13=LZ13)*($G13=MA13),"")</f>
        <v/>
      </c>
      <c r="MF13" s="255" t="str">
        <f>IF(MC13&lt;&gt;"",IF(ABS($F13-$G13)&gt;=PrSettings!$M$7,(ABS($F13-$G13-LZ13+MA13)&lt;=1)*1,IF(AND(MC13,$F13=$G13,$F13&gt;=PrSettings!$M$6),(ABS(LZ13-$F13)&lt;=1)*1,IF(AND(ABS($F13-$G13-LZ13+MA13)&lt;=1,$F13+$G13&gt;=PrSettings!$M$8),(ABS(LZ13-$F13)&lt;=1)*(ABS(MA13-$G13)&lt;=1)*1,""))),"")</f>
        <v/>
      </c>
      <c r="MG13" s="260"/>
    </row>
    <row r="14">
      <c r="A14" s="172"/>
      <c r="B14" s="253">
        <f t="array" ref="B14">INDEX(Groups!$C$7:$C$35,MATCH(C14,Groups!$D$7:$D$35,0))</f>
        <v>18</v>
      </c>
      <c r="C14" s="254" t="str">
        <f>GrpB!$B$5</f>
        <v>Italy</v>
      </c>
      <c r="D14" s="255">
        <f t="array" ref="D14">INDEX(Groups!$C$7:$C$35,MATCH(E14,Groups!$D$7:$D$35,0))</f>
        <v>10</v>
      </c>
      <c r="E14" s="254" t="str">
        <f>GrpB!$D$5</f>
        <v>Albania</v>
      </c>
      <c r="F14" s="256">
        <f>GrpB!$E$5</f>
        <v>2</v>
      </c>
      <c r="G14" s="257">
        <f>GrpB!$G$5</f>
        <v>0</v>
      </c>
      <c r="H14" s="133"/>
      <c r="I14" s="253">
        <f t="shared" si="1"/>
        <v>18</v>
      </c>
      <c r="J14" s="254" t="str">
        <f>GrpB!$B$5</f>
        <v>Italy</v>
      </c>
      <c r="K14" s="255">
        <f t="shared" si="105"/>
        <v>10</v>
      </c>
      <c r="L14" s="254" t="str">
        <f>GrpB!$D$5</f>
        <v>Albania</v>
      </c>
      <c r="M14" s="258"/>
      <c r="N14" s="258"/>
      <c r="O14" s="261"/>
      <c r="P14" s="255" t="str">
        <f t="shared" si="106"/>
        <v/>
      </c>
      <c r="Q14" s="255" t="str">
        <f>IF((P14&lt;&gt;""),IF(OR($F14&lt;&gt;$G14,PrSettings!$M$4="●"),(($F14-$G14)=(M14-N14))*1,0),"")</f>
        <v/>
      </c>
      <c r="R14" s="255" t="str">
        <f t="shared" si="107"/>
        <v/>
      </c>
      <c r="S14" s="255" t="str">
        <f>IF(P14&lt;&gt;"",IF(ABS($F14-$G14)&gt;=PrSettings!$M$7,(ABS($F14-$G14-M14+N14)&lt;=1)*1,IF(AND(P14,$F14=$G14,$F14&gt;=PrSettings!$M$6),(ABS(M14-$F14)&lt;=1)*1,IF(AND(ABS($F14-$G14-M14+N14)&lt;=1,$F14+$G14&gt;=PrSettings!$M$8),(ABS(M14-$F14)&lt;=1)*(ABS(N14-$G14)&lt;=1)*1,""))),"")</f>
        <v/>
      </c>
      <c r="T14" s="262"/>
      <c r="V14" s="253">
        <f t="shared" si="2"/>
        <v>18</v>
      </c>
      <c r="W14" s="254" t="str">
        <f>GrpB!$B$5</f>
        <v>Italy</v>
      </c>
      <c r="X14" s="255">
        <f t="shared" si="108"/>
        <v>10</v>
      </c>
      <c r="Y14" s="254" t="str">
        <f>GrpB!$D$5</f>
        <v>Albania</v>
      </c>
      <c r="Z14" s="258"/>
      <c r="AA14" s="258"/>
      <c r="AB14" s="261"/>
      <c r="AC14" s="255" t="str">
        <f t="shared" si="109"/>
        <v/>
      </c>
      <c r="AD14" s="255" t="str">
        <f>IF((AC14&lt;&gt;""),IF(OR($F14&lt;&gt;$G14,PrSettings!$M$4="●"),(($F14-$G14)=(Z14-AA14))*1,0),"")</f>
        <v/>
      </c>
      <c r="AE14" s="255" t="str">
        <f t="shared" si="110"/>
        <v/>
      </c>
      <c r="AF14" s="255" t="str">
        <f>IF(AC14&lt;&gt;"",IF(ABS($F14-$G14)&gt;=PrSettings!$M$7,(ABS($F14-$G14-Z14+AA14)&lt;=1)*1,IF(AND(AC14,$F14=$G14,$F14&gt;=PrSettings!$M$6),(ABS(Z14-$F14)&lt;=1)*1,IF(AND(ABS($F14-$G14-Z14+AA14)&lt;=1,$F14+$G14&gt;=PrSettings!$M$8),(ABS(Z14-$F14)&lt;=1)*(ABS(AA14-$G14)&lt;=1)*1,""))),"")</f>
        <v/>
      </c>
      <c r="AG14" s="262"/>
      <c r="AI14" s="253">
        <f t="shared" si="3"/>
        <v>18</v>
      </c>
      <c r="AJ14" s="254" t="str">
        <f>GrpB!$B$5</f>
        <v>Italy</v>
      </c>
      <c r="AK14" s="255">
        <f t="shared" si="111"/>
        <v>10</v>
      </c>
      <c r="AL14" s="254" t="str">
        <f>GrpB!$D$5</f>
        <v>Albania</v>
      </c>
      <c r="AM14" s="258"/>
      <c r="AN14" s="258"/>
      <c r="AO14" s="261"/>
      <c r="AP14" s="255" t="str">
        <f t="shared" si="112"/>
        <v/>
      </c>
      <c r="AQ14" s="255" t="str">
        <f>IF((AP14&lt;&gt;""),IF(OR($F14&lt;&gt;$G14,PrSettings!$M$4="●"),(($F14-$G14)=(AM14-AN14))*1,0),"")</f>
        <v/>
      </c>
      <c r="AR14" s="255" t="str">
        <f t="shared" si="113"/>
        <v/>
      </c>
      <c r="AS14" s="255" t="str">
        <f>IF(AP14&lt;&gt;"",IF(ABS($F14-$G14)&gt;=PrSettings!$M$7,(ABS($F14-$G14-AM14+AN14)&lt;=1)*1,IF(AND(AP14,$F14=$G14,$F14&gt;=PrSettings!$M$6),(ABS(AM14-$F14)&lt;=1)*1,IF(AND(ABS($F14-$G14-AM14+AN14)&lt;=1,$F14+$G14&gt;=PrSettings!$M$8),(ABS(AM14-$F14)&lt;=1)*(ABS(AN14-$G14)&lt;=1)*1,""))),"")</f>
        <v/>
      </c>
      <c r="AT14" s="262"/>
      <c r="AV14" s="253">
        <f t="shared" si="4"/>
        <v>18</v>
      </c>
      <c r="AW14" s="254" t="str">
        <f>GrpB!$B$5</f>
        <v>Italy</v>
      </c>
      <c r="AX14" s="255">
        <f t="shared" si="114"/>
        <v>10</v>
      </c>
      <c r="AY14" s="254" t="str">
        <f>GrpB!$D$5</f>
        <v>Albania</v>
      </c>
      <c r="AZ14" s="258"/>
      <c r="BA14" s="258"/>
      <c r="BB14" s="261"/>
      <c r="BC14" s="255" t="str">
        <f t="shared" si="115"/>
        <v/>
      </c>
      <c r="BD14" s="255" t="str">
        <f>IF((BC14&lt;&gt;""),IF(OR($F14&lt;&gt;$G14,PrSettings!$M$4="●"),(($F14-$G14)=(AZ14-BA14))*1,0),"")</f>
        <v/>
      </c>
      <c r="BE14" s="255" t="str">
        <f t="shared" si="116"/>
        <v/>
      </c>
      <c r="BF14" s="255" t="str">
        <f>IF(BC14&lt;&gt;"",IF(ABS($F14-$G14)&gt;=PrSettings!$M$7,(ABS($F14-$G14-AZ14+BA14)&lt;=1)*1,IF(AND(BC14,$F14=$G14,$F14&gt;=PrSettings!$M$6),(ABS(AZ14-$F14)&lt;=1)*1,IF(AND(ABS($F14-$G14-AZ14+BA14)&lt;=1,$F14+$G14&gt;=PrSettings!$M$8),(ABS(AZ14-$F14)&lt;=1)*(ABS(BA14-$G14)&lt;=1)*1,""))),"")</f>
        <v/>
      </c>
      <c r="BG14" s="262"/>
      <c r="BI14" s="253">
        <f t="shared" si="5"/>
        <v>18</v>
      </c>
      <c r="BJ14" s="254" t="str">
        <f>GrpB!$B$5</f>
        <v>Italy</v>
      </c>
      <c r="BK14" s="255">
        <f t="shared" si="117"/>
        <v>10</v>
      </c>
      <c r="BL14" s="254" t="str">
        <f>GrpB!$D$5</f>
        <v>Albania</v>
      </c>
      <c r="BM14" s="258"/>
      <c r="BN14" s="258"/>
      <c r="BO14" s="261"/>
      <c r="BP14" s="255" t="str">
        <f t="shared" si="118"/>
        <v/>
      </c>
      <c r="BQ14" s="255" t="str">
        <f>IF((BP14&lt;&gt;""),IF(OR($F14&lt;&gt;$G14,PrSettings!$M$4="●"),(($F14-$G14)=(BM14-BN14))*1,0),"")</f>
        <v/>
      </c>
      <c r="BR14" s="255" t="str">
        <f t="shared" si="119"/>
        <v/>
      </c>
      <c r="BS14" s="255" t="str">
        <f>IF(BP14&lt;&gt;"",IF(ABS($F14-$G14)&gt;=PrSettings!$M$7,(ABS($F14-$G14-BM14+BN14)&lt;=1)*1,IF(AND(BP14,$F14=$G14,$F14&gt;=PrSettings!$M$6),(ABS(BM14-$F14)&lt;=1)*1,IF(AND(ABS($F14-$G14-BM14+BN14)&lt;=1,$F14+$G14&gt;=PrSettings!$M$8),(ABS(BM14-$F14)&lt;=1)*(ABS(BN14-$G14)&lt;=1)*1,""))),"")</f>
        <v/>
      </c>
      <c r="BT14" s="262"/>
      <c r="BV14" s="253">
        <f t="shared" si="6"/>
        <v>18</v>
      </c>
      <c r="BW14" s="254" t="str">
        <f>GrpB!$B$5</f>
        <v>Italy</v>
      </c>
      <c r="BX14" s="255">
        <f t="shared" si="120"/>
        <v>10</v>
      </c>
      <c r="BY14" s="254" t="str">
        <f>GrpB!$D$5</f>
        <v>Albania</v>
      </c>
      <c r="BZ14" s="258"/>
      <c r="CA14" s="258"/>
      <c r="CB14" s="261"/>
      <c r="CC14" s="255" t="str">
        <f t="shared" si="121"/>
        <v/>
      </c>
      <c r="CD14" s="255" t="str">
        <f>IF((CC14&lt;&gt;""),IF(OR($F14&lt;&gt;$G14,PrSettings!$M$4="●"),(($F14-$G14)=(BZ14-CA14))*1,0),"")</f>
        <v/>
      </c>
      <c r="CE14" s="255" t="str">
        <f t="shared" si="122"/>
        <v/>
      </c>
      <c r="CF14" s="255" t="str">
        <f>IF(CC14&lt;&gt;"",IF(ABS($F14-$G14)&gt;=PrSettings!$M$7,(ABS($F14-$G14-BZ14+CA14)&lt;=1)*1,IF(AND(CC14,$F14=$G14,$F14&gt;=PrSettings!$M$6),(ABS(BZ14-$F14)&lt;=1)*1,IF(AND(ABS($F14-$G14-BZ14+CA14)&lt;=1,$F14+$G14&gt;=PrSettings!$M$8),(ABS(BZ14-$F14)&lt;=1)*(ABS(CA14-$G14)&lt;=1)*1,""))),"")</f>
        <v/>
      </c>
      <c r="CG14" s="262"/>
      <c r="CI14" s="253">
        <f t="shared" si="7"/>
        <v>18</v>
      </c>
      <c r="CJ14" s="254" t="str">
        <f>GrpB!$B$5</f>
        <v>Italy</v>
      </c>
      <c r="CK14" s="255">
        <f t="shared" si="123"/>
        <v>10</v>
      </c>
      <c r="CL14" s="254" t="str">
        <f>GrpB!$D$5</f>
        <v>Albania</v>
      </c>
      <c r="CM14" s="258"/>
      <c r="CN14" s="258"/>
      <c r="CO14" s="261"/>
      <c r="CP14" s="255" t="str">
        <f t="shared" si="124"/>
        <v/>
      </c>
      <c r="CQ14" s="255" t="str">
        <f>IF((CP14&lt;&gt;""),IF(OR($F14&lt;&gt;$G14,PrSettings!$M$4="●"),(($F14-$G14)=(CM14-CN14))*1,0),"")</f>
        <v/>
      </c>
      <c r="CR14" s="255" t="str">
        <f t="shared" si="125"/>
        <v/>
      </c>
      <c r="CS14" s="255" t="str">
        <f>IF(CP14&lt;&gt;"",IF(ABS($F14-$G14)&gt;=PrSettings!$M$7,(ABS($F14-$G14-CM14+CN14)&lt;=1)*1,IF(AND(CP14,$F14=$G14,$F14&gt;=PrSettings!$M$6),(ABS(CM14-$F14)&lt;=1)*1,IF(AND(ABS($F14-$G14-CM14+CN14)&lt;=1,$F14+$G14&gt;=PrSettings!$M$8),(ABS(CM14-$F14)&lt;=1)*(ABS(CN14-$G14)&lt;=1)*1,""))),"")</f>
        <v/>
      </c>
      <c r="CT14" s="262"/>
      <c r="CV14" s="253">
        <f t="shared" si="8"/>
        <v>18</v>
      </c>
      <c r="CW14" s="254" t="str">
        <f>GrpB!$B$5</f>
        <v>Italy</v>
      </c>
      <c r="CX14" s="255">
        <f t="shared" si="126"/>
        <v>10</v>
      </c>
      <c r="CY14" s="254" t="str">
        <f>GrpB!$D$5</f>
        <v>Albania</v>
      </c>
      <c r="CZ14" s="258"/>
      <c r="DA14" s="258"/>
      <c r="DB14" s="261"/>
      <c r="DC14" s="255" t="str">
        <f t="shared" si="127"/>
        <v/>
      </c>
      <c r="DD14" s="255" t="str">
        <f>IF((DC14&lt;&gt;""),IF(OR($F14&lt;&gt;$G14,PrSettings!$M$4="●"),(($F14-$G14)=(CZ14-DA14))*1,0),"")</f>
        <v/>
      </c>
      <c r="DE14" s="255" t="str">
        <f t="shared" si="128"/>
        <v/>
      </c>
      <c r="DF14" s="255" t="str">
        <f>IF(DC14&lt;&gt;"",IF(ABS($F14-$G14)&gt;=PrSettings!$M$7,(ABS($F14-$G14-CZ14+DA14)&lt;=1)*1,IF(AND(DC14,$F14=$G14,$F14&gt;=PrSettings!$M$6),(ABS(CZ14-$F14)&lt;=1)*1,IF(AND(ABS($F14-$G14-CZ14+DA14)&lt;=1,$F14+$G14&gt;=PrSettings!$M$8),(ABS(CZ14-$F14)&lt;=1)*(ABS(DA14-$G14)&lt;=1)*1,""))),"")</f>
        <v/>
      </c>
      <c r="DG14" s="262"/>
      <c r="DI14" s="253">
        <f t="shared" si="9"/>
        <v>18</v>
      </c>
      <c r="DJ14" s="254" t="str">
        <f>GrpB!$B$5</f>
        <v>Italy</v>
      </c>
      <c r="DK14" s="255">
        <f t="shared" si="129"/>
        <v>10</v>
      </c>
      <c r="DL14" s="254" t="str">
        <f>GrpB!$D$5</f>
        <v>Albania</v>
      </c>
      <c r="DM14" s="258"/>
      <c r="DN14" s="258"/>
      <c r="DO14" s="261"/>
      <c r="DP14" s="255" t="str">
        <f t="shared" si="130"/>
        <v/>
      </c>
      <c r="DQ14" s="255" t="str">
        <f>IF((DP14&lt;&gt;""),IF(OR($F14&lt;&gt;$G14,PrSettings!$M$4="●"),(($F14-$G14)=(DM14-DN14))*1,0),"")</f>
        <v/>
      </c>
      <c r="DR14" s="255" t="str">
        <f t="shared" si="131"/>
        <v/>
      </c>
      <c r="DS14" s="255" t="str">
        <f>IF(DP14&lt;&gt;"",IF(ABS($F14-$G14)&gt;=PrSettings!$M$7,(ABS($F14-$G14-DM14+DN14)&lt;=1)*1,IF(AND(DP14,$F14=$G14,$F14&gt;=PrSettings!$M$6),(ABS(DM14-$F14)&lt;=1)*1,IF(AND(ABS($F14-$G14-DM14+DN14)&lt;=1,$F14+$G14&gt;=PrSettings!$M$8),(ABS(DM14-$F14)&lt;=1)*(ABS(DN14-$G14)&lt;=1)*1,""))),"")</f>
        <v/>
      </c>
      <c r="DT14" s="262"/>
      <c r="DV14" s="253">
        <f t="shared" si="10"/>
        <v>18</v>
      </c>
      <c r="DW14" s="254" t="str">
        <f>GrpB!$B$5</f>
        <v>Italy</v>
      </c>
      <c r="DX14" s="255">
        <f t="shared" si="132"/>
        <v>10</v>
      </c>
      <c r="DY14" s="254" t="str">
        <f>GrpB!$D$5</f>
        <v>Albania</v>
      </c>
      <c r="DZ14" s="258"/>
      <c r="EA14" s="258"/>
      <c r="EB14" s="261"/>
      <c r="EC14" s="255" t="str">
        <f t="shared" si="133"/>
        <v/>
      </c>
      <c r="ED14" s="255" t="str">
        <f>IF((EC14&lt;&gt;""),IF(OR($F14&lt;&gt;$G14,PrSettings!$M$4="●"),(($F14-$G14)=(DZ14-EA14))*1,0),"")</f>
        <v/>
      </c>
      <c r="EE14" s="255" t="str">
        <f t="shared" si="134"/>
        <v/>
      </c>
      <c r="EF14" s="255" t="str">
        <f>IF(EC14&lt;&gt;"",IF(ABS($F14-$G14)&gt;=PrSettings!$M$7,(ABS($F14-$G14-DZ14+EA14)&lt;=1)*1,IF(AND(EC14,$F14=$G14,$F14&gt;=PrSettings!$M$6),(ABS(DZ14-$F14)&lt;=1)*1,IF(AND(ABS($F14-$G14-DZ14+EA14)&lt;=1,$F14+$G14&gt;=PrSettings!$M$8),(ABS(DZ14-$F14)&lt;=1)*(ABS(EA14-$G14)&lt;=1)*1,""))),"")</f>
        <v/>
      </c>
      <c r="EG14" s="262"/>
      <c r="EI14" s="253">
        <f t="shared" si="11"/>
        <v>18</v>
      </c>
      <c r="EJ14" s="254" t="str">
        <f>GrpB!$B$5</f>
        <v>Italy</v>
      </c>
      <c r="EK14" s="255">
        <f t="shared" si="135"/>
        <v>10</v>
      </c>
      <c r="EL14" s="254" t="str">
        <f>GrpB!$D$5</f>
        <v>Albania</v>
      </c>
      <c r="EM14" s="258"/>
      <c r="EN14" s="258"/>
      <c r="EO14" s="261"/>
      <c r="EP14" s="255" t="str">
        <f t="shared" si="136"/>
        <v/>
      </c>
      <c r="EQ14" s="255" t="str">
        <f>IF((EP14&lt;&gt;""),IF(OR($F14&lt;&gt;$G14,PrSettings!$M$4="●"),(($F14-$G14)=(EM14-EN14))*1,0),"")</f>
        <v/>
      </c>
      <c r="ER14" s="255" t="str">
        <f t="shared" si="137"/>
        <v/>
      </c>
      <c r="ES14" s="255" t="str">
        <f>IF(EP14&lt;&gt;"",IF(ABS($F14-$G14)&gt;=PrSettings!$M$7,(ABS($F14-$G14-EM14+EN14)&lt;=1)*1,IF(AND(EP14,$F14=$G14,$F14&gt;=PrSettings!$M$6),(ABS(EM14-$F14)&lt;=1)*1,IF(AND(ABS($F14-$G14-EM14+EN14)&lt;=1,$F14+$G14&gt;=PrSettings!$M$8),(ABS(EM14-$F14)&lt;=1)*(ABS(EN14-$G14)&lt;=1)*1,""))),"")</f>
        <v/>
      </c>
      <c r="ET14" s="262"/>
      <c r="EV14" s="253">
        <f t="shared" si="12"/>
        <v>18</v>
      </c>
      <c r="EW14" s="254" t="str">
        <f>GrpB!$B$5</f>
        <v>Italy</v>
      </c>
      <c r="EX14" s="255">
        <f t="shared" si="138"/>
        <v>10</v>
      </c>
      <c r="EY14" s="254" t="str">
        <f>GrpB!$D$5</f>
        <v>Albania</v>
      </c>
      <c r="EZ14" s="258"/>
      <c r="FA14" s="258"/>
      <c r="FB14" s="261"/>
      <c r="FC14" s="255" t="str">
        <f t="shared" si="139"/>
        <v/>
      </c>
      <c r="FD14" s="255" t="str">
        <f>IF((FC14&lt;&gt;""),IF(OR($F14&lt;&gt;$G14,PrSettings!$M$4="●"),(($F14-$G14)=(EZ14-FA14))*1,0),"")</f>
        <v/>
      </c>
      <c r="FE14" s="255" t="str">
        <f t="shared" si="140"/>
        <v/>
      </c>
      <c r="FF14" s="255" t="str">
        <f>IF(FC14&lt;&gt;"",IF(ABS($F14-$G14)&gt;=PrSettings!$M$7,(ABS($F14-$G14-EZ14+FA14)&lt;=1)*1,IF(AND(FC14,$F14=$G14,$F14&gt;=PrSettings!$M$6),(ABS(EZ14-$F14)&lt;=1)*1,IF(AND(ABS($F14-$G14-EZ14+FA14)&lt;=1,$F14+$G14&gt;=PrSettings!$M$8),(ABS(EZ14-$F14)&lt;=1)*(ABS(FA14-$G14)&lt;=1)*1,""))),"")</f>
        <v/>
      </c>
      <c r="FG14" s="262"/>
      <c r="FI14" s="253">
        <f t="shared" si="13"/>
        <v>18</v>
      </c>
      <c r="FJ14" s="254" t="str">
        <f>GrpB!$B$5</f>
        <v>Italy</v>
      </c>
      <c r="FK14" s="255">
        <f t="shared" si="141"/>
        <v>10</v>
      </c>
      <c r="FL14" s="254" t="str">
        <f>GrpB!$D$5</f>
        <v>Albania</v>
      </c>
      <c r="FM14" s="258"/>
      <c r="FN14" s="258"/>
      <c r="FO14" s="261"/>
      <c r="FP14" s="255" t="str">
        <f t="shared" si="142"/>
        <v/>
      </c>
      <c r="FQ14" s="255" t="str">
        <f>IF((FP14&lt;&gt;""),IF(OR($F14&lt;&gt;$G14,PrSettings!$M$4="●"),(($F14-$G14)=(FM14-FN14))*1,0),"")</f>
        <v/>
      </c>
      <c r="FR14" s="255" t="str">
        <f t="shared" si="143"/>
        <v/>
      </c>
      <c r="FS14" s="255" t="str">
        <f>IF(FP14&lt;&gt;"",IF(ABS($F14-$G14)&gt;=PrSettings!$M$7,(ABS($F14-$G14-FM14+FN14)&lt;=1)*1,IF(AND(FP14,$F14=$G14,$F14&gt;=PrSettings!$M$6),(ABS(FM14-$F14)&lt;=1)*1,IF(AND(ABS($F14-$G14-FM14+FN14)&lt;=1,$F14+$G14&gt;=PrSettings!$M$8),(ABS(FM14-$F14)&lt;=1)*(ABS(FN14-$G14)&lt;=1)*1,""))),"")</f>
        <v/>
      </c>
      <c r="FT14" s="262"/>
      <c r="FV14" s="253">
        <f t="shared" si="14"/>
        <v>18</v>
      </c>
      <c r="FW14" s="254" t="str">
        <f>GrpB!$B$5</f>
        <v>Italy</v>
      </c>
      <c r="FX14" s="255">
        <f t="shared" si="144"/>
        <v>10</v>
      </c>
      <c r="FY14" s="254" t="str">
        <f>GrpB!$D$5</f>
        <v>Albania</v>
      </c>
      <c r="FZ14" s="258"/>
      <c r="GA14" s="258"/>
      <c r="GB14" s="261"/>
      <c r="GC14" s="255" t="str">
        <f t="shared" si="145"/>
        <v/>
      </c>
      <c r="GD14" s="255" t="str">
        <f>IF((GC14&lt;&gt;""),IF(OR($F14&lt;&gt;$G14,PrSettings!$M$4="●"),(($F14-$G14)=(FZ14-GA14))*1,0),"")</f>
        <v/>
      </c>
      <c r="GE14" s="255" t="str">
        <f t="shared" si="146"/>
        <v/>
      </c>
      <c r="GF14" s="255" t="str">
        <f>IF(GC14&lt;&gt;"",IF(ABS($F14-$G14)&gt;=PrSettings!$M$7,(ABS($F14-$G14-FZ14+GA14)&lt;=1)*1,IF(AND(GC14,$F14=$G14,$F14&gt;=PrSettings!$M$6),(ABS(FZ14-$F14)&lt;=1)*1,IF(AND(ABS($F14-$G14-FZ14+GA14)&lt;=1,$F14+$G14&gt;=PrSettings!$M$8),(ABS(FZ14-$F14)&lt;=1)*(ABS(GA14-$G14)&lt;=1)*1,""))),"")</f>
        <v/>
      </c>
      <c r="GG14" s="262"/>
      <c r="GI14" s="253">
        <f t="shared" si="15"/>
        <v>18</v>
      </c>
      <c r="GJ14" s="254" t="str">
        <f>GrpB!$B$5</f>
        <v>Italy</v>
      </c>
      <c r="GK14" s="255">
        <f t="shared" si="147"/>
        <v>10</v>
      </c>
      <c r="GL14" s="254" t="str">
        <f>GrpB!$D$5</f>
        <v>Albania</v>
      </c>
      <c r="GM14" s="258"/>
      <c r="GN14" s="258"/>
      <c r="GO14" s="261"/>
      <c r="GP14" s="255" t="str">
        <f t="shared" si="148"/>
        <v/>
      </c>
      <c r="GQ14" s="255" t="str">
        <f>IF((GP14&lt;&gt;""),IF(OR($F14&lt;&gt;$G14,PrSettings!$M$4="●"),(($F14-$G14)=(GM14-GN14))*1,0),"")</f>
        <v/>
      </c>
      <c r="GR14" s="255" t="str">
        <f t="shared" si="149"/>
        <v/>
      </c>
      <c r="GS14" s="255" t="str">
        <f>IF(GP14&lt;&gt;"",IF(ABS($F14-$G14)&gt;=PrSettings!$M$7,(ABS($F14-$G14-GM14+GN14)&lt;=1)*1,IF(AND(GP14,$F14=$G14,$F14&gt;=PrSettings!$M$6),(ABS(GM14-$F14)&lt;=1)*1,IF(AND(ABS($F14-$G14-GM14+GN14)&lt;=1,$F14+$G14&gt;=PrSettings!$M$8),(ABS(GM14-$F14)&lt;=1)*(ABS(GN14-$G14)&lt;=1)*1,""))),"")</f>
        <v/>
      </c>
      <c r="GT14" s="262"/>
      <c r="GV14" s="253">
        <f t="shared" si="16"/>
        <v>18</v>
      </c>
      <c r="GW14" s="254" t="str">
        <f>GrpB!$B$5</f>
        <v>Italy</v>
      </c>
      <c r="GX14" s="255">
        <f t="shared" si="150"/>
        <v>10</v>
      </c>
      <c r="GY14" s="254" t="str">
        <f>GrpB!$D$5</f>
        <v>Albania</v>
      </c>
      <c r="GZ14" s="258"/>
      <c r="HA14" s="258"/>
      <c r="HB14" s="261"/>
      <c r="HC14" s="255" t="str">
        <f t="shared" si="151"/>
        <v/>
      </c>
      <c r="HD14" s="255" t="str">
        <f>IF((HC14&lt;&gt;""),IF(OR($F14&lt;&gt;$G14,PrSettings!$M$4="●"),(($F14-$G14)=(GZ14-HA14))*1,0),"")</f>
        <v/>
      </c>
      <c r="HE14" s="255" t="str">
        <f t="shared" si="152"/>
        <v/>
      </c>
      <c r="HF14" s="255" t="str">
        <f>IF(HC14&lt;&gt;"",IF(ABS($F14-$G14)&gt;=PrSettings!$M$7,(ABS($F14-$G14-GZ14+HA14)&lt;=1)*1,IF(AND(HC14,$F14=$G14,$F14&gt;=PrSettings!$M$6),(ABS(GZ14-$F14)&lt;=1)*1,IF(AND(ABS($F14-$G14-GZ14+HA14)&lt;=1,$F14+$G14&gt;=PrSettings!$M$8),(ABS(GZ14-$F14)&lt;=1)*(ABS(HA14-$G14)&lt;=1)*1,""))),"")</f>
        <v/>
      </c>
      <c r="HG14" s="262"/>
      <c r="HI14" s="253">
        <f t="shared" si="17"/>
        <v>18</v>
      </c>
      <c r="HJ14" s="254" t="str">
        <f>GrpB!$B$5</f>
        <v>Italy</v>
      </c>
      <c r="HK14" s="255">
        <f t="shared" si="153"/>
        <v>10</v>
      </c>
      <c r="HL14" s="254" t="str">
        <f>GrpB!$D$5</f>
        <v>Albania</v>
      </c>
      <c r="HM14" s="258"/>
      <c r="HN14" s="258"/>
      <c r="HO14" s="261"/>
      <c r="HP14" s="255" t="str">
        <f t="shared" si="154"/>
        <v/>
      </c>
      <c r="HQ14" s="255" t="str">
        <f>IF((HP14&lt;&gt;""),IF(OR($F14&lt;&gt;$G14,PrSettings!$M$4="●"),(($F14-$G14)=(HM14-HN14))*1,0),"")</f>
        <v/>
      </c>
      <c r="HR14" s="255" t="str">
        <f t="shared" si="155"/>
        <v/>
      </c>
      <c r="HS14" s="255" t="str">
        <f>IF(HP14&lt;&gt;"",IF(ABS($F14-$G14)&gt;=PrSettings!$M$7,(ABS($F14-$G14-HM14+HN14)&lt;=1)*1,IF(AND(HP14,$F14=$G14,$F14&gt;=PrSettings!$M$6),(ABS(HM14-$F14)&lt;=1)*1,IF(AND(ABS($F14-$G14-HM14+HN14)&lt;=1,$F14+$G14&gt;=PrSettings!$M$8),(ABS(HM14-$F14)&lt;=1)*(ABS(HN14-$G14)&lt;=1)*1,""))),"")</f>
        <v/>
      </c>
      <c r="HT14" s="262"/>
      <c r="HV14" s="253">
        <f t="shared" si="18"/>
        <v>18</v>
      </c>
      <c r="HW14" s="254" t="str">
        <f>GrpB!$B$5</f>
        <v>Italy</v>
      </c>
      <c r="HX14" s="255">
        <f t="shared" si="156"/>
        <v>10</v>
      </c>
      <c r="HY14" s="254" t="str">
        <f>GrpB!$D$5</f>
        <v>Albania</v>
      </c>
      <c r="HZ14" s="258"/>
      <c r="IA14" s="258"/>
      <c r="IB14" s="261"/>
      <c r="IC14" s="255" t="str">
        <f t="shared" si="157"/>
        <v/>
      </c>
      <c r="ID14" s="255" t="str">
        <f>IF((IC14&lt;&gt;""),IF(OR($F14&lt;&gt;$G14,PrSettings!$M$4="●"),(($F14-$G14)=(HZ14-IA14))*1,0),"")</f>
        <v/>
      </c>
      <c r="IE14" s="255" t="str">
        <f t="shared" si="158"/>
        <v/>
      </c>
      <c r="IF14" s="255" t="str">
        <f>IF(IC14&lt;&gt;"",IF(ABS($F14-$G14)&gt;=PrSettings!$M$7,(ABS($F14-$G14-HZ14+IA14)&lt;=1)*1,IF(AND(IC14,$F14=$G14,$F14&gt;=PrSettings!$M$6),(ABS(HZ14-$F14)&lt;=1)*1,IF(AND(ABS($F14-$G14-HZ14+IA14)&lt;=1,$F14+$G14&gt;=PrSettings!$M$8),(ABS(HZ14-$F14)&lt;=1)*(ABS(IA14-$G14)&lt;=1)*1,""))),"")</f>
        <v/>
      </c>
      <c r="IG14" s="262"/>
      <c r="II14" s="253">
        <f t="shared" si="19"/>
        <v>18</v>
      </c>
      <c r="IJ14" s="254" t="str">
        <f>GrpB!$B$5</f>
        <v>Italy</v>
      </c>
      <c r="IK14" s="255">
        <f t="shared" si="159"/>
        <v>10</v>
      </c>
      <c r="IL14" s="254" t="str">
        <f>GrpB!$D$5</f>
        <v>Albania</v>
      </c>
      <c r="IM14" s="258"/>
      <c r="IN14" s="258"/>
      <c r="IO14" s="261"/>
      <c r="IP14" s="255" t="str">
        <f t="shared" si="160"/>
        <v/>
      </c>
      <c r="IQ14" s="255" t="str">
        <f>IF((IP14&lt;&gt;""),IF(OR($F14&lt;&gt;$G14,PrSettings!$M$4="●"),(($F14-$G14)=(IM14-IN14))*1,0),"")</f>
        <v/>
      </c>
      <c r="IR14" s="255" t="str">
        <f t="shared" si="161"/>
        <v/>
      </c>
      <c r="IS14" s="255" t="str">
        <f>IF(IP14&lt;&gt;"",IF(ABS($F14-$G14)&gt;=PrSettings!$M$7,(ABS($F14-$G14-IM14+IN14)&lt;=1)*1,IF(AND(IP14,$F14=$G14,$F14&gt;=PrSettings!$M$6),(ABS(IM14-$F14)&lt;=1)*1,IF(AND(ABS($F14-$G14-IM14+IN14)&lt;=1,$F14+$G14&gt;=PrSettings!$M$8),(ABS(IM14-$F14)&lt;=1)*(ABS(IN14-$G14)&lt;=1)*1,""))),"")</f>
        <v/>
      </c>
      <c r="IT14" s="262"/>
      <c r="IV14" s="253">
        <f t="shared" si="20"/>
        <v>18</v>
      </c>
      <c r="IW14" s="254" t="str">
        <f>GrpB!$B$5</f>
        <v>Italy</v>
      </c>
      <c r="IX14" s="255">
        <f t="shared" si="162"/>
        <v>10</v>
      </c>
      <c r="IY14" s="254" t="str">
        <f>GrpB!$D$5</f>
        <v>Albania</v>
      </c>
      <c r="IZ14" s="258"/>
      <c r="JA14" s="258"/>
      <c r="JB14" s="261"/>
      <c r="JC14" s="255" t="str">
        <f t="shared" si="163"/>
        <v/>
      </c>
      <c r="JD14" s="255" t="str">
        <f>IF((JC14&lt;&gt;""),IF(OR($F14&lt;&gt;$G14,PrSettings!$M$4="●"),(($F14-$G14)=(IZ14-JA14))*1,0),"")</f>
        <v/>
      </c>
      <c r="JE14" s="255" t="str">
        <f t="shared" si="164"/>
        <v/>
      </c>
      <c r="JF14" s="255" t="str">
        <f>IF(JC14&lt;&gt;"",IF(ABS($F14-$G14)&gt;=PrSettings!$M$7,(ABS($F14-$G14-IZ14+JA14)&lt;=1)*1,IF(AND(JC14,$F14=$G14,$F14&gt;=PrSettings!$M$6),(ABS(IZ14-$F14)&lt;=1)*1,IF(AND(ABS($F14-$G14-IZ14+JA14)&lt;=1,$F14+$G14&gt;=PrSettings!$M$8),(ABS(IZ14-$F14)&lt;=1)*(ABS(JA14-$G14)&lt;=1)*1,""))),"")</f>
        <v/>
      </c>
      <c r="JG14" s="262"/>
      <c r="JI14" s="253">
        <f t="shared" si="21"/>
        <v>18</v>
      </c>
      <c r="JJ14" s="254" t="str">
        <f>GrpB!$B$5</f>
        <v>Italy</v>
      </c>
      <c r="JK14" s="255">
        <f t="shared" si="165"/>
        <v>10</v>
      </c>
      <c r="JL14" s="254" t="str">
        <f>GrpB!$D$5</f>
        <v>Albania</v>
      </c>
      <c r="JM14" s="258"/>
      <c r="JN14" s="258"/>
      <c r="JO14" s="261"/>
      <c r="JP14" s="255" t="str">
        <f t="shared" si="166"/>
        <v/>
      </c>
      <c r="JQ14" s="255" t="str">
        <f>IF((JP14&lt;&gt;""),IF(OR($F14&lt;&gt;$G14,PrSettings!$M$4="●"),(($F14-$G14)=(JM14-JN14))*1,0),"")</f>
        <v/>
      </c>
      <c r="JR14" s="255" t="str">
        <f t="shared" si="167"/>
        <v/>
      </c>
      <c r="JS14" s="255" t="str">
        <f>IF(JP14&lt;&gt;"",IF(ABS($F14-$G14)&gt;=PrSettings!$M$7,(ABS($F14-$G14-JM14+JN14)&lt;=1)*1,IF(AND(JP14,$F14=$G14,$F14&gt;=PrSettings!$M$6),(ABS(JM14-$F14)&lt;=1)*1,IF(AND(ABS($F14-$G14-JM14+JN14)&lt;=1,$F14+$G14&gt;=PrSettings!$M$8),(ABS(JM14-$F14)&lt;=1)*(ABS(JN14-$G14)&lt;=1)*1,""))),"")</f>
        <v/>
      </c>
      <c r="JT14" s="262"/>
      <c r="JV14" s="253">
        <f t="shared" si="22"/>
        <v>18</v>
      </c>
      <c r="JW14" s="254" t="str">
        <f>GrpB!$B$5</f>
        <v>Italy</v>
      </c>
      <c r="JX14" s="255">
        <f t="shared" si="168"/>
        <v>10</v>
      </c>
      <c r="JY14" s="254" t="str">
        <f>GrpB!$D$5</f>
        <v>Albania</v>
      </c>
      <c r="JZ14" s="258"/>
      <c r="KA14" s="258"/>
      <c r="KB14" s="261"/>
      <c r="KC14" s="255" t="str">
        <f t="shared" si="169"/>
        <v/>
      </c>
      <c r="KD14" s="255" t="str">
        <f>IF((KC14&lt;&gt;""),IF(OR($F14&lt;&gt;$G14,PrSettings!$M$4="●"),(($F14-$G14)=(JZ14-KA14))*1,0),"")</f>
        <v/>
      </c>
      <c r="KE14" s="255" t="str">
        <f t="shared" si="170"/>
        <v/>
      </c>
      <c r="KF14" s="255" t="str">
        <f>IF(KC14&lt;&gt;"",IF(ABS($F14-$G14)&gt;=PrSettings!$M$7,(ABS($F14-$G14-JZ14+KA14)&lt;=1)*1,IF(AND(KC14,$F14=$G14,$F14&gt;=PrSettings!$M$6),(ABS(JZ14-$F14)&lt;=1)*1,IF(AND(ABS($F14-$G14-JZ14+KA14)&lt;=1,$F14+$G14&gt;=PrSettings!$M$8),(ABS(JZ14-$F14)&lt;=1)*(ABS(KA14-$G14)&lt;=1)*1,""))),"")</f>
        <v/>
      </c>
      <c r="KG14" s="262"/>
      <c r="KI14" s="253">
        <f t="shared" si="23"/>
        <v>18</v>
      </c>
      <c r="KJ14" s="254" t="str">
        <f>GrpB!$B$5</f>
        <v>Italy</v>
      </c>
      <c r="KK14" s="255">
        <f t="shared" si="171"/>
        <v>10</v>
      </c>
      <c r="KL14" s="254" t="str">
        <f>GrpB!$D$5</f>
        <v>Albania</v>
      </c>
      <c r="KM14" s="258"/>
      <c r="KN14" s="258"/>
      <c r="KO14" s="261"/>
      <c r="KP14" s="255" t="str">
        <f t="shared" si="172"/>
        <v/>
      </c>
      <c r="KQ14" s="255" t="str">
        <f>IF((KP14&lt;&gt;""),IF(OR($F14&lt;&gt;$G14,PrSettings!$M$4="●"),(($F14-$G14)=(KM14-KN14))*1,0),"")</f>
        <v/>
      </c>
      <c r="KR14" s="255" t="str">
        <f t="shared" si="173"/>
        <v/>
      </c>
      <c r="KS14" s="255" t="str">
        <f>IF(KP14&lt;&gt;"",IF(ABS($F14-$G14)&gt;=PrSettings!$M$7,(ABS($F14-$G14-KM14+KN14)&lt;=1)*1,IF(AND(KP14,$F14=$G14,$F14&gt;=PrSettings!$M$6),(ABS(KM14-$F14)&lt;=1)*1,IF(AND(ABS($F14-$G14-KM14+KN14)&lt;=1,$F14+$G14&gt;=PrSettings!$M$8),(ABS(KM14-$F14)&lt;=1)*(ABS(KN14-$G14)&lt;=1)*1,""))),"")</f>
        <v/>
      </c>
      <c r="KT14" s="262"/>
      <c r="KV14" s="253">
        <f t="shared" si="24"/>
        <v>18</v>
      </c>
      <c r="KW14" s="254" t="str">
        <f>GrpB!$B$5</f>
        <v>Italy</v>
      </c>
      <c r="KX14" s="255">
        <f t="shared" si="174"/>
        <v>10</v>
      </c>
      <c r="KY14" s="254" t="str">
        <f>GrpB!$D$5</f>
        <v>Albania</v>
      </c>
      <c r="KZ14" s="258"/>
      <c r="LA14" s="258"/>
      <c r="LB14" s="261"/>
      <c r="LC14" s="255" t="str">
        <f t="shared" si="175"/>
        <v/>
      </c>
      <c r="LD14" s="255" t="str">
        <f>IF((LC14&lt;&gt;""),IF(OR($F14&lt;&gt;$G14,PrSettings!$M$4="●"),(($F14-$G14)=(KZ14-LA14))*1,0),"")</f>
        <v/>
      </c>
      <c r="LE14" s="255" t="str">
        <f t="shared" si="176"/>
        <v/>
      </c>
      <c r="LF14" s="255" t="str">
        <f>IF(LC14&lt;&gt;"",IF(ABS($F14-$G14)&gt;=PrSettings!$M$7,(ABS($F14-$G14-KZ14+LA14)&lt;=1)*1,IF(AND(LC14,$F14=$G14,$F14&gt;=PrSettings!$M$6),(ABS(KZ14-$F14)&lt;=1)*1,IF(AND(ABS($F14-$G14-KZ14+LA14)&lt;=1,$F14+$G14&gt;=PrSettings!$M$8),(ABS(KZ14-$F14)&lt;=1)*(ABS(LA14-$G14)&lt;=1)*1,""))),"")</f>
        <v/>
      </c>
      <c r="LG14" s="262"/>
      <c r="LI14" s="253">
        <f t="shared" si="25"/>
        <v>18</v>
      </c>
      <c r="LJ14" s="254" t="str">
        <f>GrpB!$B$5</f>
        <v>Italy</v>
      </c>
      <c r="LK14" s="255">
        <f t="shared" si="177"/>
        <v>10</v>
      </c>
      <c r="LL14" s="254" t="str">
        <f>GrpB!$D$5</f>
        <v>Albania</v>
      </c>
      <c r="LM14" s="258"/>
      <c r="LN14" s="258"/>
      <c r="LO14" s="261"/>
      <c r="LP14" s="255" t="str">
        <f t="shared" si="178"/>
        <v/>
      </c>
      <c r="LQ14" s="255" t="str">
        <f>IF((LP14&lt;&gt;""),IF(OR($F14&lt;&gt;$G14,PrSettings!$M$4="●"),(($F14-$G14)=(LM14-LN14))*1,0),"")</f>
        <v/>
      </c>
      <c r="LR14" s="255" t="str">
        <f t="shared" si="179"/>
        <v/>
      </c>
      <c r="LS14" s="255" t="str">
        <f>IF(LP14&lt;&gt;"",IF(ABS($F14-$G14)&gt;=PrSettings!$M$7,(ABS($F14-$G14-LM14+LN14)&lt;=1)*1,IF(AND(LP14,$F14=$G14,$F14&gt;=PrSettings!$M$6),(ABS(LM14-$F14)&lt;=1)*1,IF(AND(ABS($F14-$G14-LM14+LN14)&lt;=1,$F14+$G14&gt;=PrSettings!$M$8),(ABS(LM14-$F14)&lt;=1)*(ABS(LN14-$G14)&lt;=1)*1,""))),"")</f>
        <v/>
      </c>
      <c r="LT14" s="262"/>
      <c r="LV14" s="253">
        <f t="shared" si="26"/>
        <v>18</v>
      </c>
      <c r="LW14" s="254" t="str">
        <f>GrpB!$B$5</f>
        <v>Italy</v>
      </c>
      <c r="LX14" s="255">
        <f t="shared" si="180"/>
        <v>10</v>
      </c>
      <c r="LY14" s="254" t="str">
        <f>GrpB!$D$5</f>
        <v>Albania</v>
      </c>
      <c r="LZ14" s="258"/>
      <c r="MA14" s="258"/>
      <c r="MB14" s="261"/>
      <c r="MC14" s="255" t="str">
        <f t="shared" si="181"/>
        <v/>
      </c>
      <c r="MD14" s="255" t="str">
        <f>IF((MC14&lt;&gt;""),IF(OR($F14&lt;&gt;$G14,PrSettings!$M$4="●"),(($F14-$G14)=(LZ14-MA14))*1,0),"")</f>
        <v/>
      </c>
      <c r="ME14" s="255" t="str">
        <f t="shared" si="182"/>
        <v/>
      </c>
      <c r="MF14" s="255" t="str">
        <f>IF(MC14&lt;&gt;"",IF(ABS($F14-$G14)&gt;=PrSettings!$M$7,(ABS($F14-$G14-LZ14+MA14)&lt;=1)*1,IF(AND(MC14,$F14=$G14,$F14&gt;=PrSettings!$M$6),(ABS(LZ14-$F14)&lt;=1)*1,IF(AND(ABS($F14-$G14-LZ14+MA14)&lt;=1,$F14+$G14&gt;=PrSettings!$M$8),(ABS(LZ14-$F14)&lt;=1)*(ABS(MA14-$G14)&lt;=1)*1,""))),"")</f>
        <v/>
      </c>
      <c r="MG14" s="262"/>
    </row>
    <row r="15">
      <c r="A15" s="172"/>
      <c r="B15" s="253">
        <f t="array" ref="B15">INDEX(Groups!$C$7:$C$35,MATCH(C15,Groups!$D$7:$D$35,0))</f>
        <v>14</v>
      </c>
      <c r="C15" s="254" t="str">
        <f>GrpB!$B$6</f>
        <v>Croatia</v>
      </c>
      <c r="D15" s="255">
        <f t="array" ref="D15">INDEX(Groups!$C$7:$C$35,MATCH(E15,Groups!$D$7:$D$35,0))</f>
        <v>10</v>
      </c>
      <c r="E15" s="254" t="str">
        <f>GrpB!$D$6</f>
        <v>Albania</v>
      </c>
      <c r="F15" s="256">
        <f>GrpB!$E$6</f>
        <v>1</v>
      </c>
      <c r="G15" s="257">
        <f>GrpB!$G$6</f>
        <v>0</v>
      </c>
      <c r="H15" s="133"/>
      <c r="I15" s="253">
        <f t="shared" si="1"/>
        <v>14</v>
      </c>
      <c r="J15" s="254" t="str">
        <f>GrpB!$B$6</f>
        <v>Croatia</v>
      </c>
      <c r="K15" s="255">
        <f t="shared" si="105"/>
        <v>10</v>
      </c>
      <c r="L15" s="254" t="str">
        <f>GrpB!$D$6</f>
        <v>Albania</v>
      </c>
      <c r="M15" s="258"/>
      <c r="N15" s="258"/>
      <c r="O15" s="261"/>
      <c r="P15" s="255" t="str">
        <f t="shared" si="106"/>
        <v/>
      </c>
      <c r="Q15" s="255" t="str">
        <f>IF((P15&lt;&gt;""),IF(OR($F15&lt;&gt;$G15,PrSettings!$M$4="●"),(($F15-$G15)=(M15-N15))*1,0),"")</f>
        <v/>
      </c>
      <c r="R15" s="255" t="str">
        <f t="shared" si="107"/>
        <v/>
      </c>
      <c r="S15" s="255" t="str">
        <f>IF(P15&lt;&gt;"",IF(ABS($F15-$G15)&gt;=PrSettings!$M$7,(ABS($F15-$G15-M15+N15)&lt;=1)*1,IF(AND(P15,$F15=$G15,$F15&gt;=PrSettings!$M$6),(ABS(M15-$F15)&lt;=1)*1,IF(AND(ABS($F15-$G15-M15+N15)&lt;=1,$F15+$G15&gt;=PrSettings!$M$8),(ABS(M15-$F15)&lt;=1)*(ABS(N15-$G15)&lt;=1)*1,""))),"")</f>
        <v/>
      </c>
      <c r="T15" s="262"/>
      <c r="V15" s="253">
        <f t="shared" si="2"/>
        <v>14</v>
      </c>
      <c r="W15" s="254" t="str">
        <f>GrpB!$B$6</f>
        <v>Croatia</v>
      </c>
      <c r="X15" s="255">
        <f t="shared" si="108"/>
        <v>10</v>
      </c>
      <c r="Y15" s="254" t="str">
        <f>GrpB!$D$6</f>
        <v>Albania</v>
      </c>
      <c r="Z15" s="258"/>
      <c r="AA15" s="258"/>
      <c r="AB15" s="261"/>
      <c r="AC15" s="255" t="str">
        <f t="shared" si="109"/>
        <v/>
      </c>
      <c r="AD15" s="255" t="str">
        <f>IF((AC15&lt;&gt;""),IF(OR($F15&lt;&gt;$G15,PrSettings!$M$4="●"),(($F15-$G15)=(Z15-AA15))*1,0),"")</f>
        <v/>
      </c>
      <c r="AE15" s="255" t="str">
        <f t="shared" si="110"/>
        <v/>
      </c>
      <c r="AF15" s="255" t="str">
        <f>IF(AC15&lt;&gt;"",IF(ABS($F15-$G15)&gt;=PrSettings!$M$7,(ABS($F15-$G15-Z15+AA15)&lt;=1)*1,IF(AND(AC15,$F15=$G15,$F15&gt;=PrSettings!$M$6),(ABS(Z15-$F15)&lt;=1)*1,IF(AND(ABS($F15-$G15-Z15+AA15)&lt;=1,$F15+$G15&gt;=PrSettings!$M$8),(ABS(Z15-$F15)&lt;=1)*(ABS(AA15-$G15)&lt;=1)*1,""))),"")</f>
        <v/>
      </c>
      <c r="AG15" s="262"/>
      <c r="AI15" s="253">
        <f t="shared" si="3"/>
        <v>14</v>
      </c>
      <c r="AJ15" s="254" t="str">
        <f>GrpB!$B$6</f>
        <v>Croatia</v>
      </c>
      <c r="AK15" s="255">
        <f t="shared" si="111"/>
        <v>10</v>
      </c>
      <c r="AL15" s="254" t="str">
        <f>GrpB!$D$6</f>
        <v>Albania</v>
      </c>
      <c r="AM15" s="258"/>
      <c r="AN15" s="258"/>
      <c r="AO15" s="261"/>
      <c r="AP15" s="255" t="str">
        <f t="shared" si="112"/>
        <v/>
      </c>
      <c r="AQ15" s="255" t="str">
        <f>IF((AP15&lt;&gt;""),IF(OR($F15&lt;&gt;$G15,PrSettings!$M$4="●"),(($F15-$G15)=(AM15-AN15))*1,0),"")</f>
        <v/>
      </c>
      <c r="AR15" s="255" t="str">
        <f t="shared" si="113"/>
        <v/>
      </c>
      <c r="AS15" s="255" t="str">
        <f>IF(AP15&lt;&gt;"",IF(ABS($F15-$G15)&gt;=PrSettings!$M$7,(ABS($F15-$G15-AM15+AN15)&lt;=1)*1,IF(AND(AP15,$F15=$G15,$F15&gt;=PrSettings!$M$6),(ABS(AM15-$F15)&lt;=1)*1,IF(AND(ABS($F15-$G15-AM15+AN15)&lt;=1,$F15+$G15&gt;=PrSettings!$M$8),(ABS(AM15-$F15)&lt;=1)*(ABS(AN15-$G15)&lt;=1)*1,""))),"")</f>
        <v/>
      </c>
      <c r="AT15" s="262"/>
      <c r="AV15" s="253">
        <f t="shared" si="4"/>
        <v>14</v>
      </c>
      <c r="AW15" s="254" t="str">
        <f>GrpB!$B$6</f>
        <v>Croatia</v>
      </c>
      <c r="AX15" s="255">
        <f t="shared" si="114"/>
        <v>10</v>
      </c>
      <c r="AY15" s="254" t="str">
        <f>GrpB!$D$6</f>
        <v>Albania</v>
      </c>
      <c r="AZ15" s="258"/>
      <c r="BA15" s="258"/>
      <c r="BB15" s="261"/>
      <c r="BC15" s="255" t="str">
        <f t="shared" si="115"/>
        <v/>
      </c>
      <c r="BD15" s="255" t="str">
        <f>IF((BC15&lt;&gt;""),IF(OR($F15&lt;&gt;$G15,PrSettings!$M$4="●"),(($F15-$G15)=(AZ15-BA15))*1,0),"")</f>
        <v/>
      </c>
      <c r="BE15" s="255" t="str">
        <f t="shared" si="116"/>
        <v/>
      </c>
      <c r="BF15" s="255" t="str">
        <f>IF(BC15&lt;&gt;"",IF(ABS($F15-$G15)&gt;=PrSettings!$M$7,(ABS($F15-$G15-AZ15+BA15)&lt;=1)*1,IF(AND(BC15,$F15=$G15,$F15&gt;=PrSettings!$M$6),(ABS(AZ15-$F15)&lt;=1)*1,IF(AND(ABS($F15-$G15-AZ15+BA15)&lt;=1,$F15+$G15&gt;=PrSettings!$M$8),(ABS(AZ15-$F15)&lt;=1)*(ABS(BA15-$G15)&lt;=1)*1,""))),"")</f>
        <v/>
      </c>
      <c r="BG15" s="262"/>
      <c r="BI15" s="253">
        <f t="shared" si="5"/>
        <v>14</v>
      </c>
      <c r="BJ15" s="254" t="str">
        <f>GrpB!$B$6</f>
        <v>Croatia</v>
      </c>
      <c r="BK15" s="255">
        <f t="shared" si="117"/>
        <v>10</v>
      </c>
      <c r="BL15" s="254" t="str">
        <f>GrpB!$D$6</f>
        <v>Albania</v>
      </c>
      <c r="BM15" s="258"/>
      <c r="BN15" s="258"/>
      <c r="BO15" s="261"/>
      <c r="BP15" s="255" t="str">
        <f t="shared" si="118"/>
        <v/>
      </c>
      <c r="BQ15" s="255" t="str">
        <f>IF((BP15&lt;&gt;""),IF(OR($F15&lt;&gt;$G15,PrSettings!$M$4="●"),(($F15-$G15)=(BM15-BN15))*1,0),"")</f>
        <v/>
      </c>
      <c r="BR15" s="255" t="str">
        <f t="shared" si="119"/>
        <v/>
      </c>
      <c r="BS15" s="255" t="str">
        <f>IF(BP15&lt;&gt;"",IF(ABS($F15-$G15)&gt;=PrSettings!$M$7,(ABS($F15-$G15-BM15+BN15)&lt;=1)*1,IF(AND(BP15,$F15=$G15,$F15&gt;=PrSettings!$M$6),(ABS(BM15-$F15)&lt;=1)*1,IF(AND(ABS($F15-$G15-BM15+BN15)&lt;=1,$F15+$G15&gt;=PrSettings!$M$8),(ABS(BM15-$F15)&lt;=1)*(ABS(BN15-$G15)&lt;=1)*1,""))),"")</f>
        <v/>
      </c>
      <c r="BT15" s="262"/>
      <c r="BV15" s="253">
        <f t="shared" si="6"/>
        <v>14</v>
      </c>
      <c r="BW15" s="254" t="str">
        <f>GrpB!$B$6</f>
        <v>Croatia</v>
      </c>
      <c r="BX15" s="255">
        <f t="shared" si="120"/>
        <v>10</v>
      </c>
      <c r="BY15" s="254" t="str">
        <f>GrpB!$D$6</f>
        <v>Albania</v>
      </c>
      <c r="BZ15" s="258"/>
      <c r="CA15" s="258"/>
      <c r="CB15" s="261"/>
      <c r="CC15" s="255" t="str">
        <f t="shared" si="121"/>
        <v/>
      </c>
      <c r="CD15" s="255" t="str">
        <f>IF((CC15&lt;&gt;""),IF(OR($F15&lt;&gt;$G15,PrSettings!$M$4="●"),(($F15-$G15)=(BZ15-CA15))*1,0),"")</f>
        <v/>
      </c>
      <c r="CE15" s="255" t="str">
        <f t="shared" si="122"/>
        <v/>
      </c>
      <c r="CF15" s="255" t="str">
        <f>IF(CC15&lt;&gt;"",IF(ABS($F15-$G15)&gt;=PrSettings!$M$7,(ABS($F15-$G15-BZ15+CA15)&lt;=1)*1,IF(AND(CC15,$F15=$G15,$F15&gt;=PrSettings!$M$6),(ABS(BZ15-$F15)&lt;=1)*1,IF(AND(ABS($F15-$G15-BZ15+CA15)&lt;=1,$F15+$G15&gt;=PrSettings!$M$8),(ABS(BZ15-$F15)&lt;=1)*(ABS(CA15-$G15)&lt;=1)*1,""))),"")</f>
        <v/>
      </c>
      <c r="CG15" s="262"/>
      <c r="CI15" s="253">
        <f t="shared" si="7"/>
        <v>14</v>
      </c>
      <c r="CJ15" s="254" t="str">
        <f>GrpB!$B$6</f>
        <v>Croatia</v>
      </c>
      <c r="CK15" s="255">
        <f t="shared" si="123"/>
        <v>10</v>
      </c>
      <c r="CL15" s="254" t="str">
        <f>GrpB!$D$6</f>
        <v>Albania</v>
      </c>
      <c r="CM15" s="258"/>
      <c r="CN15" s="258"/>
      <c r="CO15" s="261"/>
      <c r="CP15" s="255" t="str">
        <f t="shared" si="124"/>
        <v/>
      </c>
      <c r="CQ15" s="255" t="str">
        <f>IF((CP15&lt;&gt;""),IF(OR($F15&lt;&gt;$G15,PrSettings!$M$4="●"),(($F15-$G15)=(CM15-CN15))*1,0),"")</f>
        <v/>
      </c>
      <c r="CR15" s="255" t="str">
        <f t="shared" si="125"/>
        <v/>
      </c>
      <c r="CS15" s="255" t="str">
        <f>IF(CP15&lt;&gt;"",IF(ABS($F15-$G15)&gt;=PrSettings!$M$7,(ABS($F15-$G15-CM15+CN15)&lt;=1)*1,IF(AND(CP15,$F15=$G15,$F15&gt;=PrSettings!$M$6),(ABS(CM15-$F15)&lt;=1)*1,IF(AND(ABS($F15-$G15-CM15+CN15)&lt;=1,$F15+$G15&gt;=PrSettings!$M$8),(ABS(CM15-$F15)&lt;=1)*(ABS(CN15-$G15)&lt;=1)*1,""))),"")</f>
        <v/>
      </c>
      <c r="CT15" s="262"/>
      <c r="CV15" s="253">
        <f t="shared" si="8"/>
        <v>14</v>
      </c>
      <c r="CW15" s="254" t="str">
        <f>GrpB!$B$6</f>
        <v>Croatia</v>
      </c>
      <c r="CX15" s="255">
        <f t="shared" si="126"/>
        <v>10</v>
      </c>
      <c r="CY15" s="254" t="str">
        <f>GrpB!$D$6</f>
        <v>Albania</v>
      </c>
      <c r="CZ15" s="258"/>
      <c r="DA15" s="258"/>
      <c r="DB15" s="261"/>
      <c r="DC15" s="255" t="str">
        <f t="shared" si="127"/>
        <v/>
      </c>
      <c r="DD15" s="255" t="str">
        <f>IF((DC15&lt;&gt;""),IF(OR($F15&lt;&gt;$G15,PrSettings!$M$4="●"),(($F15-$G15)=(CZ15-DA15))*1,0),"")</f>
        <v/>
      </c>
      <c r="DE15" s="255" t="str">
        <f t="shared" si="128"/>
        <v/>
      </c>
      <c r="DF15" s="255" t="str">
        <f>IF(DC15&lt;&gt;"",IF(ABS($F15-$G15)&gt;=PrSettings!$M$7,(ABS($F15-$G15-CZ15+DA15)&lt;=1)*1,IF(AND(DC15,$F15=$G15,$F15&gt;=PrSettings!$M$6),(ABS(CZ15-$F15)&lt;=1)*1,IF(AND(ABS($F15-$G15-CZ15+DA15)&lt;=1,$F15+$G15&gt;=PrSettings!$M$8),(ABS(CZ15-$F15)&lt;=1)*(ABS(DA15-$G15)&lt;=1)*1,""))),"")</f>
        <v/>
      </c>
      <c r="DG15" s="262"/>
      <c r="DI15" s="253">
        <f t="shared" si="9"/>
        <v>14</v>
      </c>
      <c r="DJ15" s="254" t="str">
        <f>GrpB!$B$6</f>
        <v>Croatia</v>
      </c>
      <c r="DK15" s="255">
        <f t="shared" si="129"/>
        <v>10</v>
      </c>
      <c r="DL15" s="254" t="str">
        <f>GrpB!$D$6</f>
        <v>Albania</v>
      </c>
      <c r="DM15" s="258"/>
      <c r="DN15" s="258"/>
      <c r="DO15" s="261"/>
      <c r="DP15" s="255" t="str">
        <f t="shared" si="130"/>
        <v/>
      </c>
      <c r="DQ15" s="255" t="str">
        <f>IF((DP15&lt;&gt;""),IF(OR($F15&lt;&gt;$G15,PrSettings!$M$4="●"),(($F15-$G15)=(DM15-DN15))*1,0),"")</f>
        <v/>
      </c>
      <c r="DR15" s="255" t="str">
        <f t="shared" si="131"/>
        <v/>
      </c>
      <c r="DS15" s="255" t="str">
        <f>IF(DP15&lt;&gt;"",IF(ABS($F15-$G15)&gt;=PrSettings!$M$7,(ABS($F15-$G15-DM15+DN15)&lt;=1)*1,IF(AND(DP15,$F15=$G15,$F15&gt;=PrSettings!$M$6),(ABS(DM15-$F15)&lt;=1)*1,IF(AND(ABS($F15-$G15-DM15+DN15)&lt;=1,$F15+$G15&gt;=PrSettings!$M$8),(ABS(DM15-$F15)&lt;=1)*(ABS(DN15-$G15)&lt;=1)*1,""))),"")</f>
        <v/>
      </c>
      <c r="DT15" s="262"/>
      <c r="DV15" s="253">
        <f t="shared" si="10"/>
        <v>14</v>
      </c>
      <c r="DW15" s="254" t="str">
        <f>GrpB!$B$6</f>
        <v>Croatia</v>
      </c>
      <c r="DX15" s="255">
        <f t="shared" si="132"/>
        <v>10</v>
      </c>
      <c r="DY15" s="254" t="str">
        <f>GrpB!$D$6</f>
        <v>Albania</v>
      </c>
      <c r="DZ15" s="258"/>
      <c r="EA15" s="258"/>
      <c r="EB15" s="261"/>
      <c r="EC15" s="255" t="str">
        <f t="shared" si="133"/>
        <v/>
      </c>
      <c r="ED15" s="255" t="str">
        <f>IF((EC15&lt;&gt;""),IF(OR($F15&lt;&gt;$G15,PrSettings!$M$4="●"),(($F15-$G15)=(DZ15-EA15))*1,0),"")</f>
        <v/>
      </c>
      <c r="EE15" s="255" t="str">
        <f t="shared" si="134"/>
        <v/>
      </c>
      <c r="EF15" s="255" t="str">
        <f>IF(EC15&lt;&gt;"",IF(ABS($F15-$G15)&gt;=PrSettings!$M$7,(ABS($F15-$G15-DZ15+EA15)&lt;=1)*1,IF(AND(EC15,$F15=$G15,$F15&gt;=PrSettings!$M$6),(ABS(DZ15-$F15)&lt;=1)*1,IF(AND(ABS($F15-$G15-DZ15+EA15)&lt;=1,$F15+$G15&gt;=PrSettings!$M$8),(ABS(DZ15-$F15)&lt;=1)*(ABS(EA15-$G15)&lt;=1)*1,""))),"")</f>
        <v/>
      </c>
      <c r="EG15" s="262"/>
      <c r="EI15" s="253">
        <f t="shared" si="11"/>
        <v>14</v>
      </c>
      <c r="EJ15" s="254" t="str">
        <f>GrpB!$B$6</f>
        <v>Croatia</v>
      </c>
      <c r="EK15" s="255">
        <f t="shared" si="135"/>
        <v>10</v>
      </c>
      <c r="EL15" s="254" t="str">
        <f>GrpB!$D$6</f>
        <v>Albania</v>
      </c>
      <c r="EM15" s="258"/>
      <c r="EN15" s="258"/>
      <c r="EO15" s="261"/>
      <c r="EP15" s="255" t="str">
        <f t="shared" si="136"/>
        <v/>
      </c>
      <c r="EQ15" s="255" t="str">
        <f>IF((EP15&lt;&gt;""),IF(OR($F15&lt;&gt;$G15,PrSettings!$M$4="●"),(($F15-$G15)=(EM15-EN15))*1,0),"")</f>
        <v/>
      </c>
      <c r="ER15" s="255" t="str">
        <f t="shared" si="137"/>
        <v/>
      </c>
      <c r="ES15" s="255" t="str">
        <f>IF(EP15&lt;&gt;"",IF(ABS($F15-$G15)&gt;=PrSettings!$M$7,(ABS($F15-$G15-EM15+EN15)&lt;=1)*1,IF(AND(EP15,$F15=$G15,$F15&gt;=PrSettings!$M$6),(ABS(EM15-$F15)&lt;=1)*1,IF(AND(ABS($F15-$G15-EM15+EN15)&lt;=1,$F15+$G15&gt;=PrSettings!$M$8),(ABS(EM15-$F15)&lt;=1)*(ABS(EN15-$G15)&lt;=1)*1,""))),"")</f>
        <v/>
      </c>
      <c r="ET15" s="262"/>
      <c r="EV15" s="253">
        <f t="shared" si="12"/>
        <v>14</v>
      </c>
      <c r="EW15" s="254" t="str">
        <f>GrpB!$B$6</f>
        <v>Croatia</v>
      </c>
      <c r="EX15" s="255">
        <f t="shared" si="138"/>
        <v>10</v>
      </c>
      <c r="EY15" s="254" t="str">
        <f>GrpB!$D$6</f>
        <v>Albania</v>
      </c>
      <c r="EZ15" s="258"/>
      <c r="FA15" s="258"/>
      <c r="FB15" s="261"/>
      <c r="FC15" s="255" t="str">
        <f t="shared" si="139"/>
        <v/>
      </c>
      <c r="FD15" s="255" t="str">
        <f>IF((FC15&lt;&gt;""),IF(OR($F15&lt;&gt;$G15,PrSettings!$M$4="●"),(($F15-$G15)=(EZ15-FA15))*1,0),"")</f>
        <v/>
      </c>
      <c r="FE15" s="255" t="str">
        <f t="shared" si="140"/>
        <v/>
      </c>
      <c r="FF15" s="255" t="str">
        <f>IF(FC15&lt;&gt;"",IF(ABS($F15-$G15)&gt;=PrSettings!$M$7,(ABS($F15-$G15-EZ15+FA15)&lt;=1)*1,IF(AND(FC15,$F15=$G15,$F15&gt;=PrSettings!$M$6),(ABS(EZ15-$F15)&lt;=1)*1,IF(AND(ABS($F15-$G15-EZ15+FA15)&lt;=1,$F15+$G15&gt;=PrSettings!$M$8),(ABS(EZ15-$F15)&lt;=1)*(ABS(FA15-$G15)&lt;=1)*1,""))),"")</f>
        <v/>
      </c>
      <c r="FG15" s="262"/>
      <c r="FI15" s="253">
        <f t="shared" si="13"/>
        <v>14</v>
      </c>
      <c r="FJ15" s="254" t="str">
        <f>GrpB!$B$6</f>
        <v>Croatia</v>
      </c>
      <c r="FK15" s="255">
        <f t="shared" si="141"/>
        <v>10</v>
      </c>
      <c r="FL15" s="254" t="str">
        <f>GrpB!$D$6</f>
        <v>Albania</v>
      </c>
      <c r="FM15" s="258"/>
      <c r="FN15" s="258"/>
      <c r="FO15" s="261"/>
      <c r="FP15" s="255" t="str">
        <f t="shared" si="142"/>
        <v/>
      </c>
      <c r="FQ15" s="255" t="str">
        <f>IF((FP15&lt;&gt;""),IF(OR($F15&lt;&gt;$G15,PrSettings!$M$4="●"),(($F15-$G15)=(FM15-FN15))*1,0),"")</f>
        <v/>
      </c>
      <c r="FR15" s="255" t="str">
        <f t="shared" si="143"/>
        <v/>
      </c>
      <c r="FS15" s="255" t="str">
        <f>IF(FP15&lt;&gt;"",IF(ABS($F15-$G15)&gt;=PrSettings!$M$7,(ABS($F15-$G15-FM15+FN15)&lt;=1)*1,IF(AND(FP15,$F15=$G15,$F15&gt;=PrSettings!$M$6),(ABS(FM15-$F15)&lt;=1)*1,IF(AND(ABS($F15-$G15-FM15+FN15)&lt;=1,$F15+$G15&gt;=PrSettings!$M$8),(ABS(FM15-$F15)&lt;=1)*(ABS(FN15-$G15)&lt;=1)*1,""))),"")</f>
        <v/>
      </c>
      <c r="FT15" s="262"/>
      <c r="FV15" s="253">
        <f t="shared" si="14"/>
        <v>14</v>
      </c>
      <c r="FW15" s="254" t="str">
        <f>GrpB!$B$6</f>
        <v>Croatia</v>
      </c>
      <c r="FX15" s="255">
        <f t="shared" si="144"/>
        <v>10</v>
      </c>
      <c r="FY15" s="254" t="str">
        <f>GrpB!$D$6</f>
        <v>Albania</v>
      </c>
      <c r="FZ15" s="258"/>
      <c r="GA15" s="258"/>
      <c r="GB15" s="261"/>
      <c r="GC15" s="255" t="str">
        <f t="shared" si="145"/>
        <v/>
      </c>
      <c r="GD15" s="255" t="str">
        <f>IF((GC15&lt;&gt;""),IF(OR($F15&lt;&gt;$G15,PrSettings!$M$4="●"),(($F15-$G15)=(FZ15-GA15))*1,0),"")</f>
        <v/>
      </c>
      <c r="GE15" s="255" t="str">
        <f t="shared" si="146"/>
        <v/>
      </c>
      <c r="GF15" s="255" t="str">
        <f>IF(GC15&lt;&gt;"",IF(ABS($F15-$G15)&gt;=PrSettings!$M$7,(ABS($F15-$G15-FZ15+GA15)&lt;=1)*1,IF(AND(GC15,$F15=$G15,$F15&gt;=PrSettings!$M$6),(ABS(FZ15-$F15)&lt;=1)*1,IF(AND(ABS($F15-$G15-FZ15+GA15)&lt;=1,$F15+$G15&gt;=PrSettings!$M$8),(ABS(FZ15-$F15)&lt;=1)*(ABS(GA15-$G15)&lt;=1)*1,""))),"")</f>
        <v/>
      </c>
      <c r="GG15" s="262"/>
      <c r="GI15" s="253">
        <f t="shared" si="15"/>
        <v>14</v>
      </c>
      <c r="GJ15" s="254" t="str">
        <f>GrpB!$B$6</f>
        <v>Croatia</v>
      </c>
      <c r="GK15" s="255">
        <f t="shared" si="147"/>
        <v>10</v>
      </c>
      <c r="GL15" s="254" t="str">
        <f>GrpB!$D$6</f>
        <v>Albania</v>
      </c>
      <c r="GM15" s="258"/>
      <c r="GN15" s="258"/>
      <c r="GO15" s="261"/>
      <c r="GP15" s="255" t="str">
        <f t="shared" si="148"/>
        <v/>
      </c>
      <c r="GQ15" s="255" t="str">
        <f>IF((GP15&lt;&gt;""),IF(OR($F15&lt;&gt;$G15,PrSettings!$M$4="●"),(($F15-$G15)=(GM15-GN15))*1,0),"")</f>
        <v/>
      </c>
      <c r="GR15" s="255" t="str">
        <f t="shared" si="149"/>
        <v/>
      </c>
      <c r="GS15" s="255" t="str">
        <f>IF(GP15&lt;&gt;"",IF(ABS($F15-$G15)&gt;=PrSettings!$M$7,(ABS($F15-$G15-GM15+GN15)&lt;=1)*1,IF(AND(GP15,$F15=$G15,$F15&gt;=PrSettings!$M$6),(ABS(GM15-$F15)&lt;=1)*1,IF(AND(ABS($F15-$G15-GM15+GN15)&lt;=1,$F15+$G15&gt;=PrSettings!$M$8),(ABS(GM15-$F15)&lt;=1)*(ABS(GN15-$G15)&lt;=1)*1,""))),"")</f>
        <v/>
      </c>
      <c r="GT15" s="262"/>
      <c r="GV15" s="253">
        <f t="shared" si="16"/>
        <v>14</v>
      </c>
      <c r="GW15" s="254" t="str">
        <f>GrpB!$B$6</f>
        <v>Croatia</v>
      </c>
      <c r="GX15" s="255">
        <f t="shared" si="150"/>
        <v>10</v>
      </c>
      <c r="GY15" s="254" t="str">
        <f>GrpB!$D$6</f>
        <v>Albania</v>
      </c>
      <c r="GZ15" s="258"/>
      <c r="HA15" s="258"/>
      <c r="HB15" s="261"/>
      <c r="HC15" s="255" t="str">
        <f t="shared" si="151"/>
        <v/>
      </c>
      <c r="HD15" s="255" t="str">
        <f>IF((HC15&lt;&gt;""),IF(OR($F15&lt;&gt;$G15,PrSettings!$M$4="●"),(($F15-$G15)=(GZ15-HA15))*1,0),"")</f>
        <v/>
      </c>
      <c r="HE15" s="255" t="str">
        <f t="shared" si="152"/>
        <v/>
      </c>
      <c r="HF15" s="255" t="str">
        <f>IF(HC15&lt;&gt;"",IF(ABS($F15-$G15)&gt;=PrSettings!$M$7,(ABS($F15-$G15-GZ15+HA15)&lt;=1)*1,IF(AND(HC15,$F15=$G15,$F15&gt;=PrSettings!$M$6),(ABS(GZ15-$F15)&lt;=1)*1,IF(AND(ABS($F15-$G15-GZ15+HA15)&lt;=1,$F15+$G15&gt;=PrSettings!$M$8),(ABS(GZ15-$F15)&lt;=1)*(ABS(HA15-$G15)&lt;=1)*1,""))),"")</f>
        <v/>
      </c>
      <c r="HG15" s="262"/>
      <c r="HI15" s="253">
        <f t="shared" si="17"/>
        <v>14</v>
      </c>
      <c r="HJ15" s="254" t="str">
        <f>GrpB!$B$6</f>
        <v>Croatia</v>
      </c>
      <c r="HK15" s="255">
        <f t="shared" si="153"/>
        <v>10</v>
      </c>
      <c r="HL15" s="254" t="str">
        <f>GrpB!$D$6</f>
        <v>Albania</v>
      </c>
      <c r="HM15" s="258"/>
      <c r="HN15" s="258"/>
      <c r="HO15" s="261"/>
      <c r="HP15" s="255" t="str">
        <f t="shared" si="154"/>
        <v/>
      </c>
      <c r="HQ15" s="255" t="str">
        <f>IF((HP15&lt;&gt;""),IF(OR($F15&lt;&gt;$G15,PrSettings!$M$4="●"),(($F15-$G15)=(HM15-HN15))*1,0),"")</f>
        <v/>
      </c>
      <c r="HR15" s="255" t="str">
        <f t="shared" si="155"/>
        <v/>
      </c>
      <c r="HS15" s="255" t="str">
        <f>IF(HP15&lt;&gt;"",IF(ABS($F15-$G15)&gt;=PrSettings!$M$7,(ABS($F15-$G15-HM15+HN15)&lt;=1)*1,IF(AND(HP15,$F15=$G15,$F15&gt;=PrSettings!$M$6),(ABS(HM15-$F15)&lt;=1)*1,IF(AND(ABS($F15-$G15-HM15+HN15)&lt;=1,$F15+$G15&gt;=PrSettings!$M$8),(ABS(HM15-$F15)&lt;=1)*(ABS(HN15-$G15)&lt;=1)*1,""))),"")</f>
        <v/>
      </c>
      <c r="HT15" s="262"/>
      <c r="HV15" s="253">
        <f t="shared" si="18"/>
        <v>14</v>
      </c>
      <c r="HW15" s="254" t="str">
        <f>GrpB!$B$6</f>
        <v>Croatia</v>
      </c>
      <c r="HX15" s="255">
        <f t="shared" si="156"/>
        <v>10</v>
      </c>
      <c r="HY15" s="254" t="str">
        <f>GrpB!$D$6</f>
        <v>Albania</v>
      </c>
      <c r="HZ15" s="258"/>
      <c r="IA15" s="258"/>
      <c r="IB15" s="261"/>
      <c r="IC15" s="255" t="str">
        <f t="shared" si="157"/>
        <v/>
      </c>
      <c r="ID15" s="255" t="str">
        <f>IF((IC15&lt;&gt;""),IF(OR($F15&lt;&gt;$G15,PrSettings!$M$4="●"),(($F15-$G15)=(HZ15-IA15))*1,0),"")</f>
        <v/>
      </c>
      <c r="IE15" s="255" t="str">
        <f t="shared" si="158"/>
        <v/>
      </c>
      <c r="IF15" s="255" t="str">
        <f>IF(IC15&lt;&gt;"",IF(ABS($F15-$G15)&gt;=PrSettings!$M$7,(ABS($F15-$G15-HZ15+IA15)&lt;=1)*1,IF(AND(IC15,$F15=$G15,$F15&gt;=PrSettings!$M$6),(ABS(HZ15-$F15)&lt;=1)*1,IF(AND(ABS($F15-$G15-HZ15+IA15)&lt;=1,$F15+$G15&gt;=PrSettings!$M$8),(ABS(HZ15-$F15)&lt;=1)*(ABS(IA15-$G15)&lt;=1)*1,""))),"")</f>
        <v/>
      </c>
      <c r="IG15" s="262"/>
      <c r="II15" s="253">
        <f t="shared" si="19"/>
        <v>14</v>
      </c>
      <c r="IJ15" s="254" t="str">
        <f>GrpB!$B$6</f>
        <v>Croatia</v>
      </c>
      <c r="IK15" s="255">
        <f t="shared" si="159"/>
        <v>10</v>
      </c>
      <c r="IL15" s="254" t="str">
        <f>GrpB!$D$6</f>
        <v>Albania</v>
      </c>
      <c r="IM15" s="258"/>
      <c r="IN15" s="258"/>
      <c r="IO15" s="261"/>
      <c r="IP15" s="255" t="str">
        <f t="shared" si="160"/>
        <v/>
      </c>
      <c r="IQ15" s="255" t="str">
        <f>IF((IP15&lt;&gt;""),IF(OR($F15&lt;&gt;$G15,PrSettings!$M$4="●"),(($F15-$G15)=(IM15-IN15))*1,0),"")</f>
        <v/>
      </c>
      <c r="IR15" s="255" t="str">
        <f t="shared" si="161"/>
        <v/>
      </c>
      <c r="IS15" s="255" t="str">
        <f>IF(IP15&lt;&gt;"",IF(ABS($F15-$G15)&gt;=PrSettings!$M$7,(ABS($F15-$G15-IM15+IN15)&lt;=1)*1,IF(AND(IP15,$F15=$G15,$F15&gt;=PrSettings!$M$6),(ABS(IM15-$F15)&lt;=1)*1,IF(AND(ABS($F15-$G15-IM15+IN15)&lt;=1,$F15+$G15&gt;=PrSettings!$M$8),(ABS(IM15-$F15)&lt;=1)*(ABS(IN15-$G15)&lt;=1)*1,""))),"")</f>
        <v/>
      </c>
      <c r="IT15" s="262"/>
      <c r="IV15" s="253">
        <f t="shared" si="20"/>
        <v>14</v>
      </c>
      <c r="IW15" s="254" t="str">
        <f>GrpB!$B$6</f>
        <v>Croatia</v>
      </c>
      <c r="IX15" s="255">
        <f t="shared" si="162"/>
        <v>10</v>
      </c>
      <c r="IY15" s="254" t="str">
        <f>GrpB!$D$6</f>
        <v>Albania</v>
      </c>
      <c r="IZ15" s="258"/>
      <c r="JA15" s="258"/>
      <c r="JB15" s="261"/>
      <c r="JC15" s="255" t="str">
        <f t="shared" si="163"/>
        <v/>
      </c>
      <c r="JD15" s="255" t="str">
        <f>IF((JC15&lt;&gt;""),IF(OR($F15&lt;&gt;$G15,PrSettings!$M$4="●"),(($F15-$G15)=(IZ15-JA15))*1,0),"")</f>
        <v/>
      </c>
      <c r="JE15" s="255" t="str">
        <f t="shared" si="164"/>
        <v/>
      </c>
      <c r="JF15" s="255" t="str">
        <f>IF(JC15&lt;&gt;"",IF(ABS($F15-$G15)&gt;=PrSettings!$M$7,(ABS($F15-$G15-IZ15+JA15)&lt;=1)*1,IF(AND(JC15,$F15=$G15,$F15&gt;=PrSettings!$M$6),(ABS(IZ15-$F15)&lt;=1)*1,IF(AND(ABS($F15-$G15-IZ15+JA15)&lt;=1,$F15+$G15&gt;=PrSettings!$M$8),(ABS(IZ15-$F15)&lt;=1)*(ABS(JA15-$G15)&lt;=1)*1,""))),"")</f>
        <v/>
      </c>
      <c r="JG15" s="262"/>
      <c r="JI15" s="253">
        <f t="shared" si="21"/>
        <v>14</v>
      </c>
      <c r="JJ15" s="254" t="str">
        <f>GrpB!$B$6</f>
        <v>Croatia</v>
      </c>
      <c r="JK15" s="255">
        <f t="shared" si="165"/>
        <v>10</v>
      </c>
      <c r="JL15" s="254" t="str">
        <f>GrpB!$D$6</f>
        <v>Albania</v>
      </c>
      <c r="JM15" s="258"/>
      <c r="JN15" s="258"/>
      <c r="JO15" s="261"/>
      <c r="JP15" s="255" t="str">
        <f t="shared" si="166"/>
        <v/>
      </c>
      <c r="JQ15" s="255" t="str">
        <f>IF((JP15&lt;&gt;""),IF(OR($F15&lt;&gt;$G15,PrSettings!$M$4="●"),(($F15-$G15)=(JM15-JN15))*1,0),"")</f>
        <v/>
      </c>
      <c r="JR15" s="255" t="str">
        <f t="shared" si="167"/>
        <v/>
      </c>
      <c r="JS15" s="255" t="str">
        <f>IF(JP15&lt;&gt;"",IF(ABS($F15-$G15)&gt;=PrSettings!$M$7,(ABS($F15-$G15-JM15+JN15)&lt;=1)*1,IF(AND(JP15,$F15=$G15,$F15&gt;=PrSettings!$M$6),(ABS(JM15-$F15)&lt;=1)*1,IF(AND(ABS($F15-$G15-JM15+JN15)&lt;=1,$F15+$G15&gt;=PrSettings!$M$8),(ABS(JM15-$F15)&lt;=1)*(ABS(JN15-$G15)&lt;=1)*1,""))),"")</f>
        <v/>
      </c>
      <c r="JT15" s="262"/>
      <c r="JV15" s="253">
        <f t="shared" si="22"/>
        <v>14</v>
      </c>
      <c r="JW15" s="254" t="str">
        <f>GrpB!$B$6</f>
        <v>Croatia</v>
      </c>
      <c r="JX15" s="255">
        <f t="shared" si="168"/>
        <v>10</v>
      </c>
      <c r="JY15" s="254" t="str">
        <f>GrpB!$D$6</f>
        <v>Albania</v>
      </c>
      <c r="JZ15" s="258"/>
      <c r="KA15" s="258"/>
      <c r="KB15" s="261"/>
      <c r="KC15" s="255" t="str">
        <f t="shared" si="169"/>
        <v/>
      </c>
      <c r="KD15" s="255" t="str">
        <f>IF((KC15&lt;&gt;""),IF(OR($F15&lt;&gt;$G15,PrSettings!$M$4="●"),(($F15-$G15)=(JZ15-KA15))*1,0),"")</f>
        <v/>
      </c>
      <c r="KE15" s="255" t="str">
        <f t="shared" si="170"/>
        <v/>
      </c>
      <c r="KF15" s="255" t="str">
        <f>IF(KC15&lt;&gt;"",IF(ABS($F15-$G15)&gt;=PrSettings!$M$7,(ABS($F15-$G15-JZ15+KA15)&lt;=1)*1,IF(AND(KC15,$F15=$G15,$F15&gt;=PrSettings!$M$6),(ABS(JZ15-$F15)&lt;=1)*1,IF(AND(ABS($F15-$G15-JZ15+KA15)&lt;=1,$F15+$G15&gt;=PrSettings!$M$8),(ABS(JZ15-$F15)&lt;=1)*(ABS(KA15-$G15)&lt;=1)*1,""))),"")</f>
        <v/>
      </c>
      <c r="KG15" s="262"/>
      <c r="KI15" s="253">
        <f t="shared" si="23"/>
        <v>14</v>
      </c>
      <c r="KJ15" s="254" t="str">
        <f>GrpB!$B$6</f>
        <v>Croatia</v>
      </c>
      <c r="KK15" s="255">
        <f t="shared" si="171"/>
        <v>10</v>
      </c>
      <c r="KL15" s="254" t="str">
        <f>GrpB!$D$6</f>
        <v>Albania</v>
      </c>
      <c r="KM15" s="258"/>
      <c r="KN15" s="258"/>
      <c r="KO15" s="261"/>
      <c r="KP15" s="255" t="str">
        <f t="shared" si="172"/>
        <v/>
      </c>
      <c r="KQ15" s="255" t="str">
        <f>IF((KP15&lt;&gt;""),IF(OR($F15&lt;&gt;$G15,PrSettings!$M$4="●"),(($F15-$G15)=(KM15-KN15))*1,0),"")</f>
        <v/>
      </c>
      <c r="KR15" s="255" t="str">
        <f t="shared" si="173"/>
        <v/>
      </c>
      <c r="KS15" s="255" t="str">
        <f>IF(KP15&lt;&gt;"",IF(ABS($F15-$G15)&gt;=PrSettings!$M$7,(ABS($F15-$G15-KM15+KN15)&lt;=1)*1,IF(AND(KP15,$F15=$G15,$F15&gt;=PrSettings!$M$6),(ABS(KM15-$F15)&lt;=1)*1,IF(AND(ABS($F15-$G15-KM15+KN15)&lt;=1,$F15+$G15&gt;=PrSettings!$M$8),(ABS(KM15-$F15)&lt;=1)*(ABS(KN15-$G15)&lt;=1)*1,""))),"")</f>
        <v/>
      </c>
      <c r="KT15" s="262"/>
      <c r="KV15" s="253">
        <f t="shared" si="24"/>
        <v>14</v>
      </c>
      <c r="KW15" s="254" t="str">
        <f>GrpB!$B$6</f>
        <v>Croatia</v>
      </c>
      <c r="KX15" s="255">
        <f t="shared" si="174"/>
        <v>10</v>
      </c>
      <c r="KY15" s="254" t="str">
        <f>GrpB!$D$6</f>
        <v>Albania</v>
      </c>
      <c r="KZ15" s="258"/>
      <c r="LA15" s="258"/>
      <c r="LB15" s="261"/>
      <c r="LC15" s="255" t="str">
        <f t="shared" si="175"/>
        <v/>
      </c>
      <c r="LD15" s="255" t="str">
        <f>IF((LC15&lt;&gt;""),IF(OR($F15&lt;&gt;$G15,PrSettings!$M$4="●"),(($F15-$G15)=(KZ15-LA15))*1,0),"")</f>
        <v/>
      </c>
      <c r="LE15" s="255" t="str">
        <f t="shared" si="176"/>
        <v/>
      </c>
      <c r="LF15" s="255" t="str">
        <f>IF(LC15&lt;&gt;"",IF(ABS($F15-$G15)&gt;=PrSettings!$M$7,(ABS($F15-$G15-KZ15+LA15)&lt;=1)*1,IF(AND(LC15,$F15=$G15,$F15&gt;=PrSettings!$M$6),(ABS(KZ15-$F15)&lt;=1)*1,IF(AND(ABS($F15-$G15-KZ15+LA15)&lt;=1,$F15+$G15&gt;=PrSettings!$M$8),(ABS(KZ15-$F15)&lt;=1)*(ABS(LA15-$G15)&lt;=1)*1,""))),"")</f>
        <v/>
      </c>
      <c r="LG15" s="262"/>
      <c r="LI15" s="253">
        <f t="shared" si="25"/>
        <v>14</v>
      </c>
      <c r="LJ15" s="254" t="str">
        <f>GrpB!$B$6</f>
        <v>Croatia</v>
      </c>
      <c r="LK15" s="255">
        <f t="shared" si="177"/>
        <v>10</v>
      </c>
      <c r="LL15" s="254" t="str">
        <f>GrpB!$D$6</f>
        <v>Albania</v>
      </c>
      <c r="LM15" s="258"/>
      <c r="LN15" s="258"/>
      <c r="LO15" s="261"/>
      <c r="LP15" s="255" t="str">
        <f t="shared" si="178"/>
        <v/>
      </c>
      <c r="LQ15" s="255" t="str">
        <f>IF((LP15&lt;&gt;""),IF(OR($F15&lt;&gt;$G15,PrSettings!$M$4="●"),(($F15-$G15)=(LM15-LN15))*1,0),"")</f>
        <v/>
      </c>
      <c r="LR15" s="255" t="str">
        <f t="shared" si="179"/>
        <v/>
      </c>
      <c r="LS15" s="255" t="str">
        <f>IF(LP15&lt;&gt;"",IF(ABS($F15-$G15)&gt;=PrSettings!$M$7,(ABS($F15-$G15-LM15+LN15)&lt;=1)*1,IF(AND(LP15,$F15=$G15,$F15&gt;=PrSettings!$M$6),(ABS(LM15-$F15)&lt;=1)*1,IF(AND(ABS($F15-$G15-LM15+LN15)&lt;=1,$F15+$G15&gt;=PrSettings!$M$8),(ABS(LM15-$F15)&lt;=1)*(ABS(LN15-$G15)&lt;=1)*1,""))),"")</f>
        <v/>
      </c>
      <c r="LT15" s="262"/>
      <c r="LV15" s="253">
        <f t="shared" si="26"/>
        <v>14</v>
      </c>
      <c r="LW15" s="254" t="str">
        <f>GrpB!$B$6</f>
        <v>Croatia</v>
      </c>
      <c r="LX15" s="255">
        <f t="shared" si="180"/>
        <v>10</v>
      </c>
      <c r="LY15" s="254" t="str">
        <f>GrpB!$D$6</f>
        <v>Albania</v>
      </c>
      <c r="LZ15" s="258"/>
      <c r="MA15" s="258"/>
      <c r="MB15" s="261"/>
      <c r="MC15" s="255" t="str">
        <f t="shared" si="181"/>
        <v/>
      </c>
      <c r="MD15" s="255" t="str">
        <f>IF((MC15&lt;&gt;""),IF(OR($F15&lt;&gt;$G15,PrSettings!$M$4="●"),(($F15-$G15)=(LZ15-MA15))*1,0),"")</f>
        <v/>
      </c>
      <c r="ME15" s="255" t="str">
        <f t="shared" si="182"/>
        <v/>
      </c>
      <c r="MF15" s="255" t="str">
        <f>IF(MC15&lt;&gt;"",IF(ABS($F15-$G15)&gt;=PrSettings!$M$7,(ABS($F15-$G15-LZ15+MA15)&lt;=1)*1,IF(AND(MC15,$F15=$G15,$F15&gt;=PrSettings!$M$6),(ABS(LZ15-$F15)&lt;=1)*1,IF(AND(ABS($F15-$G15-LZ15+MA15)&lt;=1,$F15+$G15&gt;=PrSettings!$M$8),(ABS(LZ15-$F15)&lt;=1)*(ABS(MA15-$G15)&lt;=1)*1,""))),"")</f>
        <v/>
      </c>
      <c r="MG15" s="262"/>
    </row>
    <row r="16">
      <c r="A16" s="172"/>
      <c r="B16" s="253">
        <f t="array" ref="B16">INDEX(Groups!$C$7:$C$35,MATCH(C16,Groups!$D$7:$D$35,0))</f>
        <v>3</v>
      </c>
      <c r="C16" s="254" t="str">
        <f>GrpB!$B$7</f>
        <v>Spain</v>
      </c>
      <c r="D16" s="255">
        <f t="array" ref="D16">INDEX(Groups!$C$7:$C$35,MATCH(E16,Groups!$D$7:$D$35,0))</f>
        <v>18</v>
      </c>
      <c r="E16" s="254" t="str">
        <f>GrpB!$D$7</f>
        <v>Italy</v>
      </c>
      <c r="F16" s="256">
        <f>GrpB!$E$7</f>
        <v>1</v>
      </c>
      <c r="G16" s="257">
        <f>GrpB!$G$7</f>
        <v>2</v>
      </c>
      <c r="H16" s="133"/>
      <c r="I16" s="253">
        <f t="shared" si="1"/>
        <v>3</v>
      </c>
      <c r="J16" s="254" t="str">
        <f>GrpB!$B$7</f>
        <v>Spain</v>
      </c>
      <c r="K16" s="255">
        <f t="shared" si="105"/>
        <v>18</v>
      </c>
      <c r="L16" s="254" t="str">
        <f>GrpB!$D$7</f>
        <v>Italy</v>
      </c>
      <c r="M16" s="258"/>
      <c r="N16" s="258"/>
      <c r="O16" s="261"/>
      <c r="P16" s="255" t="str">
        <f t="shared" si="106"/>
        <v/>
      </c>
      <c r="Q16" s="255" t="str">
        <f>IF((P16&lt;&gt;""),IF(OR($F16&lt;&gt;$G16,PrSettings!$M$4="●"),(($F16-$G16)=(M16-N16))*1,0),"")</f>
        <v/>
      </c>
      <c r="R16" s="255" t="str">
        <f t="shared" si="107"/>
        <v/>
      </c>
      <c r="S16" s="255" t="str">
        <f>IF(P16&lt;&gt;"",IF(ABS($F16-$G16)&gt;=PrSettings!$M$7,(ABS($F16-$G16-M16+N16)&lt;=1)*1,IF(AND(P16,$F16=$G16,$F16&gt;=PrSettings!$M$6),(ABS(M16-$F16)&lt;=1)*1,IF(AND(ABS($F16-$G16-M16+N16)&lt;=1,$F16+$G16&gt;=PrSettings!$M$8),(ABS(M16-$F16)&lt;=1)*(ABS(N16-$G16)&lt;=1)*1,""))),"")</f>
        <v/>
      </c>
      <c r="T16" s="262"/>
      <c r="V16" s="253">
        <f t="shared" si="2"/>
        <v>3</v>
      </c>
      <c r="W16" s="254" t="str">
        <f>GrpB!$B$7</f>
        <v>Spain</v>
      </c>
      <c r="X16" s="255">
        <f t="shared" si="108"/>
        <v>18</v>
      </c>
      <c r="Y16" s="254" t="str">
        <f>GrpB!$D$7</f>
        <v>Italy</v>
      </c>
      <c r="Z16" s="258"/>
      <c r="AA16" s="258"/>
      <c r="AB16" s="261"/>
      <c r="AC16" s="255" t="str">
        <f t="shared" si="109"/>
        <v/>
      </c>
      <c r="AD16" s="255" t="str">
        <f>IF((AC16&lt;&gt;""),IF(OR($F16&lt;&gt;$G16,PrSettings!$M$4="●"),(($F16-$G16)=(Z16-AA16))*1,0),"")</f>
        <v/>
      </c>
      <c r="AE16" s="255" t="str">
        <f t="shared" si="110"/>
        <v/>
      </c>
      <c r="AF16" s="255" t="str">
        <f>IF(AC16&lt;&gt;"",IF(ABS($F16-$G16)&gt;=PrSettings!$M$7,(ABS($F16-$G16-Z16+AA16)&lt;=1)*1,IF(AND(AC16,$F16=$G16,$F16&gt;=PrSettings!$M$6),(ABS(Z16-$F16)&lt;=1)*1,IF(AND(ABS($F16-$G16-Z16+AA16)&lt;=1,$F16+$G16&gt;=PrSettings!$M$8),(ABS(Z16-$F16)&lt;=1)*(ABS(AA16-$G16)&lt;=1)*1,""))),"")</f>
        <v/>
      </c>
      <c r="AG16" s="262"/>
      <c r="AI16" s="253">
        <f t="shared" si="3"/>
        <v>3</v>
      </c>
      <c r="AJ16" s="254" t="str">
        <f>GrpB!$B$7</f>
        <v>Spain</v>
      </c>
      <c r="AK16" s="255">
        <f t="shared" si="111"/>
        <v>18</v>
      </c>
      <c r="AL16" s="254" t="str">
        <f>GrpB!$D$7</f>
        <v>Italy</v>
      </c>
      <c r="AM16" s="258"/>
      <c r="AN16" s="258"/>
      <c r="AO16" s="261"/>
      <c r="AP16" s="255" t="str">
        <f t="shared" si="112"/>
        <v/>
      </c>
      <c r="AQ16" s="255" t="str">
        <f>IF((AP16&lt;&gt;""),IF(OR($F16&lt;&gt;$G16,PrSettings!$M$4="●"),(($F16-$G16)=(AM16-AN16))*1,0),"")</f>
        <v/>
      </c>
      <c r="AR16" s="255" t="str">
        <f t="shared" si="113"/>
        <v/>
      </c>
      <c r="AS16" s="255" t="str">
        <f>IF(AP16&lt;&gt;"",IF(ABS($F16-$G16)&gt;=PrSettings!$M$7,(ABS($F16-$G16-AM16+AN16)&lt;=1)*1,IF(AND(AP16,$F16=$G16,$F16&gt;=PrSettings!$M$6),(ABS(AM16-$F16)&lt;=1)*1,IF(AND(ABS($F16-$G16-AM16+AN16)&lt;=1,$F16+$G16&gt;=PrSettings!$M$8),(ABS(AM16-$F16)&lt;=1)*(ABS(AN16-$G16)&lt;=1)*1,""))),"")</f>
        <v/>
      </c>
      <c r="AT16" s="262"/>
      <c r="AV16" s="253">
        <f t="shared" si="4"/>
        <v>3</v>
      </c>
      <c r="AW16" s="254" t="str">
        <f>GrpB!$B$7</f>
        <v>Spain</v>
      </c>
      <c r="AX16" s="255">
        <f t="shared" si="114"/>
        <v>18</v>
      </c>
      <c r="AY16" s="254" t="str">
        <f>GrpB!$D$7</f>
        <v>Italy</v>
      </c>
      <c r="AZ16" s="258"/>
      <c r="BA16" s="258"/>
      <c r="BB16" s="261"/>
      <c r="BC16" s="255" t="str">
        <f t="shared" si="115"/>
        <v/>
      </c>
      <c r="BD16" s="255" t="str">
        <f>IF((BC16&lt;&gt;""),IF(OR($F16&lt;&gt;$G16,PrSettings!$M$4="●"),(($F16-$G16)=(AZ16-BA16))*1,0),"")</f>
        <v/>
      </c>
      <c r="BE16" s="255" t="str">
        <f t="shared" si="116"/>
        <v/>
      </c>
      <c r="BF16" s="255" t="str">
        <f>IF(BC16&lt;&gt;"",IF(ABS($F16-$G16)&gt;=PrSettings!$M$7,(ABS($F16-$G16-AZ16+BA16)&lt;=1)*1,IF(AND(BC16,$F16=$G16,$F16&gt;=PrSettings!$M$6),(ABS(AZ16-$F16)&lt;=1)*1,IF(AND(ABS($F16-$G16-AZ16+BA16)&lt;=1,$F16+$G16&gt;=PrSettings!$M$8),(ABS(AZ16-$F16)&lt;=1)*(ABS(BA16-$G16)&lt;=1)*1,""))),"")</f>
        <v/>
      </c>
      <c r="BG16" s="262"/>
      <c r="BI16" s="253">
        <f t="shared" si="5"/>
        <v>3</v>
      </c>
      <c r="BJ16" s="254" t="str">
        <f>GrpB!$B$7</f>
        <v>Spain</v>
      </c>
      <c r="BK16" s="255">
        <f t="shared" si="117"/>
        <v>18</v>
      </c>
      <c r="BL16" s="254" t="str">
        <f>GrpB!$D$7</f>
        <v>Italy</v>
      </c>
      <c r="BM16" s="258"/>
      <c r="BN16" s="258"/>
      <c r="BO16" s="261"/>
      <c r="BP16" s="255" t="str">
        <f t="shared" si="118"/>
        <v/>
      </c>
      <c r="BQ16" s="255" t="str">
        <f>IF((BP16&lt;&gt;""),IF(OR($F16&lt;&gt;$G16,PrSettings!$M$4="●"),(($F16-$G16)=(BM16-BN16))*1,0),"")</f>
        <v/>
      </c>
      <c r="BR16" s="255" t="str">
        <f t="shared" si="119"/>
        <v/>
      </c>
      <c r="BS16" s="255" t="str">
        <f>IF(BP16&lt;&gt;"",IF(ABS($F16-$G16)&gt;=PrSettings!$M$7,(ABS($F16-$G16-BM16+BN16)&lt;=1)*1,IF(AND(BP16,$F16=$G16,$F16&gt;=PrSettings!$M$6),(ABS(BM16-$F16)&lt;=1)*1,IF(AND(ABS($F16-$G16-BM16+BN16)&lt;=1,$F16+$G16&gt;=PrSettings!$M$8),(ABS(BM16-$F16)&lt;=1)*(ABS(BN16-$G16)&lt;=1)*1,""))),"")</f>
        <v/>
      </c>
      <c r="BT16" s="262"/>
      <c r="BV16" s="253">
        <f t="shared" si="6"/>
        <v>3</v>
      </c>
      <c r="BW16" s="254" t="str">
        <f>GrpB!$B$7</f>
        <v>Spain</v>
      </c>
      <c r="BX16" s="255">
        <f t="shared" si="120"/>
        <v>18</v>
      </c>
      <c r="BY16" s="254" t="str">
        <f>GrpB!$D$7</f>
        <v>Italy</v>
      </c>
      <c r="BZ16" s="258"/>
      <c r="CA16" s="258"/>
      <c r="CB16" s="261"/>
      <c r="CC16" s="255" t="str">
        <f t="shared" si="121"/>
        <v/>
      </c>
      <c r="CD16" s="255" t="str">
        <f>IF((CC16&lt;&gt;""),IF(OR($F16&lt;&gt;$G16,PrSettings!$M$4="●"),(($F16-$G16)=(BZ16-CA16))*1,0),"")</f>
        <v/>
      </c>
      <c r="CE16" s="255" t="str">
        <f t="shared" si="122"/>
        <v/>
      </c>
      <c r="CF16" s="255" t="str">
        <f>IF(CC16&lt;&gt;"",IF(ABS($F16-$G16)&gt;=PrSettings!$M$7,(ABS($F16-$G16-BZ16+CA16)&lt;=1)*1,IF(AND(CC16,$F16=$G16,$F16&gt;=PrSettings!$M$6),(ABS(BZ16-$F16)&lt;=1)*1,IF(AND(ABS($F16-$G16-BZ16+CA16)&lt;=1,$F16+$G16&gt;=PrSettings!$M$8),(ABS(BZ16-$F16)&lt;=1)*(ABS(CA16-$G16)&lt;=1)*1,""))),"")</f>
        <v/>
      </c>
      <c r="CG16" s="262"/>
      <c r="CI16" s="253">
        <f t="shared" si="7"/>
        <v>3</v>
      </c>
      <c r="CJ16" s="254" t="str">
        <f>GrpB!$B$7</f>
        <v>Spain</v>
      </c>
      <c r="CK16" s="255">
        <f t="shared" si="123"/>
        <v>18</v>
      </c>
      <c r="CL16" s="254" t="str">
        <f>GrpB!$D$7</f>
        <v>Italy</v>
      </c>
      <c r="CM16" s="258"/>
      <c r="CN16" s="258"/>
      <c r="CO16" s="261"/>
      <c r="CP16" s="255" t="str">
        <f t="shared" si="124"/>
        <v/>
      </c>
      <c r="CQ16" s="255" t="str">
        <f>IF((CP16&lt;&gt;""),IF(OR($F16&lt;&gt;$G16,PrSettings!$M$4="●"),(($F16-$G16)=(CM16-CN16))*1,0),"")</f>
        <v/>
      </c>
      <c r="CR16" s="255" t="str">
        <f t="shared" si="125"/>
        <v/>
      </c>
      <c r="CS16" s="255" t="str">
        <f>IF(CP16&lt;&gt;"",IF(ABS($F16-$G16)&gt;=PrSettings!$M$7,(ABS($F16-$G16-CM16+CN16)&lt;=1)*1,IF(AND(CP16,$F16=$G16,$F16&gt;=PrSettings!$M$6),(ABS(CM16-$F16)&lt;=1)*1,IF(AND(ABS($F16-$G16-CM16+CN16)&lt;=1,$F16+$G16&gt;=PrSettings!$M$8),(ABS(CM16-$F16)&lt;=1)*(ABS(CN16-$G16)&lt;=1)*1,""))),"")</f>
        <v/>
      </c>
      <c r="CT16" s="262"/>
      <c r="CV16" s="253">
        <f t="shared" si="8"/>
        <v>3</v>
      </c>
      <c r="CW16" s="254" t="str">
        <f>GrpB!$B$7</f>
        <v>Spain</v>
      </c>
      <c r="CX16" s="255">
        <f t="shared" si="126"/>
        <v>18</v>
      </c>
      <c r="CY16" s="254" t="str">
        <f>GrpB!$D$7</f>
        <v>Italy</v>
      </c>
      <c r="CZ16" s="258"/>
      <c r="DA16" s="258"/>
      <c r="DB16" s="261"/>
      <c r="DC16" s="255" t="str">
        <f t="shared" si="127"/>
        <v/>
      </c>
      <c r="DD16" s="255" t="str">
        <f>IF((DC16&lt;&gt;""),IF(OR($F16&lt;&gt;$G16,PrSettings!$M$4="●"),(($F16-$G16)=(CZ16-DA16))*1,0),"")</f>
        <v/>
      </c>
      <c r="DE16" s="255" t="str">
        <f t="shared" si="128"/>
        <v/>
      </c>
      <c r="DF16" s="255" t="str">
        <f>IF(DC16&lt;&gt;"",IF(ABS($F16-$G16)&gt;=PrSettings!$M$7,(ABS($F16-$G16-CZ16+DA16)&lt;=1)*1,IF(AND(DC16,$F16=$G16,$F16&gt;=PrSettings!$M$6),(ABS(CZ16-$F16)&lt;=1)*1,IF(AND(ABS($F16-$G16-CZ16+DA16)&lt;=1,$F16+$G16&gt;=PrSettings!$M$8),(ABS(CZ16-$F16)&lt;=1)*(ABS(DA16-$G16)&lt;=1)*1,""))),"")</f>
        <v/>
      </c>
      <c r="DG16" s="262"/>
      <c r="DI16" s="253">
        <f t="shared" si="9"/>
        <v>3</v>
      </c>
      <c r="DJ16" s="254" t="str">
        <f>GrpB!$B$7</f>
        <v>Spain</v>
      </c>
      <c r="DK16" s="255">
        <f t="shared" si="129"/>
        <v>18</v>
      </c>
      <c r="DL16" s="254" t="str">
        <f>GrpB!$D$7</f>
        <v>Italy</v>
      </c>
      <c r="DM16" s="258"/>
      <c r="DN16" s="258"/>
      <c r="DO16" s="261"/>
      <c r="DP16" s="255" t="str">
        <f t="shared" si="130"/>
        <v/>
      </c>
      <c r="DQ16" s="255" t="str">
        <f>IF((DP16&lt;&gt;""),IF(OR($F16&lt;&gt;$G16,PrSettings!$M$4="●"),(($F16-$G16)=(DM16-DN16))*1,0),"")</f>
        <v/>
      </c>
      <c r="DR16" s="255" t="str">
        <f t="shared" si="131"/>
        <v/>
      </c>
      <c r="DS16" s="255" t="str">
        <f>IF(DP16&lt;&gt;"",IF(ABS($F16-$G16)&gt;=PrSettings!$M$7,(ABS($F16-$G16-DM16+DN16)&lt;=1)*1,IF(AND(DP16,$F16=$G16,$F16&gt;=PrSettings!$M$6),(ABS(DM16-$F16)&lt;=1)*1,IF(AND(ABS($F16-$G16-DM16+DN16)&lt;=1,$F16+$G16&gt;=PrSettings!$M$8),(ABS(DM16-$F16)&lt;=1)*(ABS(DN16-$G16)&lt;=1)*1,""))),"")</f>
        <v/>
      </c>
      <c r="DT16" s="262"/>
      <c r="DV16" s="253">
        <f t="shared" si="10"/>
        <v>3</v>
      </c>
      <c r="DW16" s="254" t="str">
        <f>GrpB!$B$7</f>
        <v>Spain</v>
      </c>
      <c r="DX16" s="255">
        <f t="shared" si="132"/>
        <v>18</v>
      </c>
      <c r="DY16" s="254" t="str">
        <f>GrpB!$D$7</f>
        <v>Italy</v>
      </c>
      <c r="DZ16" s="258"/>
      <c r="EA16" s="258"/>
      <c r="EB16" s="261"/>
      <c r="EC16" s="255" t="str">
        <f t="shared" si="133"/>
        <v/>
      </c>
      <c r="ED16" s="255" t="str">
        <f>IF((EC16&lt;&gt;""),IF(OR($F16&lt;&gt;$G16,PrSettings!$M$4="●"),(($F16-$G16)=(DZ16-EA16))*1,0),"")</f>
        <v/>
      </c>
      <c r="EE16" s="255" t="str">
        <f t="shared" si="134"/>
        <v/>
      </c>
      <c r="EF16" s="255" t="str">
        <f>IF(EC16&lt;&gt;"",IF(ABS($F16-$G16)&gt;=PrSettings!$M$7,(ABS($F16-$G16-DZ16+EA16)&lt;=1)*1,IF(AND(EC16,$F16=$G16,$F16&gt;=PrSettings!$M$6),(ABS(DZ16-$F16)&lt;=1)*1,IF(AND(ABS($F16-$G16-DZ16+EA16)&lt;=1,$F16+$G16&gt;=PrSettings!$M$8),(ABS(DZ16-$F16)&lt;=1)*(ABS(EA16-$G16)&lt;=1)*1,""))),"")</f>
        <v/>
      </c>
      <c r="EG16" s="262"/>
      <c r="EI16" s="253">
        <f t="shared" si="11"/>
        <v>3</v>
      </c>
      <c r="EJ16" s="254" t="str">
        <f>GrpB!$B$7</f>
        <v>Spain</v>
      </c>
      <c r="EK16" s="255">
        <f t="shared" si="135"/>
        <v>18</v>
      </c>
      <c r="EL16" s="254" t="str">
        <f>GrpB!$D$7</f>
        <v>Italy</v>
      </c>
      <c r="EM16" s="258"/>
      <c r="EN16" s="258"/>
      <c r="EO16" s="261"/>
      <c r="EP16" s="255" t="str">
        <f t="shared" si="136"/>
        <v/>
      </c>
      <c r="EQ16" s="255" t="str">
        <f>IF((EP16&lt;&gt;""),IF(OR($F16&lt;&gt;$G16,PrSettings!$M$4="●"),(($F16-$G16)=(EM16-EN16))*1,0),"")</f>
        <v/>
      </c>
      <c r="ER16" s="255" t="str">
        <f t="shared" si="137"/>
        <v/>
      </c>
      <c r="ES16" s="255" t="str">
        <f>IF(EP16&lt;&gt;"",IF(ABS($F16-$G16)&gt;=PrSettings!$M$7,(ABS($F16-$G16-EM16+EN16)&lt;=1)*1,IF(AND(EP16,$F16=$G16,$F16&gt;=PrSettings!$M$6),(ABS(EM16-$F16)&lt;=1)*1,IF(AND(ABS($F16-$G16-EM16+EN16)&lt;=1,$F16+$G16&gt;=PrSettings!$M$8),(ABS(EM16-$F16)&lt;=1)*(ABS(EN16-$G16)&lt;=1)*1,""))),"")</f>
        <v/>
      </c>
      <c r="ET16" s="262"/>
      <c r="EV16" s="253">
        <f t="shared" si="12"/>
        <v>3</v>
      </c>
      <c r="EW16" s="254" t="str">
        <f>GrpB!$B$7</f>
        <v>Spain</v>
      </c>
      <c r="EX16" s="255">
        <f t="shared" si="138"/>
        <v>18</v>
      </c>
      <c r="EY16" s="254" t="str">
        <f>GrpB!$D$7</f>
        <v>Italy</v>
      </c>
      <c r="EZ16" s="258"/>
      <c r="FA16" s="258"/>
      <c r="FB16" s="261"/>
      <c r="FC16" s="255" t="str">
        <f t="shared" si="139"/>
        <v/>
      </c>
      <c r="FD16" s="255" t="str">
        <f>IF((FC16&lt;&gt;""),IF(OR($F16&lt;&gt;$G16,PrSettings!$M$4="●"),(($F16-$G16)=(EZ16-FA16))*1,0),"")</f>
        <v/>
      </c>
      <c r="FE16" s="255" t="str">
        <f t="shared" si="140"/>
        <v/>
      </c>
      <c r="FF16" s="255" t="str">
        <f>IF(FC16&lt;&gt;"",IF(ABS($F16-$G16)&gt;=PrSettings!$M$7,(ABS($F16-$G16-EZ16+FA16)&lt;=1)*1,IF(AND(FC16,$F16=$G16,$F16&gt;=PrSettings!$M$6),(ABS(EZ16-$F16)&lt;=1)*1,IF(AND(ABS($F16-$G16-EZ16+FA16)&lt;=1,$F16+$G16&gt;=PrSettings!$M$8),(ABS(EZ16-$F16)&lt;=1)*(ABS(FA16-$G16)&lt;=1)*1,""))),"")</f>
        <v/>
      </c>
      <c r="FG16" s="262"/>
      <c r="FI16" s="253">
        <f t="shared" si="13"/>
        <v>3</v>
      </c>
      <c r="FJ16" s="254" t="str">
        <f>GrpB!$B$7</f>
        <v>Spain</v>
      </c>
      <c r="FK16" s="255">
        <f t="shared" si="141"/>
        <v>18</v>
      </c>
      <c r="FL16" s="254" t="str">
        <f>GrpB!$D$7</f>
        <v>Italy</v>
      </c>
      <c r="FM16" s="258"/>
      <c r="FN16" s="258"/>
      <c r="FO16" s="261"/>
      <c r="FP16" s="255" t="str">
        <f t="shared" si="142"/>
        <v/>
      </c>
      <c r="FQ16" s="255" t="str">
        <f>IF((FP16&lt;&gt;""),IF(OR($F16&lt;&gt;$G16,PrSettings!$M$4="●"),(($F16-$G16)=(FM16-FN16))*1,0),"")</f>
        <v/>
      </c>
      <c r="FR16" s="255" t="str">
        <f t="shared" si="143"/>
        <v/>
      </c>
      <c r="FS16" s="255" t="str">
        <f>IF(FP16&lt;&gt;"",IF(ABS($F16-$G16)&gt;=PrSettings!$M$7,(ABS($F16-$G16-FM16+FN16)&lt;=1)*1,IF(AND(FP16,$F16=$G16,$F16&gt;=PrSettings!$M$6),(ABS(FM16-$F16)&lt;=1)*1,IF(AND(ABS($F16-$G16-FM16+FN16)&lt;=1,$F16+$G16&gt;=PrSettings!$M$8),(ABS(FM16-$F16)&lt;=1)*(ABS(FN16-$G16)&lt;=1)*1,""))),"")</f>
        <v/>
      </c>
      <c r="FT16" s="262"/>
      <c r="FV16" s="253">
        <f t="shared" si="14"/>
        <v>3</v>
      </c>
      <c r="FW16" s="254" t="str">
        <f>GrpB!$B$7</f>
        <v>Spain</v>
      </c>
      <c r="FX16" s="255">
        <f t="shared" si="144"/>
        <v>18</v>
      </c>
      <c r="FY16" s="254" t="str">
        <f>GrpB!$D$7</f>
        <v>Italy</v>
      </c>
      <c r="FZ16" s="258"/>
      <c r="GA16" s="258"/>
      <c r="GB16" s="261"/>
      <c r="GC16" s="255" t="str">
        <f t="shared" si="145"/>
        <v/>
      </c>
      <c r="GD16" s="255" t="str">
        <f>IF((GC16&lt;&gt;""),IF(OR($F16&lt;&gt;$G16,PrSettings!$M$4="●"),(($F16-$G16)=(FZ16-GA16))*1,0),"")</f>
        <v/>
      </c>
      <c r="GE16" s="255" t="str">
        <f t="shared" si="146"/>
        <v/>
      </c>
      <c r="GF16" s="255" t="str">
        <f>IF(GC16&lt;&gt;"",IF(ABS($F16-$G16)&gt;=PrSettings!$M$7,(ABS($F16-$G16-FZ16+GA16)&lt;=1)*1,IF(AND(GC16,$F16=$G16,$F16&gt;=PrSettings!$M$6),(ABS(FZ16-$F16)&lt;=1)*1,IF(AND(ABS($F16-$G16-FZ16+GA16)&lt;=1,$F16+$G16&gt;=PrSettings!$M$8),(ABS(FZ16-$F16)&lt;=1)*(ABS(GA16-$G16)&lt;=1)*1,""))),"")</f>
        <v/>
      </c>
      <c r="GG16" s="262"/>
      <c r="GI16" s="253">
        <f t="shared" si="15"/>
        <v>3</v>
      </c>
      <c r="GJ16" s="254" t="str">
        <f>GrpB!$B$7</f>
        <v>Spain</v>
      </c>
      <c r="GK16" s="255">
        <f t="shared" si="147"/>
        <v>18</v>
      </c>
      <c r="GL16" s="254" t="str">
        <f>GrpB!$D$7</f>
        <v>Italy</v>
      </c>
      <c r="GM16" s="258"/>
      <c r="GN16" s="258"/>
      <c r="GO16" s="261"/>
      <c r="GP16" s="255" t="str">
        <f t="shared" si="148"/>
        <v/>
      </c>
      <c r="GQ16" s="255" t="str">
        <f>IF((GP16&lt;&gt;""),IF(OR($F16&lt;&gt;$G16,PrSettings!$M$4="●"),(($F16-$G16)=(GM16-GN16))*1,0),"")</f>
        <v/>
      </c>
      <c r="GR16" s="255" t="str">
        <f t="shared" si="149"/>
        <v/>
      </c>
      <c r="GS16" s="255" t="str">
        <f>IF(GP16&lt;&gt;"",IF(ABS($F16-$G16)&gt;=PrSettings!$M$7,(ABS($F16-$G16-GM16+GN16)&lt;=1)*1,IF(AND(GP16,$F16=$G16,$F16&gt;=PrSettings!$M$6),(ABS(GM16-$F16)&lt;=1)*1,IF(AND(ABS($F16-$G16-GM16+GN16)&lt;=1,$F16+$G16&gt;=PrSettings!$M$8),(ABS(GM16-$F16)&lt;=1)*(ABS(GN16-$G16)&lt;=1)*1,""))),"")</f>
        <v/>
      </c>
      <c r="GT16" s="262"/>
      <c r="GV16" s="253">
        <f t="shared" si="16"/>
        <v>3</v>
      </c>
      <c r="GW16" s="254" t="str">
        <f>GrpB!$B$7</f>
        <v>Spain</v>
      </c>
      <c r="GX16" s="255">
        <f t="shared" si="150"/>
        <v>18</v>
      </c>
      <c r="GY16" s="254" t="str">
        <f>GrpB!$D$7</f>
        <v>Italy</v>
      </c>
      <c r="GZ16" s="258"/>
      <c r="HA16" s="258"/>
      <c r="HB16" s="261"/>
      <c r="HC16" s="255" t="str">
        <f t="shared" si="151"/>
        <v/>
      </c>
      <c r="HD16" s="255" t="str">
        <f>IF((HC16&lt;&gt;""),IF(OR($F16&lt;&gt;$G16,PrSettings!$M$4="●"),(($F16-$G16)=(GZ16-HA16))*1,0),"")</f>
        <v/>
      </c>
      <c r="HE16" s="255" t="str">
        <f t="shared" si="152"/>
        <v/>
      </c>
      <c r="HF16" s="255" t="str">
        <f>IF(HC16&lt;&gt;"",IF(ABS($F16-$G16)&gt;=PrSettings!$M$7,(ABS($F16-$G16-GZ16+HA16)&lt;=1)*1,IF(AND(HC16,$F16=$G16,$F16&gt;=PrSettings!$M$6),(ABS(GZ16-$F16)&lt;=1)*1,IF(AND(ABS($F16-$G16-GZ16+HA16)&lt;=1,$F16+$G16&gt;=PrSettings!$M$8),(ABS(GZ16-$F16)&lt;=1)*(ABS(HA16-$G16)&lt;=1)*1,""))),"")</f>
        <v/>
      </c>
      <c r="HG16" s="262"/>
      <c r="HI16" s="253">
        <f t="shared" si="17"/>
        <v>3</v>
      </c>
      <c r="HJ16" s="254" t="str">
        <f>GrpB!$B$7</f>
        <v>Spain</v>
      </c>
      <c r="HK16" s="255">
        <f t="shared" si="153"/>
        <v>18</v>
      </c>
      <c r="HL16" s="254" t="str">
        <f>GrpB!$D$7</f>
        <v>Italy</v>
      </c>
      <c r="HM16" s="258"/>
      <c r="HN16" s="258"/>
      <c r="HO16" s="261"/>
      <c r="HP16" s="255" t="str">
        <f t="shared" si="154"/>
        <v/>
      </c>
      <c r="HQ16" s="255" t="str">
        <f>IF((HP16&lt;&gt;""),IF(OR($F16&lt;&gt;$G16,PrSettings!$M$4="●"),(($F16-$G16)=(HM16-HN16))*1,0),"")</f>
        <v/>
      </c>
      <c r="HR16" s="255" t="str">
        <f t="shared" si="155"/>
        <v/>
      </c>
      <c r="HS16" s="255" t="str">
        <f>IF(HP16&lt;&gt;"",IF(ABS($F16-$G16)&gt;=PrSettings!$M$7,(ABS($F16-$G16-HM16+HN16)&lt;=1)*1,IF(AND(HP16,$F16=$G16,$F16&gt;=PrSettings!$M$6),(ABS(HM16-$F16)&lt;=1)*1,IF(AND(ABS($F16-$G16-HM16+HN16)&lt;=1,$F16+$G16&gt;=PrSettings!$M$8),(ABS(HM16-$F16)&lt;=1)*(ABS(HN16-$G16)&lt;=1)*1,""))),"")</f>
        <v/>
      </c>
      <c r="HT16" s="262"/>
      <c r="HV16" s="253">
        <f t="shared" si="18"/>
        <v>3</v>
      </c>
      <c r="HW16" s="254" t="str">
        <f>GrpB!$B$7</f>
        <v>Spain</v>
      </c>
      <c r="HX16" s="255">
        <f t="shared" si="156"/>
        <v>18</v>
      </c>
      <c r="HY16" s="254" t="str">
        <f>GrpB!$D$7</f>
        <v>Italy</v>
      </c>
      <c r="HZ16" s="258"/>
      <c r="IA16" s="258"/>
      <c r="IB16" s="261"/>
      <c r="IC16" s="255" t="str">
        <f t="shared" si="157"/>
        <v/>
      </c>
      <c r="ID16" s="255" t="str">
        <f>IF((IC16&lt;&gt;""),IF(OR($F16&lt;&gt;$G16,PrSettings!$M$4="●"),(($F16-$G16)=(HZ16-IA16))*1,0),"")</f>
        <v/>
      </c>
      <c r="IE16" s="255" t="str">
        <f t="shared" si="158"/>
        <v/>
      </c>
      <c r="IF16" s="255" t="str">
        <f>IF(IC16&lt;&gt;"",IF(ABS($F16-$G16)&gt;=PrSettings!$M$7,(ABS($F16-$G16-HZ16+IA16)&lt;=1)*1,IF(AND(IC16,$F16=$G16,$F16&gt;=PrSettings!$M$6),(ABS(HZ16-$F16)&lt;=1)*1,IF(AND(ABS($F16-$G16-HZ16+IA16)&lt;=1,$F16+$G16&gt;=PrSettings!$M$8),(ABS(HZ16-$F16)&lt;=1)*(ABS(IA16-$G16)&lt;=1)*1,""))),"")</f>
        <v/>
      </c>
      <c r="IG16" s="262"/>
      <c r="II16" s="253">
        <f t="shared" si="19"/>
        <v>3</v>
      </c>
      <c r="IJ16" s="254" t="str">
        <f>GrpB!$B$7</f>
        <v>Spain</v>
      </c>
      <c r="IK16" s="255">
        <f t="shared" si="159"/>
        <v>18</v>
      </c>
      <c r="IL16" s="254" t="str">
        <f>GrpB!$D$7</f>
        <v>Italy</v>
      </c>
      <c r="IM16" s="258"/>
      <c r="IN16" s="258"/>
      <c r="IO16" s="261"/>
      <c r="IP16" s="255" t="str">
        <f t="shared" si="160"/>
        <v/>
      </c>
      <c r="IQ16" s="255" t="str">
        <f>IF((IP16&lt;&gt;""),IF(OR($F16&lt;&gt;$G16,PrSettings!$M$4="●"),(($F16-$G16)=(IM16-IN16))*1,0),"")</f>
        <v/>
      </c>
      <c r="IR16" s="255" t="str">
        <f t="shared" si="161"/>
        <v/>
      </c>
      <c r="IS16" s="255" t="str">
        <f>IF(IP16&lt;&gt;"",IF(ABS($F16-$G16)&gt;=PrSettings!$M$7,(ABS($F16-$G16-IM16+IN16)&lt;=1)*1,IF(AND(IP16,$F16=$G16,$F16&gt;=PrSettings!$M$6),(ABS(IM16-$F16)&lt;=1)*1,IF(AND(ABS($F16-$G16-IM16+IN16)&lt;=1,$F16+$G16&gt;=PrSettings!$M$8),(ABS(IM16-$F16)&lt;=1)*(ABS(IN16-$G16)&lt;=1)*1,""))),"")</f>
        <v/>
      </c>
      <c r="IT16" s="262"/>
      <c r="IV16" s="253">
        <f t="shared" si="20"/>
        <v>3</v>
      </c>
      <c r="IW16" s="254" t="str">
        <f>GrpB!$B$7</f>
        <v>Spain</v>
      </c>
      <c r="IX16" s="255">
        <f t="shared" si="162"/>
        <v>18</v>
      </c>
      <c r="IY16" s="254" t="str">
        <f>GrpB!$D$7</f>
        <v>Italy</v>
      </c>
      <c r="IZ16" s="258"/>
      <c r="JA16" s="258"/>
      <c r="JB16" s="261"/>
      <c r="JC16" s="255" t="str">
        <f t="shared" si="163"/>
        <v/>
      </c>
      <c r="JD16" s="255" t="str">
        <f>IF((JC16&lt;&gt;""),IF(OR($F16&lt;&gt;$G16,PrSettings!$M$4="●"),(($F16-$G16)=(IZ16-JA16))*1,0),"")</f>
        <v/>
      </c>
      <c r="JE16" s="255" t="str">
        <f t="shared" si="164"/>
        <v/>
      </c>
      <c r="JF16" s="255" t="str">
        <f>IF(JC16&lt;&gt;"",IF(ABS($F16-$G16)&gt;=PrSettings!$M$7,(ABS($F16-$G16-IZ16+JA16)&lt;=1)*1,IF(AND(JC16,$F16=$G16,$F16&gt;=PrSettings!$M$6),(ABS(IZ16-$F16)&lt;=1)*1,IF(AND(ABS($F16-$G16-IZ16+JA16)&lt;=1,$F16+$G16&gt;=PrSettings!$M$8),(ABS(IZ16-$F16)&lt;=1)*(ABS(JA16-$G16)&lt;=1)*1,""))),"")</f>
        <v/>
      </c>
      <c r="JG16" s="262"/>
      <c r="JI16" s="253">
        <f t="shared" si="21"/>
        <v>3</v>
      </c>
      <c r="JJ16" s="254" t="str">
        <f>GrpB!$B$7</f>
        <v>Spain</v>
      </c>
      <c r="JK16" s="255">
        <f t="shared" si="165"/>
        <v>18</v>
      </c>
      <c r="JL16" s="254" t="str">
        <f>GrpB!$D$7</f>
        <v>Italy</v>
      </c>
      <c r="JM16" s="258"/>
      <c r="JN16" s="258"/>
      <c r="JO16" s="261"/>
      <c r="JP16" s="255" t="str">
        <f t="shared" si="166"/>
        <v/>
      </c>
      <c r="JQ16" s="255" t="str">
        <f>IF((JP16&lt;&gt;""),IF(OR($F16&lt;&gt;$G16,PrSettings!$M$4="●"),(($F16-$G16)=(JM16-JN16))*1,0),"")</f>
        <v/>
      </c>
      <c r="JR16" s="255" t="str">
        <f t="shared" si="167"/>
        <v/>
      </c>
      <c r="JS16" s="255" t="str">
        <f>IF(JP16&lt;&gt;"",IF(ABS($F16-$G16)&gt;=PrSettings!$M$7,(ABS($F16-$G16-JM16+JN16)&lt;=1)*1,IF(AND(JP16,$F16=$G16,$F16&gt;=PrSettings!$M$6),(ABS(JM16-$F16)&lt;=1)*1,IF(AND(ABS($F16-$G16-JM16+JN16)&lt;=1,$F16+$G16&gt;=PrSettings!$M$8),(ABS(JM16-$F16)&lt;=1)*(ABS(JN16-$G16)&lt;=1)*1,""))),"")</f>
        <v/>
      </c>
      <c r="JT16" s="262"/>
      <c r="JV16" s="253">
        <f t="shared" si="22"/>
        <v>3</v>
      </c>
      <c r="JW16" s="254" t="str">
        <f>GrpB!$B$7</f>
        <v>Spain</v>
      </c>
      <c r="JX16" s="255">
        <f t="shared" si="168"/>
        <v>18</v>
      </c>
      <c r="JY16" s="254" t="str">
        <f>GrpB!$D$7</f>
        <v>Italy</v>
      </c>
      <c r="JZ16" s="258"/>
      <c r="KA16" s="258"/>
      <c r="KB16" s="261"/>
      <c r="KC16" s="255" t="str">
        <f t="shared" si="169"/>
        <v/>
      </c>
      <c r="KD16" s="255" t="str">
        <f>IF((KC16&lt;&gt;""),IF(OR($F16&lt;&gt;$G16,PrSettings!$M$4="●"),(($F16-$G16)=(JZ16-KA16))*1,0),"")</f>
        <v/>
      </c>
      <c r="KE16" s="255" t="str">
        <f t="shared" si="170"/>
        <v/>
      </c>
      <c r="KF16" s="255" t="str">
        <f>IF(KC16&lt;&gt;"",IF(ABS($F16-$G16)&gt;=PrSettings!$M$7,(ABS($F16-$G16-JZ16+KA16)&lt;=1)*1,IF(AND(KC16,$F16=$G16,$F16&gt;=PrSettings!$M$6),(ABS(JZ16-$F16)&lt;=1)*1,IF(AND(ABS($F16-$G16-JZ16+KA16)&lt;=1,$F16+$G16&gt;=PrSettings!$M$8),(ABS(JZ16-$F16)&lt;=1)*(ABS(KA16-$G16)&lt;=1)*1,""))),"")</f>
        <v/>
      </c>
      <c r="KG16" s="262"/>
      <c r="KI16" s="253">
        <f t="shared" si="23"/>
        <v>3</v>
      </c>
      <c r="KJ16" s="254" t="str">
        <f>GrpB!$B$7</f>
        <v>Spain</v>
      </c>
      <c r="KK16" s="255">
        <f t="shared" si="171"/>
        <v>18</v>
      </c>
      <c r="KL16" s="254" t="str">
        <f>GrpB!$D$7</f>
        <v>Italy</v>
      </c>
      <c r="KM16" s="258"/>
      <c r="KN16" s="258"/>
      <c r="KO16" s="261"/>
      <c r="KP16" s="255" t="str">
        <f t="shared" si="172"/>
        <v/>
      </c>
      <c r="KQ16" s="255" t="str">
        <f>IF((KP16&lt;&gt;""),IF(OR($F16&lt;&gt;$G16,PrSettings!$M$4="●"),(($F16-$G16)=(KM16-KN16))*1,0),"")</f>
        <v/>
      </c>
      <c r="KR16" s="255" t="str">
        <f t="shared" si="173"/>
        <v/>
      </c>
      <c r="KS16" s="255" t="str">
        <f>IF(KP16&lt;&gt;"",IF(ABS($F16-$G16)&gt;=PrSettings!$M$7,(ABS($F16-$G16-KM16+KN16)&lt;=1)*1,IF(AND(KP16,$F16=$G16,$F16&gt;=PrSettings!$M$6),(ABS(KM16-$F16)&lt;=1)*1,IF(AND(ABS($F16-$G16-KM16+KN16)&lt;=1,$F16+$G16&gt;=PrSettings!$M$8),(ABS(KM16-$F16)&lt;=1)*(ABS(KN16-$G16)&lt;=1)*1,""))),"")</f>
        <v/>
      </c>
      <c r="KT16" s="262"/>
      <c r="KV16" s="253">
        <f t="shared" si="24"/>
        <v>3</v>
      </c>
      <c r="KW16" s="254" t="str">
        <f>GrpB!$B$7</f>
        <v>Spain</v>
      </c>
      <c r="KX16" s="255">
        <f t="shared" si="174"/>
        <v>18</v>
      </c>
      <c r="KY16" s="254" t="str">
        <f>GrpB!$D$7</f>
        <v>Italy</v>
      </c>
      <c r="KZ16" s="258"/>
      <c r="LA16" s="258"/>
      <c r="LB16" s="261"/>
      <c r="LC16" s="255" t="str">
        <f t="shared" si="175"/>
        <v/>
      </c>
      <c r="LD16" s="255" t="str">
        <f>IF((LC16&lt;&gt;""),IF(OR($F16&lt;&gt;$G16,PrSettings!$M$4="●"),(($F16-$G16)=(KZ16-LA16))*1,0),"")</f>
        <v/>
      </c>
      <c r="LE16" s="255" t="str">
        <f t="shared" si="176"/>
        <v/>
      </c>
      <c r="LF16" s="255" t="str">
        <f>IF(LC16&lt;&gt;"",IF(ABS($F16-$G16)&gt;=PrSettings!$M$7,(ABS($F16-$G16-KZ16+LA16)&lt;=1)*1,IF(AND(LC16,$F16=$G16,$F16&gt;=PrSettings!$M$6),(ABS(KZ16-$F16)&lt;=1)*1,IF(AND(ABS($F16-$G16-KZ16+LA16)&lt;=1,$F16+$G16&gt;=PrSettings!$M$8),(ABS(KZ16-$F16)&lt;=1)*(ABS(LA16-$G16)&lt;=1)*1,""))),"")</f>
        <v/>
      </c>
      <c r="LG16" s="262"/>
      <c r="LI16" s="253">
        <f t="shared" si="25"/>
        <v>3</v>
      </c>
      <c r="LJ16" s="254" t="str">
        <f>GrpB!$B$7</f>
        <v>Spain</v>
      </c>
      <c r="LK16" s="255">
        <f t="shared" si="177"/>
        <v>18</v>
      </c>
      <c r="LL16" s="254" t="str">
        <f>GrpB!$D$7</f>
        <v>Italy</v>
      </c>
      <c r="LM16" s="258"/>
      <c r="LN16" s="258"/>
      <c r="LO16" s="261"/>
      <c r="LP16" s="255" t="str">
        <f t="shared" si="178"/>
        <v/>
      </c>
      <c r="LQ16" s="255" t="str">
        <f>IF((LP16&lt;&gt;""),IF(OR($F16&lt;&gt;$G16,PrSettings!$M$4="●"),(($F16-$G16)=(LM16-LN16))*1,0),"")</f>
        <v/>
      </c>
      <c r="LR16" s="255" t="str">
        <f t="shared" si="179"/>
        <v/>
      </c>
      <c r="LS16" s="255" t="str">
        <f>IF(LP16&lt;&gt;"",IF(ABS($F16-$G16)&gt;=PrSettings!$M$7,(ABS($F16-$G16-LM16+LN16)&lt;=1)*1,IF(AND(LP16,$F16=$G16,$F16&gt;=PrSettings!$M$6),(ABS(LM16-$F16)&lt;=1)*1,IF(AND(ABS($F16-$G16-LM16+LN16)&lt;=1,$F16+$G16&gt;=PrSettings!$M$8),(ABS(LM16-$F16)&lt;=1)*(ABS(LN16-$G16)&lt;=1)*1,""))),"")</f>
        <v/>
      </c>
      <c r="LT16" s="262"/>
      <c r="LV16" s="253">
        <f t="shared" si="26"/>
        <v>3</v>
      </c>
      <c r="LW16" s="254" t="str">
        <f>GrpB!$B$7</f>
        <v>Spain</v>
      </c>
      <c r="LX16" s="255">
        <f t="shared" si="180"/>
        <v>18</v>
      </c>
      <c r="LY16" s="254" t="str">
        <f>GrpB!$D$7</f>
        <v>Italy</v>
      </c>
      <c r="LZ16" s="258"/>
      <c r="MA16" s="258"/>
      <c r="MB16" s="261"/>
      <c r="MC16" s="255" t="str">
        <f t="shared" si="181"/>
        <v/>
      </c>
      <c r="MD16" s="255" t="str">
        <f>IF((MC16&lt;&gt;""),IF(OR($F16&lt;&gt;$G16,PrSettings!$M$4="●"),(($F16-$G16)=(LZ16-MA16))*1,0),"")</f>
        <v/>
      </c>
      <c r="ME16" s="255" t="str">
        <f t="shared" si="182"/>
        <v/>
      </c>
      <c r="MF16" s="255" t="str">
        <f>IF(MC16&lt;&gt;"",IF(ABS($F16-$G16)&gt;=PrSettings!$M$7,(ABS($F16-$G16-LZ16+MA16)&lt;=1)*1,IF(AND(MC16,$F16=$G16,$F16&gt;=PrSettings!$M$6),(ABS(LZ16-$F16)&lt;=1)*1,IF(AND(ABS($F16-$G16-LZ16+MA16)&lt;=1,$F16+$G16&gt;=PrSettings!$M$8),(ABS(LZ16-$F16)&lt;=1)*(ABS(MA16-$G16)&lt;=1)*1,""))),"")</f>
        <v/>
      </c>
      <c r="MG16" s="262"/>
    </row>
    <row r="17">
      <c r="A17" s="172"/>
      <c r="B17" s="253">
        <f t="array" ref="B17">INDEX(Groups!$C$7:$C$35,MATCH(C17,Groups!$D$7:$D$35,0))</f>
        <v>10</v>
      </c>
      <c r="C17" s="254" t="str">
        <f>GrpB!$B$8</f>
        <v>Albania</v>
      </c>
      <c r="D17" s="255">
        <f t="array" ref="D17">INDEX(Groups!$C$7:$C$35,MATCH(E17,Groups!$D$7:$D$35,0))</f>
        <v>3</v>
      </c>
      <c r="E17" s="254" t="str">
        <f>GrpB!$D$8</f>
        <v>Spain</v>
      </c>
      <c r="F17" s="256">
        <f>GrpB!$E$8</f>
        <v>0</v>
      </c>
      <c r="G17" s="257">
        <f>GrpB!$G$8</f>
        <v>2</v>
      </c>
      <c r="H17" s="133"/>
      <c r="I17" s="253">
        <f t="shared" si="1"/>
        <v>10</v>
      </c>
      <c r="J17" s="254" t="str">
        <f>GrpB!$B$8</f>
        <v>Albania</v>
      </c>
      <c r="K17" s="255">
        <f t="shared" si="105"/>
        <v>3</v>
      </c>
      <c r="L17" s="254" t="str">
        <f>GrpB!$D$8</f>
        <v>Spain</v>
      </c>
      <c r="M17" s="258"/>
      <c r="N17" s="258"/>
      <c r="O17" s="261"/>
      <c r="P17" s="255" t="str">
        <f t="shared" si="106"/>
        <v/>
      </c>
      <c r="Q17" s="255" t="str">
        <f>IF((P17&lt;&gt;""),IF(OR($F17&lt;&gt;$G17,PrSettings!$M$4="●"),(($F17-$G17)=(M17-N17))*1,0),"")</f>
        <v/>
      </c>
      <c r="R17" s="255" t="str">
        <f t="shared" si="107"/>
        <v/>
      </c>
      <c r="S17" s="255" t="str">
        <f>IF(P17&lt;&gt;"",IF(ABS($F17-$G17)&gt;=PrSettings!$M$7,(ABS($F17-$G17-M17+N17)&lt;=1)*1,IF(AND(P17,$F17=$G17,$F17&gt;=PrSettings!$M$6),(ABS(M17-$F17)&lt;=1)*1,IF(AND(ABS($F17-$G17-M17+N17)&lt;=1,$F17+$G17&gt;=PrSettings!$M$8),(ABS(M17-$F17)&lt;=1)*(ABS(N17-$G17)&lt;=1)*1,""))),"")</f>
        <v/>
      </c>
      <c r="T17" s="262"/>
      <c r="V17" s="253">
        <f t="shared" si="2"/>
        <v>10</v>
      </c>
      <c r="W17" s="254" t="str">
        <f>GrpB!$B$8</f>
        <v>Albania</v>
      </c>
      <c r="X17" s="255">
        <f t="shared" si="108"/>
        <v>3</v>
      </c>
      <c r="Y17" s="254" t="str">
        <f>GrpB!$D$8</f>
        <v>Spain</v>
      </c>
      <c r="Z17" s="258"/>
      <c r="AA17" s="258"/>
      <c r="AB17" s="261"/>
      <c r="AC17" s="255" t="str">
        <f t="shared" si="109"/>
        <v/>
      </c>
      <c r="AD17" s="255" t="str">
        <f>IF((AC17&lt;&gt;""),IF(OR($F17&lt;&gt;$G17,PrSettings!$M$4="●"),(($F17-$G17)=(Z17-AA17))*1,0),"")</f>
        <v/>
      </c>
      <c r="AE17" s="255" t="str">
        <f t="shared" si="110"/>
        <v/>
      </c>
      <c r="AF17" s="255" t="str">
        <f>IF(AC17&lt;&gt;"",IF(ABS($F17-$G17)&gt;=PrSettings!$M$7,(ABS($F17-$G17-Z17+AA17)&lt;=1)*1,IF(AND(AC17,$F17=$G17,$F17&gt;=PrSettings!$M$6),(ABS(Z17-$F17)&lt;=1)*1,IF(AND(ABS($F17-$G17-Z17+AA17)&lt;=1,$F17+$G17&gt;=PrSettings!$M$8),(ABS(Z17-$F17)&lt;=1)*(ABS(AA17-$G17)&lt;=1)*1,""))),"")</f>
        <v/>
      </c>
      <c r="AG17" s="262"/>
      <c r="AI17" s="253">
        <f t="shared" si="3"/>
        <v>10</v>
      </c>
      <c r="AJ17" s="254" t="str">
        <f>GrpB!$B$8</f>
        <v>Albania</v>
      </c>
      <c r="AK17" s="255">
        <f t="shared" si="111"/>
        <v>3</v>
      </c>
      <c r="AL17" s="254" t="str">
        <f>GrpB!$D$8</f>
        <v>Spain</v>
      </c>
      <c r="AM17" s="258"/>
      <c r="AN17" s="258"/>
      <c r="AO17" s="261"/>
      <c r="AP17" s="255" t="str">
        <f t="shared" si="112"/>
        <v/>
      </c>
      <c r="AQ17" s="255" t="str">
        <f>IF((AP17&lt;&gt;""),IF(OR($F17&lt;&gt;$G17,PrSettings!$M$4="●"),(($F17-$G17)=(AM17-AN17))*1,0),"")</f>
        <v/>
      </c>
      <c r="AR17" s="255" t="str">
        <f t="shared" si="113"/>
        <v/>
      </c>
      <c r="AS17" s="255" t="str">
        <f>IF(AP17&lt;&gt;"",IF(ABS($F17-$G17)&gt;=PrSettings!$M$7,(ABS($F17-$G17-AM17+AN17)&lt;=1)*1,IF(AND(AP17,$F17=$G17,$F17&gt;=PrSettings!$M$6),(ABS(AM17-$F17)&lt;=1)*1,IF(AND(ABS($F17-$G17-AM17+AN17)&lt;=1,$F17+$G17&gt;=PrSettings!$M$8),(ABS(AM17-$F17)&lt;=1)*(ABS(AN17-$G17)&lt;=1)*1,""))),"")</f>
        <v/>
      </c>
      <c r="AT17" s="262"/>
      <c r="AV17" s="253">
        <f t="shared" si="4"/>
        <v>10</v>
      </c>
      <c r="AW17" s="254" t="str">
        <f>GrpB!$B$8</f>
        <v>Albania</v>
      </c>
      <c r="AX17" s="255">
        <f t="shared" si="114"/>
        <v>3</v>
      </c>
      <c r="AY17" s="254" t="str">
        <f>GrpB!$D$8</f>
        <v>Spain</v>
      </c>
      <c r="AZ17" s="258"/>
      <c r="BA17" s="258"/>
      <c r="BB17" s="261"/>
      <c r="BC17" s="255" t="str">
        <f t="shared" si="115"/>
        <v/>
      </c>
      <c r="BD17" s="255" t="str">
        <f>IF((BC17&lt;&gt;""),IF(OR($F17&lt;&gt;$G17,PrSettings!$M$4="●"),(($F17-$G17)=(AZ17-BA17))*1,0),"")</f>
        <v/>
      </c>
      <c r="BE17" s="255" t="str">
        <f t="shared" si="116"/>
        <v/>
      </c>
      <c r="BF17" s="255" t="str">
        <f>IF(BC17&lt;&gt;"",IF(ABS($F17-$G17)&gt;=PrSettings!$M$7,(ABS($F17-$G17-AZ17+BA17)&lt;=1)*1,IF(AND(BC17,$F17=$G17,$F17&gt;=PrSettings!$M$6),(ABS(AZ17-$F17)&lt;=1)*1,IF(AND(ABS($F17-$G17-AZ17+BA17)&lt;=1,$F17+$G17&gt;=PrSettings!$M$8),(ABS(AZ17-$F17)&lt;=1)*(ABS(BA17-$G17)&lt;=1)*1,""))),"")</f>
        <v/>
      </c>
      <c r="BG17" s="262"/>
      <c r="BI17" s="253">
        <f t="shared" si="5"/>
        <v>10</v>
      </c>
      <c r="BJ17" s="254" t="str">
        <f>GrpB!$B$8</f>
        <v>Albania</v>
      </c>
      <c r="BK17" s="255">
        <f t="shared" si="117"/>
        <v>3</v>
      </c>
      <c r="BL17" s="254" t="str">
        <f>GrpB!$D$8</f>
        <v>Spain</v>
      </c>
      <c r="BM17" s="258"/>
      <c r="BN17" s="258"/>
      <c r="BO17" s="261"/>
      <c r="BP17" s="255" t="str">
        <f t="shared" si="118"/>
        <v/>
      </c>
      <c r="BQ17" s="255" t="str">
        <f>IF((BP17&lt;&gt;""),IF(OR($F17&lt;&gt;$G17,PrSettings!$M$4="●"),(($F17-$G17)=(BM17-BN17))*1,0),"")</f>
        <v/>
      </c>
      <c r="BR17" s="255" t="str">
        <f t="shared" si="119"/>
        <v/>
      </c>
      <c r="BS17" s="255" t="str">
        <f>IF(BP17&lt;&gt;"",IF(ABS($F17-$G17)&gt;=PrSettings!$M$7,(ABS($F17-$G17-BM17+BN17)&lt;=1)*1,IF(AND(BP17,$F17=$G17,$F17&gt;=PrSettings!$M$6),(ABS(BM17-$F17)&lt;=1)*1,IF(AND(ABS($F17-$G17-BM17+BN17)&lt;=1,$F17+$G17&gt;=PrSettings!$M$8),(ABS(BM17-$F17)&lt;=1)*(ABS(BN17-$G17)&lt;=1)*1,""))),"")</f>
        <v/>
      </c>
      <c r="BT17" s="262"/>
      <c r="BV17" s="253">
        <f t="shared" si="6"/>
        <v>10</v>
      </c>
      <c r="BW17" s="254" t="str">
        <f>GrpB!$B$8</f>
        <v>Albania</v>
      </c>
      <c r="BX17" s="255">
        <f t="shared" si="120"/>
        <v>3</v>
      </c>
      <c r="BY17" s="254" t="str">
        <f>GrpB!$D$8</f>
        <v>Spain</v>
      </c>
      <c r="BZ17" s="258"/>
      <c r="CA17" s="258"/>
      <c r="CB17" s="261"/>
      <c r="CC17" s="255" t="str">
        <f t="shared" si="121"/>
        <v/>
      </c>
      <c r="CD17" s="255" t="str">
        <f>IF((CC17&lt;&gt;""),IF(OR($F17&lt;&gt;$G17,PrSettings!$M$4="●"),(($F17-$G17)=(BZ17-CA17))*1,0),"")</f>
        <v/>
      </c>
      <c r="CE17" s="255" t="str">
        <f t="shared" si="122"/>
        <v/>
      </c>
      <c r="CF17" s="255" t="str">
        <f>IF(CC17&lt;&gt;"",IF(ABS($F17-$G17)&gt;=PrSettings!$M$7,(ABS($F17-$G17-BZ17+CA17)&lt;=1)*1,IF(AND(CC17,$F17=$G17,$F17&gt;=PrSettings!$M$6),(ABS(BZ17-$F17)&lt;=1)*1,IF(AND(ABS($F17-$G17-BZ17+CA17)&lt;=1,$F17+$G17&gt;=PrSettings!$M$8),(ABS(BZ17-$F17)&lt;=1)*(ABS(CA17-$G17)&lt;=1)*1,""))),"")</f>
        <v/>
      </c>
      <c r="CG17" s="262"/>
      <c r="CI17" s="253">
        <f t="shared" si="7"/>
        <v>10</v>
      </c>
      <c r="CJ17" s="254" t="str">
        <f>GrpB!$B$8</f>
        <v>Albania</v>
      </c>
      <c r="CK17" s="255">
        <f t="shared" si="123"/>
        <v>3</v>
      </c>
      <c r="CL17" s="254" t="str">
        <f>GrpB!$D$8</f>
        <v>Spain</v>
      </c>
      <c r="CM17" s="258"/>
      <c r="CN17" s="258"/>
      <c r="CO17" s="261"/>
      <c r="CP17" s="255" t="str">
        <f t="shared" si="124"/>
        <v/>
      </c>
      <c r="CQ17" s="255" t="str">
        <f>IF((CP17&lt;&gt;""),IF(OR($F17&lt;&gt;$G17,PrSettings!$M$4="●"),(($F17-$G17)=(CM17-CN17))*1,0),"")</f>
        <v/>
      </c>
      <c r="CR17" s="255" t="str">
        <f t="shared" si="125"/>
        <v/>
      </c>
      <c r="CS17" s="255" t="str">
        <f>IF(CP17&lt;&gt;"",IF(ABS($F17-$G17)&gt;=PrSettings!$M$7,(ABS($F17-$G17-CM17+CN17)&lt;=1)*1,IF(AND(CP17,$F17=$G17,$F17&gt;=PrSettings!$M$6),(ABS(CM17-$F17)&lt;=1)*1,IF(AND(ABS($F17-$G17-CM17+CN17)&lt;=1,$F17+$G17&gt;=PrSettings!$M$8),(ABS(CM17-$F17)&lt;=1)*(ABS(CN17-$G17)&lt;=1)*1,""))),"")</f>
        <v/>
      </c>
      <c r="CT17" s="262"/>
      <c r="CV17" s="253">
        <f t="shared" si="8"/>
        <v>10</v>
      </c>
      <c r="CW17" s="254" t="str">
        <f>GrpB!$B$8</f>
        <v>Albania</v>
      </c>
      <c r="CX17" s="255">
        <f t="shared" si="126"/>
        <v>3</v>
      </c>
      <c r="CY17" s="254" t="str">
        <f>GrpB!$D$8</f>
        <v>Spain</v>
      </c>
      <c r="CZ17" s="258"/>
      <c r="DA17" s="258"/>
      <c r="DB17" s="261"/>
      <c r="DC17" s="255" t="str">
        <f t="shared" si="127"/>
        <v/>
      </c>
      <c r="DD17" s="255" t="str">
        <f>IF((DC17&lt;&gt;""),IF(OR($F17&lt;&gt;$G17,PrSettings!$M$4="●"),(($F17-$G17)=(CZ17-DA17))*1,0),"")</f>
        <v/>
      </c>
      <c r="DE17" s="255" t="str">
        <f t="shared" si="128"/>
        <v/>
      </c>
      <c r="DF17" s="255" t="str">
        <f>IF(DC17&lt;&gt;"",IF(ABS($F17-$G17)&gt;=PrSettings!$M$7,(ABS($F17-$G17-CZ17+DA17)&lt;=1)*1,IF(AND(DC17,$F17=$G17,$F17&gt;=PrSettings!$M$6),(ABS(CZ17-$F17)&lt;=1)*1,IF(AND(ABS($F17-$G17-CZ17+DA17)&lt;=1,$F17+$G17&gt;=PrSettings!$M$8),(ABS(CZ17-$F17)&lt;=1)*(ABS(DA17-$G17)&lt;=1)*1,""))),"")</f>
        <v/>
      </c>
      <c r="DG17" s="262"/>
      <c r="DI17" s="253">
        <f t="shared" si="9"/>
        <v>10</v>
      </c>
      <c r="DJ17" s="254" t="str">
        <f>GrpB!$B$8</f>
        <v>Albania</v>
      </c>
      <c r="DK17" s="255">
        <f t="shared" si="129"/>
        <v>3</v>
      </c>
      <c r="DL17" s="254" t="str">
        <f>GrpB!$D$8</f>
        <v>Spain</v>
      </c>
      <c r="DM17" s="258"/>
      <c r="DN17" s="258"/>
      <c r="DO17" s="261"/>
      <c r="DP17" s="255" t="str">
        <f t="shared" si="130"/>
        <v/>
      </c>
      <c r="DQ17" s="255" t="str">
        <f>IF((DP17&lt;&gt;""),IF(OR($F17&lt;&gt;$G17,PrSettings!$M$4="●"),(($F17-$G17)=(DM17-DN17))*1,0),"")</f>
        <v/>
      </c>
      <c r="DR17" s="255" t="str">
        <f t="shared" si="131"/>
        <v/>
      </c>
      <c r="DS17" s="255" t="str">
        <f>IF(DP17&lt;&gt;"",IF(ABS($F17-$G17)&gt;=PrSettings!$M$7,(ABS($F17-$G17-DM17+DN17)&lt;=1)*1,IF(AND(DP17,$F17=$G17,$F17&gt;=PrSettings!$M$6),(ABS(DM17-$F17)&lt;=1)*1,IF(AND(ABS($F17-$G17-DM17+DN17)&lt;=1,$F17+$G17&gt;=PrSettings!$M$8),(ABS(DM17-$F17)&lt;=1)*(ABS(DN17-$G17)&lt;=1)*1,""))),"")</f>
        <v/>
      </c>
      <c r="DT17" s="262"/>
      <c r="DV17" s="253">
        <f t="shared" si="10"/>
        <v>10</v>
      </c>
      <c r="DW17" s="254" t="str">
        <f>GrpB!$B$8</f>
        <v>Albania</v>
      </c>
      <c r="DX17" s="255">
        <f t="shared" si="132"/>
        <v>3</v>
      </c>
      <c r="DY17" s="254" t="str">
        <f>GrpB!$D$8</f>
        <v>Spain</v>
      </c>
      <c r="DZ17" s="258"/>
      <c r="EA17" s="258"/>
      <c r="EB17" s="261"/>
      <c r="EC17" s="255" t="str">
        <f t="shared" si="133"/>
        <v/>
      </c>
      <c r="ED17" s="255" t="str">
        <f>IF((EC17&lt;&gt;""),IF(OR($F17&lt;&gt;$G17,PrSettings!$M$4="●"),(($F17-$G17)=(DZ17-EA17))*1,0),"")</f>
        <v/>
      </c>
      <c r="EE17" s="255" t="str">
        <f t="shared" si="134"/>
        <v/>
      </c>
      <c r="EF17" s="255" t="str">
        <f>IF(EC17&lt;&gt;"",IF(ABS($F17-$G17)&gt;=PrSettings!$M$7,(ABS($F17-$G17-DZ17+EA17)&lt;=1)*1,IF(AND(EC17,$F17=$G17,$F17&gt;=PrSettings!$M$6),(ABS(DZ17-$F17)&lt;=1)*1,IF(AND(ABS($F17-$G17-DZ17+EA17)&lt;=1,$F17+$G17&gt;=PrSettings!$M$8),(ABS(DZ17-$F17)&lt;=1)*(ABS(EA17-$G17)&lt;=1)*1,""))),"")</f>
        <v/>
      </c>
      <c r="EG17" s="262"/>
      <c r="EI17" s="253">
        <f t="shared" si="11"/>
        <v>10</v>
      </c>
      <c r="EJ17" s="254" t="str">
        <f>GrpB!$B$8</f>
        <v>Albania</v>
      </c>
      <c r="EK17" s="255">
        <f t="shared" si="135"/>
        <v>3</v>
      </c>
      <c r="EL17" s="254" t="str">
        <f>GrpB!$D$8</f>
        <v>Spain</v>
      </c>
      <c r="EM17" s="258"/>
      <c r="EN17" s="258"/>
      <c r="EO17" s="261"/>
      <c r="EP17" s="255" t="str">
        <f t="shared" si="136"/>
        <v/>
      </c>
      <c r="EQ17" s="255" t="str">
        <f>IF((EP17&lt;&gt;""),IF(OR($F17&lt;&gt;$G17,PrSettings!$M$4="●"),(($F17-$G17)=(EM17-EN17))*1,0),"")</f>
        <v/>
      </c>
      <c r="ER17" s="255" t="str">
        <f t="shared" si="137"/>
        <v/>
      </c>
      <c r="ES17" s="255" t="str">
        <f>IF(EP17&lt;&gt;"",IF(ABS($F17-$G17)&gt;=PrSettings!$M$7,(ABS($F17-$G17-EM17+EN17)&lt;=1)*1,IF(AND(EP17,$F17=$G17,$F17&gt;=PrSettings!$M$6),(ABS(EM17-$F17)&lt;=1)*1,IF(AND(ABS($F17-$G17-EM17+EN17)&lt;=1,$F17+$G17&gt;=PrSettings!$M$8),(ABS(EM17-$F17)&lt;=1)*(ABS(EN17-$G17)&lt;=1)*1,""))),"")</f>
        <v/>
      </c>
      <c r="ET17" s="262"/>
      <c r="EV17" s="253">
        <f t="shared" si="12"/>
        <v>10</v>
      </c>
      <c r="EW17" s="254" t="str">
        <f>GrpB!$B$8</f>
        <v>Albania</v>
      </c>
      <c r="EX17" s="255">
        <f t="shared" si="138"/>
        <v>3</v>
      </c>
      <c r="EY17" s="254" t="str">
        <f>GrpB!$D$8</f>
        <v>Spain</v>
      </c>
      <c r="EZ17" s="258"/>
      <c r="FA17" s="258"/>
      <c r="FB17" s="261"/>
      <c r="FC17" s="255" t="str">
        <f t="shared" si="139"/>
        <v/>
      </c>
      <c r="FD17" s="255" t="str">
        <f>IF((FC17&lt;&gt;""),IF(OR($F17&lt;&gt;$G17,PrSettings!$M$4="●"),(($F17-$G17)=(EZ17-FA17))*1,0),"")</f>
        <v/>
      </c>
      <c r="FE17" s="255" t="str">
        <f t="shared" si="140"/>
        <v/>
      </c>
      <c r="FF17" s="255" t="str">
        <f>IF(FC17&lt;&gt;"",IF(ABS($F17-$G17)&gt;=PrSettings!$M$7,(ABS($F17-$G17-EZ17+FA17)&lt;=1)*1,IF(AND(FC17,$F17=$G17,$F17&gt;=PrSettings!$M$6),(ABS(EZ17-$F17)&lt;=1)*1,IF(AND(ABS($F17-$G17-EZ17+FA17)&lt;=1,$F17+$G17&gt;=PrSettings!$M$8),(ABS(EZ17-$F17)&lt;=1)*(ABS(FA17-$G17)&lt;=1)*1,""))),"")</f>
        <v/>
      </c>
      <c r="FG17" s="262"/>
      <c r="FI17" s="253">
        <f t="shared" si="13"/>
        <v>10</v>
      </c>
      <c r="FJ17" s="254" t="str">
        <f>GrpB!$B$8</f>
        <v>Albania</v>
      </c>
      <c r="FK17" s="255">
        <f t="shared" si="141"/>
        <v>3</v>
      </c>
      <c r="FL17" s="254" t="str">
        <f>GrpB!$D$8</f>
        <v>Spain</v>
      </c>
      <c r="FM17" s="258"/>
      <c r="FN17" s="258"/>
      <c r="FO17" s="261"/>
      <c r="FP17" s="255" t="str">
        <f t="shared" si="142"/>
        <v/>
      </c>
      <c r="FQ17" s="255" t="str">
        <f>IF((FP17&lt;&gt;""),IF(OR($F17&lt;&gt;$G17,PrSettings!$M$4="●"),(($F17-$G17)=(FM17-FN17))*1,0),"")</f>
        <v/>
      </c>
      <c r="FR17" s="255" t="str">
        <f t="shared" si="143"/>
        <v/>
      </c>
      <c r="FS17" s="255" t="str">
        <f>IF(FP17&lt;&gt;"",IF(ABS($F17-$G17)&gt;=PrSettings!$M$7,(ABS($F17-$G17-FM17+FN17)&lt;=1)*1,IF(AND(FP17,$F17=$G17,$F17&gt;=PrSettings!$M$6),(ABS(FM17-$F17)&lt;=1)*1,IF(AND(ABS($F17-$G17-FM17+FN17)&lt;=1,$F17+$G17&gt;=PrSettings!$M$8),(ABS(FM17-$F17)&lt;=1)*(ABS(FN17-$G17)&lt;=1)*1,""))),"")</f>
        <v/>
      </c>
      <c r="FT17" s="262"/>
      <c r="FV17" s="253">
        <f t="shared" si="14"/>
        <v>10</v>
      </c>
      <c r="FW17" s="254" t="str">
        <f>GrpB!$B$8</f>
        <v>Albania</v>
      </c>
      <c r="FX17" s="255">
        <f t="shared" si="144"/>
        <v>3</v>
      </c>
      <c r="FY17" s="254" t="str">
        <f>GrpB!$D$8</f>
        <v>Spain</v>
      </c>
      <c r="FZ17" s="258"/>
      <c r="GA17" s="258"/>
      <c r="GB17" s="261"/>
      <c r="GC17" s="255" t="str">
        <f t="shared" si="145"/>
        <v/>
      </c>
      <c r="GD17" s="255" t="str">
        <f>IF((GC17&lt;&gt;""),IF(OR($F17&lt;&gt;$G17,PrSettings!$M$4="●"),(($F17-$G17)=(FZ17-GA17))*1,0),"")</f>
        <v/>
      </c>
      <c r="GE17" s="255" t="str">
        <f t="shared" si="146"/>
        <v/>
      </c>
      <c r="GF17" s="255" t="str">
        <f>IF(GC17&lt;&gt;"",IF(ABS($F17-$G17)&gt;=PrSettings!$M$7,(ABS($F17-$G17-FZ17+GA17)&lt;=1)*1,IF(AND(GC17,$F17=$G17,$F17&gt;=PrSettings!$M$6),(ABS(FZ17-$F17)&lt;=1)*1,IF(AND(ABS($F17-$G17-FZ17+GA17)&lt;=1,$F17+$G17&gt;=PrSettings!$M$8),(ABS(FZ17-$F17)&lt;=1)*(ABS(GA17-$G17)&lt;=1)*1,""))),"")</f>
        <v/>
      </c>
      <c r="GG17" s="262"/>
      <c r="GI17" s="253">
        <f t="shared" si="15"/>
        <v>10</v>
      </c>
      <c r="GJ17" s="254" t="str">
        <f>GrpB!$B$8</f>
        <v>Albania</v>
      </c>
      <c r="GK17" s="255">
        <f t="shared" si="147"/>
        <v>3</v>
      </c>
      <c r="GL17" s="254" t="str">
        <f>GrpB!$D$8</f>
        <v>Spain</v>
      </c>
      <c r="GM17" s="258"/>
      <c r="GN17" s="258"/>
      <c r="GO17" s="261"/>
      <c r="GP17" s="255" t="str">
        <f t="shared" si="148"/>
        <v/>
      </c>
      <c r="GQ17" s="255" t="str">
        <f>IF((GP17&lt;&gt;""),IF(OR($F17&lt;&gt;$G17,PrSettings!$M$4="●"),(($F17-$G17)=(GM17-GN17))*1,0),"")</f>
        <v/>
      </c>
      <c r="GR17" s="255" t="str">
        <f t="shared" si="149"/>
        <v/>
      </c>
      <c r="GS17" s="255" t="str">
        <f>IF(GP17&lt;&gt;"",IF(ABS($F17-$G17)&gt;=PrSettings!$M$7,(ABS($F17-$G17-GM17+GN17)&lt;=1)*1,IF(AND(GP17,$F17=$G17,$F17&gt;=PrSettings!$M$6),(ABS(GM17-$F17)&lt;=1)*1,IF(AND(ABS($F17-$G17-GM17+GN17)&lt;=1,$F17+$G17&gt;=PrSettings!$M$8),(ABS(GM17-$F17)&lt;=1)*(ABS(GN17-$G17)&lt;=1)*1,""))),"")</f>
        <v/>
      </c>
      <c r="GT17" s="262"/>
      <c r="GV17" s="253">
        <f t="shared" si="16"/>
        <v>10</v>
      </c>
      <c r="GW17" s="254" t="str">
        <f>GrpB!$B$8</f>
        <v>Albania</v>
      </c>
      <c r="GX17" s="255">
        <f t="shared" si="150"/>
        <v>3</v>
      </c>
      <c r="GY17" s="254" t="str">
        <f>GrpB!$D$8</f>
        <v>Spain</v>
      </c>
      <c r="GZ17" s="258"/>
      <c r="HA17" s="258"/>
      <c r="HB17" s="261"/>
      <c r="HC17" s="255" t="str">
        <f t="shared" si="151"/>
        <v/>
      </c>
      <c r="HD17" s="255" t="str">
        <f>IF((HC17&lt;&gt;""),IF(OR($F17&lt;&gt;$G17,PrSettings!$M$4="●"),(($F17-$G17)=(GZ17-HA17))*1,0),"")</f>
        <v/>
      </c>
      <c r="HE17" s="255" t="str">
        <f t="shared" si="152"/>
        <v/>
      </c>
      <c r="HF17" s="255" t="str">
        <f>IF(HC17&lt;&gt;"",IF(ABS($F17-$G17)&gt;=PrSettings!$M$7,(ABS($F17-$G17-GZ17+HA17)&lt;=1)*1,IF(AND(HC17,$F17=$G17,$F17&gt;=PrSettings!$M$6),(ABS(GZ17-$F17)&lt;=1)*1,IF(AND(ABS($F17-$G17-GZ17+HA17)&lt;=1,$F17+$G17&gt;=PrSettings!$M$8),(ABS(GZ17-$F17)&lt;=1)*(ABS(HA17-$G17)&lt;=1)*1,""))),"")</f>
        <v/>
      </c>
      <c r="HG17" s="262"/>
      <c r="HI17" s="253">
        <f t="shared" si="17"/>
        <v>10</v>
      </c>
      <c r="HJ17" s="254" t="str">
        <f>GrpB!$B$8</f>
        <v>Albania</v>
      </c>
      <c r="HK17" s="255">
        <f t="shared" si="153"/>
        <v>3</v>
      </c>
      <c r="HL17" s="254" t="str">
        <f>GrpB!$D$8</f>
        <v>Spain</v>
      </c>
      <c r="HM17" s="258"/>
      <c r="HN17" s="258"/>
      <c r="HO17" s="261"/>
      <c r="HP17" s="255" t="str">
        <f t="shared" si="154"/>
        <v/>
      </c>
      <c r="HQ17" s="255" t="str">
        <f>IF((HP17&lt;&gt;""),IF(OR($F17&lt;&gt;$G17,PrSettings!$M$4="●"),(($F17-$G17)=(HM17-HN17))*1,0),"")</f>
        <v/>
      </c>
      <c r="HR17" s="255" t="str">
        <f t="shared" si="155"/>
        <v/>
      </c>
      <c r="HS17" s="255" t="str">
        <f>IF(HP17&lt;&gt;"",IF(ABS($F17-$G17)&gt;=PrSettings!$M$7,(ABS($F17-$G17-HM17+HN17)&lt;=1)*1,IF(AND(HP17,$F17=$G17,$F17&gt;=PrSettings!$M$6),(ABS(HM17-$F17)&lt;=1)*1,IF(AND(ABS($F17-$G17-HM17+HN17)&lt;=1,$F17+$G17&gt;=PrSettings!$M$8),(ABS(HM17-$F17)&lt;=1)*(ABS(HN17-$G17)&lt;=1)*1,""))),"")</f>
        <v/>
      </c>
      <c r="HT17" s="262"/>
      <c r="HV17" s="253">
        <f t="shared" si="18"/>
        <v>10</v>
      </c>
      <c r="HW17" s="254" t="str">
        <f>GrpB!$B$8</f>
        <v>Albania</v>
      </c>
      <c r="HX17" s="255">
        <f t="shared" si="156"/>
        <v>3</v>
      </c>
      <c r="HY17" s="254" t="str">
        <f>GrpB!$D$8</f>
        <v>Spain</v>
      </c>
      <c r="HZ17" s="258"/>
      <c r="IA17" s="258"/>
      <c r="IB17" s="261"/>
      <c r="IC17" s="255" t="str">
        <f t="shared" si="157"/>
        <v/>
      </c>
      <c r="ID17" s="255" t="str">
        <f>IF((IC17&lt;&gt;""),IF(OR($F17&lt;&gt;$G17,PrSettings!$M$4="●"),(($F17-$G17)=(HZ17-IA17))*1,0),"")</f>
        <v/>
      </c>
      <c r="IE17" s="255" t="str">
        <f t="shared" si="158"/>
        <v/>
      </c>
      <c r="IF17" s="255" t="str">
        <f>IF(IC17&lt;&gt;"",IF(ABS($F17-$G17)&gt;=PrSettings!$M$7,(ABS($F17-$G17-HZ17+IA17)&lt;=1)*1,IF(AND(IC17,$F17=$G17,$F17&gt;=PrSettings!$M$6),(ABS(HZ17-$F17)&lt;=1)*1,IF(AND(ABS($F17-$G17-HZ17+IA17)&lt;=1,$F17+$G17&gt;=PrSettings!$M$8),(ABS(HZ17-$F17)&lt;=1)*(ABS(IA17-$G17)&lt;=1)*1,""))),"")</f>
        <v/>
      </c>
      <c r="IG17" s="262"/>
      <c r="II17" s="253">
        <f t="shared" si="19"/>
        <v>10</v>
      </c>
      <c r="IJ17" s="254" t="str">
        <f>GrpB!$B$8</f>
        <v>Albania</v>
      </c>
      <c r="IK17" s="255">
        <f t="shared" si="159"/>
        <v>3</v>
      </c>
      <c r="IL17" s="254" t="str">
        <f>GrpB!$D$8</f>
        <v>Spain</v>
      </c>
      <c r="IM17" s="258"/>
      <c r="IN17" s="258"/>
      <c r="IO17" s="261"/>
      <c r="IP17" s="255" t="str">
        <f t="shared" si="160"/>
        <v/>
      </c>
      <c r="IQ17" s="255" t="str">
        <f>IF((IP17&lt;&gt;""),IF(OR($F17&lt;&gt;$G17,PrSettings!$M$4="●"),(($F17-$G17)=(IM17-IN17))*1,0),"")</f>
        <v/>
      </c>
      <c r="IR17" s="255" t="str">
        <f t="shared" si="161"/>
        <v/>
      </c>
      <c r="IS17" s="255" t="str">
        <f>IF(IP17&lt;&gt;"",IF(ABS($F17-$G17)&gt;=PrSettings!$M$7,(ABS($F17-$G17-IM17+IN17)&lt;=1)*1,IF(AND(IP17,$F17=$G17,$F17&gt;=PrSettings!$M$6),(ABS(IM17-$F17)&lt;=1)*1,IF(AND(ABS($F17-$G17-IM17+IN17)&lt;=1,$F17+$G17&gt;=PrSettings!$M$8),(ABS(IM17-$F17)&lt;=1)*(ABS(IN17-$G17)&lt;=1)*1,""))),"")</f>
        <v/>
      </c>
      <c r="IT17" s="262"/>
      <c r="IV17" s="253">
        <f t="shared" si="20"/>
        <v>10</v>
      </c>
      <c r="IW17" s="254" t="str">
        <f>GrpB!$B$8</f>
        <v>Albania</v>
      </c>
      <c r="IX17" s="255">
        <f t="shared" si="162"/>
        <v>3</v>
      </c>
      <c r="IY17" s="254" t="str">
        <f>GrpB!$D$8</f>
        <v>Spain</v>
      </c>
      <c r="IZ17" s="258"/>
      <c r="JA17" s="258"/>
      <c r="JB17" s="261"/>
      <c r="JC17" s="255" t="str">
        <f t="shared" si="163"/>
        <v/>
      </c>
      <c r="JD17" s="255" t="str">
        <f>IF((JC17&lt;&gt;""),IF(OR($F17&lt;&gt;$G17,PrSettings!$M$4="●"),(($F17-$G17)=(IZ17-JA17))*1,0),"")</f>
        <v/>
      </c>
      <c r="JE17" s="255" t="str">
        <f t="shared" si="164"/>
        <v/>
      </c>
      <c r="JF17" s="255" t="str">
        <f>IF(JC17&lt;&gt;"",IF(ABS($F17-$G17)&gt;=PrSettings!$M$7,(ABS($F17-$G17-IZ17+JA17)&lt;=1)*1,IF(AND(JC17,$F17=$G17,$F17&gt;=PrSettings!$M$6),(ABS(IZ17-$F17)&lt;=1)*1,IF(AND(ABS($F17-$G17-IZ17+JA17)&lt;=1,$F17+$G17&gt;=PrSettings!$M$8),(ABS(IZ17-$F17)&lt;=1)*(ABS(JA17-$G17)&lt;=1)*1,""))),"")</f>
        <v/>
      </c>
      <c r="JG17" s="262"/>
      <c r="JI17" s="253">
        <f t="shared" si="21"/>
        <v>10</v>
      </c>
      <c r="JJ17" s="254" t="str">
        <f>GrpB!$B$8</f>
        <v>Albania</v>
      </c>
      <c r="JK17" s="255">
        <f t="shared" si="165"/>
        <v>3</v>
      </c>
      <c r="JL17" s="254" t="str">
        <f>GrpB!$D$8</f>
        <v>Spain</v>
      </c>
      <c r="JM17" s="258"/>
      <c r="JN17" s="258"/>
      <c r="JO17" s="261"/>
      <c r="JP17" s="255" t="str">
        <f t="shared" si="166"/>
        <v/>
      </c>
      <c r="JQ17" s="255" t="str">
        <f>IF((JP17&lt;&gt;""),IF(OR($F17&lt;&gt;$G17,PrSettings!$M$4="●"),(($F17-$G17)=(JM17-JN17))*1,0),"")</f>
        <v/>
      </c>
      <c r="JR17" s="255" t="str">
        <f t="shared" si="167"/>
        <v/>
      </c>
      <c r="JS17" s="255" t="str">
        <f>IF(JP17&lt;&gt;"",IF(ABS($F17-$G17)&gt;=PrSettings!$M$7,(ABS($F17-$G17-JM17+JN17)&lt;=1)*1,IF(AND(JP17,$F17=$G17,$F17&gt;=PrSettings!$M$6),(ABS(JM17-$F17)&lt;=1)*1,IF(AND(ABS($F17-$G17-JM17+JN17)&lt;=1,$F17+$G17&gt;=PrSettings!$M$8),(ABS(JM17-$F17)&lt;=1)*(ABS(JN17-$G17)&lt;=1)*1,""))),"")</f>
        <v/>
      </c>
      <c r="JT17" s="262"/>
      <c r="JV17" s="253">
        <f t="shared" si="22"/>
        <v>10</v>
      </c>
      <c r="JW17" s="254" t="str">
        <f>GrpB!$B$8</f>
        <v>Albania</v>
      </c>
      <c r="JX17" s="255">
        <f t="shared" si="168"/>
        <v>3</v>
      </c>
      <c r="JY17" s="254" t="str">
        <f>GrpB!$D$8</f>
        <v>Spain</v>
      </c>
      <c r="JZ17" s="258"/>
      <c r="KA17" s="258"/>
      <c r="KB17" s="261"/>
      <c r="KC17" s="255" t="str">
        <f t="shared" si="169"/>
        <v/>
      </c>
      <c r="KD17" s="255" t="str">
        <f>IF((KC17&lt;&gt;""),IF(OR($F17&lt;&gt;$G17,PrSettings!$M$4="●"),(($F17-$G17)=(JZ17-KA17))*1,0),"")</f>
        <v/>
      </c>
      <c r="KE17" s="255" t="str">
        <f t="shared" si="170"/>
        <v/>
      </c>
      <c r="KF17" s="255" t="str">
        <f>IF(KC17&lt;&gt;"",IF(ABS($F17-$G17)&gt;=PrSettings!$M$7,(ABS($F17-$G17-JZ17+KA17)&lt;=1)*1,IF(AND(KC17,$F17=$G17,$F17&gt;=PrSettings!$M$6),(ABS(JZ17-$F17)&lt;=1)*1,IF(AND(ABS($F17-$G17-JZ17+KA17)&lt;=1,$F17+$G17&gt;=PrSettings!$M$8),(ABS(JZ17-$F17)&lt;=1)*(ABS(KA17-$G17)&lt;=1)*1,""))),"")</f>
        <v/>
      </c>
      <c r="KG17" s="262"/>
      <c r="KI17" s="253">
        <f t="shared" si="23"/>
        <v>10</v>
      </c>
      <c r="KJ17" s="254" t="str">
        <f>GrpB!$B$8</f>
        <v>Albania</v>
      </c>
      <c r="KK17" s="255">
        <f t="shared" si="171"/>
        <v>3</v>
      </c>
      <c r="KL17" s="254" t="str">
        <f>GrpB!$D$8</f>
        <v>Spain</v>
      </c>
      <c r="KM17" s="258"/>
      <c r="KN17" s="258"/>
      <c r="KO17" s="261"/>
      <c r="KP17" s="255" t="str">
        <f t="shared" si="172"/>
        <v/>
      </c>
      <c r="KQ17" s="255" t="str">
        <f>IF((KP17&lt;&gt;""),IF(OR($F17&lt;&gt;$G17,PrSettings!$M$4="●"),(($F17-$G17)=(KM17-KN17))*1,0),"")</f>
        <v/>
      </c>
      <c r="KR17" s="255" t="str">
        <f t="shared" si="173"/>
        <v/>
      </c>
      <c r="KS17" s="255" t="str">
        <f>IF(KP17&lt;&gt;"",IF(ABS($F17-$G17)&gt;=PrSettings!$M$7,(ABS($F17-$G17-KM17+KN17)&lt;=1)*1,IF(AND(KP17,$F17=$G17,$F17&gt;=PrSettings!$M$6),(ABS(KM17-$F17)&lt;=1)*1,IF(AND(ABS($F17-$G17-KM17+KN17)&lt;=1,$F17+$G17&gt;=PrSettings!$M$8),(ABS(KM17-$F17)&lt;=1)*(ABS(KN17-$G17)&lt;=1)*1,""))),"")</f>
        <v/>
      </c>
      <c r="KT17" s="262"/>
      <c r="KV17" s="253">
        <f t="shared" si="24"/>
        <v>10</v>
      </c>
      <c r="KW17" s="254" t="str">
        <f>GrpB!$B$8</f>
        <v>Albania</v>
      </c>
      <c r="KX17" s="255">
        <f t="shared" si="174"/>
        <v>3</v>
      </c>
      <c r="KY17" s="254" t="str">
        <f>GrpB!$D$8</f>
        <v>Spain</v>
      </c>
      <c r="KZ17" s="258"/>
      <c r="LA17" s="258"/>
      <c r="LB17" s="261"/>
      <c r="LC17" s="255" t="str">
        <f t="shared" si="175"/>
        <v/>
      </c>
      <c r="LD17" s="255" t="str">
        <f>IF((LC17&lt;&gt;""),IF(OR($F17&lt;&gt;$G17,PrSettings!$M$4="●"),(($F17-$G17)=(KZ17-LA17))*1,0),"")</f>
        <v/>
      </c>
      <c r="LE17" s="255" t="str">
        <f t="shared" si="176"/>
        <v/>
      </c>
      <c r="LF17" s="255" t="str">
        <f>IF(LC17&lt;&gt;"",IF(ABS($F17-$G17)&gt;=PrSettings!$M$7,(ABS($F17-$G17-KZ17+LA17)&lt;=1)*1,IF(AND(LC17,$F17=$G17,$F17&gt;=PrSettings!$M$6),(ABS(KZ17-$F17)&lt;=1)*1,IF(AND(ABS($F17-$G17-KZ17+LA17)&lt;=1,$F17+$G17&gt;=PrSettings!$M$8),(ABS(KZ17-$F17)&lt;=1)*(ABS(LA17-$G17)&lt;=1)*1,""))),"")</f>
        <v/>
      </c>
      <c r="LG17" s="262"/>
      <c r="LI17" s="253">
        <f t="shared" si="25"/>
        <v>10</v>
      </c>
      <c r="LJ17" s="254" t="str">
        <f>GrpB!$B$8</f>
        <v>Albania</v>
      </c>
      <c r="LK17" s="255">
        <f t="shared" si="177"/>
        <v>3</v>
      </c>
      <c r="LL17" s="254" t="str">
        <f>GrpB!$D$8</f>
        <v>Spain</v>
      </c>
      <c r="LM17" s="258"/>
      <c r="LN17" s="258"/>
      <c r="LO17" s="261"/>
      <c r="LP17" s="255" t="str">
        <f t="shared" si="178"/>
        <v/>
      </c>
      <c r="LQ17" s="255" t="str">
        <f>IF((LP17&lt;&gt;""),IF(OR($F17&lt;&gt;$G17,PrSettings!$M$4="●"),(($F17-$G17)=(LM17-LN17))*1,0),"")</f>
        <v/>
      </c>
      <c r="LR17" s="255" t="str">
        <f t="shared" si="179"/>
        <v/>
      </c>
      <c r="LS17" s="255" t="str">
        <f>IF(LP17&lt;&gt;"",IF(ABS($F17-$G17)&gt;=PrSettings!$M$7,(ABS($F17-$G17-LM17+LN17)&lt;=1)*1,IF(AND(LP17,$F17=$G17,$F17&gt;=PrSettings!$M$6),(ABS(LM17-$F17)&lt;=1)*1,IF(AND(ABS($F17-$G17-LM17+LN17)&lt;=1,$F17+$G17&gt;=PrSettings!$M$8),(ABS(LM17-$F17)&lt;=1)*(ABS(LN17-$G17)&lt;=1)*1,""))),"")</f>
        <v/>
      </c>
      <c r="LT17" s="262"/>
      <c r="LV17" s="253">
        <f t="shared" si="26"/>
        <v>10</v>
      </c>
      <c r="LW17" s="254" t="str">
        <f>GrpB!$B$8</f>
        <v>Albania</v>
      </c>
      <c r="LX17" s="255">
        <f t="shared" si="180"/>
        <v>3</v>
      </c>
      <c r="LY17" s="254" t="str">
        <f>GrpB!$D$8</f>
        <v>Spain</v>
      </c>
      <c r="LZ17" s="258"/>
      <c r="MA17" s="258"/>
      <c r="MB17" s="261"/>
      <c r="MC17" s="255" t="str">
        <f t="shared" si="181"/>
        <v/>
      </c>
      <c r="MD17" s="255" t="str">
        <f>IF((MC17&lt;&gt;""),IF(OR($F17&lt;&gt;$G17,PrSettings!$M$4="●"),(($F17-$G17)=(LZ17-MA17))*1,0),"")</f>
        <v/>
      </c>
      <c r="ME17" s="255" t="str">
        <f t="shared" si="182"/>
        <v/>
      </c>
      <c r="MF17" s="255" t="str">
        <f>IF(MC17&lt;&gt;"",IF(ABS($F17-$G17)&gt;=PrSettings!$M$7,(ABS($F17-$G17-LZ17+MA17)&lt;=1)*1,IF(AND(MC17,$F17=$G17,$F17&gt;=PrSettings!$M$6),(ABS(LZ17-$F17)&lt;=1)*1,IF(AND(ABS($F17-$G17-LZ17+MA17)&lt;=1,$F17+$G17&gt;=PrSettings!$M$8),(ABS(LZ17-$F17)&lt;=1)*(ABS(MA17-$G17)&lt;=1)*1,""))),"")</f>
        <v/>
      </c>
      <c r="MG17" s="262"/>
    </row>
    <row r="18">
      <c r="A18" s="172"/>
      <c r="B18" s="253">
        <f t="array" ref="B18">INDEX(Groups!$C$7:$C$35,MATCH(C18,Groups!$D$7:$D$35,0))</f>
        <v>14</v>
      </c>
      <c r="C18" s="254" t="str">
        <f>GrpB!$B$9</f>
        <v>Croatia</v>
      </c>
      <c r="D18" s="255">
        <f t="array" ref="D18">INDEX(Groups!$C$7:$C$35,MATCH(E18,Groups!$D$7:$D$35,0))</f>
        <v>18</v>
      </c>
      <c r="E18" s="254" t="str">
        <f>GrpB!$D$9</f>
        <v>Italy</v>
      </c>
      <c r="F18" s="256">
        <f>GrpB!$E$9</f>
        <v>0</v>
      </c>
      <c r="G18" s="257">
        <f>GrpB!$G$9</f>
        <v>1</v>
      </c>
      <c r="H18" s="133"/>
      <c r="I18" s="253">
        <f t="shared" si="1"/>
        <v>14</v>
      </c>
      <c r="J18" s="254" t="str">
        <f>GrpB!$B$9</f>
        <v>Croatia</v>
      </c>
      <c r="K18" s="255">
        <f t="shared" si="105"/>
        <v>18</v>
      </c>
      <c r="L18" s="254" t="str">
        <f>GrpB!$D$9</f>
        <v>Italy</v>
      </c>
      <c r="M18" s="258"/>
      <c r="N18" s="258"/>
      <c r="O18" s="263"/>
      <c r="P18" s="255" t="str">
        <f t="shared" si="106"/>
        <v/>
      </c>
      <c r="Q18" s="255" t="str">
        <f>IF((P18&lt;&gt;""),IF(OR($F18&lt;&gt;$G18,PrSettings!$M$4="●"),(($F18-$G18)=(M18-N18))*1,0),"")</f>
        <v/>
      </c>
      <c r="R18" s="255" t="str">
        <f t="shared" si="107"/>
        <v/>
      </c>
      <c r="S18" s="255" t="str">
        <f>IF(P18&lt;&gt;"",IF(ABS($F18-$G18)&gt;=PrSettings!$M$7,(ABS($F18-$G18-M18+N18)&lt;=1)*1,IF(AND(P18,$F18=$G18,$F18&gt;=PrSettings!$M$6),(ABS(M18-$F18)&lt;=1)*1,IF(AND(ABS($F18-$G18-M18+N18)&lt;=1,$F18+$G18&gt;=PrSettings!$M$8),(ABS(M18-$F18)&lt;=1)*(ABS(N18-$G18)&lt;=1)*1,""))),"")</f>
        <v/>
      </c>
      <c r="T18" s="264"/>
      <c r="V18" s="253">
        <f t="shared" si="2"/>
        <v>14</v>
      </c>
      <c r="W18" s="254" t="str">
        <f>GrpB!$B$9</f>
        <v>Croatia</v>
      </c>
      <c r="X18" s="255">
        <f t="shared" si="108"/>
        <v>18</v>
      </c>
      <c r="Y18" s="254" t="str">
        <f>GrpB!$D$9</f>
        <v>Italy</v>
      </c>
      <c r="Z18" s="258"/>
      <c r="AA18" s="258"/>
      <c r="AB18" s="263"/>
      <c r="AC18" s="255" t="str">
        <f t="shared" si="109"/>
        <v/>
      </c>
      <c r="AD18" s="255" t="str">
        <f>IF((AC18&lt;&gt;""),IF(OR($F18&lt;&gt;$G18,PrSettings!$M$4="●"),(($F18-$G18)=(Z18-AA18))*1,0),"")</f>
        <v/>
      </c>
      <c r="AE18" s="255" t="str">
        <f t="shared" si="110"/>
        <v/>
      </c>
      <c r="AF18" s="255" t="str">
        <f>IF(AC18&lt;&gt;"",IF(ABS($F18-$G18)&gt;=PrSettings!$M$7,(ABS($F18-$G18-Z18+AA18)&lt;=1)*1,IF(AND(AC18,$F18=$G18,$F18&gt;=PrSettings!$M$6),(ABS(Z18-$F18)&lt;=1)*1,IF(AND(ABS($F18-$G18-Z18+AA18)&lt;=1,$F18+$G18&gt;=PrSettings!$M$8),(ABS(Z18-$F18)&lt;=1)*(ABS(AA18-$G18)&lt;=1)*1,""))),"")</f>
        <v/>
      </c>
      <c r="AG18" s="264"/>
      <c r="AI18" s="253">
        <f t="shared" si="3"/>
        <v>14</v>
      </c>
      <c r="AJ18" s="254" t="str">
        <f>GrpB!$B$9</f>
        <v>Croatia</v>
      </c>
      <c r="AK18" s="255">
        <f t="shared" si="111"/>
        <v>18</v>
      </c>
      <c r="AL18" s="254" t="str">
        <f>GrpB!$D$9</f>
        <v>Italy</v>
      </c>
      <c r="AM18" s="258"/>
      <c r="AN18" s="258"/>
      <c r="AO18" s="263"/>
      <c r="AP18" s="255" t="str">
        <f t="shared" si="112"/>
        <v/>
      </c>
      <c r="AQ18" s="255" t="str">
        <f>IF((AP18&lt;&gt;""),IF(OR($F18&lt;&gt;$G18,PrSettings!$M$4="●"),(($F18-$G18)=(AM18-AN18))*1,0),"")</f>
        <v/>
      </c>
      <c r="AR18" s="255" t="str">
        <f t="shared" si="113"/>
        <v/>
      </c>
      <c r="AS18" s="255" t="str">
        <f>IF(AP18&lt;&gt;"",IF(ABS($F18-$G18)&gt;=PrSettings!$M$7,(ABS($F18-$G18-AM18+AN18)&lt;=1)*1,IF(AND(AP18,$F18=$G18,$F18&gt;=PrSettings!$M$6),(ABS(AM18-$F18)&lt;=1)*1,IF(AND(ABS($F18-$G18-AM18+AN18)&lt;=1,$F18+$G18&gt;=PrSettings!$M$8),(ABS(AM18-$F18)&lt;=1)*(ABS(AN18-$G18)&lt;=1)*1,""))),"")</f>
        <v/>
      </c>
      <c r="AT18" s="264"/>
      <c r="AV18" s="253">
        <f t="shared" si="4"/>
        <v>14</v>
      </c>
      <c r="AW18" s="254" t="str">
        <f>GrpB!$B$9</f>
        <v>Croatia</v>
      </c>
      <c r="AX18" s="255">
        <f t="shared" si="114"/>
        <v>18</v>
      </c>
      <c r="AY18" s="254" t="str">
        <f>GrpB!$D$9</f>
        <v>Italy</v>
      </c>
      <c r="AZ18" s="258"/>
      <c r="BA18" s="258"/>
      <c r="BB18" s="263"/>
      <c r="BC18" s="255" t="str">
        <f t="shared" si="115"/>
        <v/>
      </c>
      <c r="BD18" s="255" t="str">
        <f>IF((BC18&lt;&gt;""),IF(OR($F18&lt;&gt;$G18,PrSettings!$M$4="●"),(($F18-$G18)=(AZ18-BA18))*1,0),"")</f>
        <v/>
      </c>
      <c r="BE18" s="255" t="str">
        <f t="shared" si="116"/>
        <v/>
      </c>
      <c r="BF18" s="255" t="str">
        <f>IF(BC18&lt;&gt;"",IF(ABS($F18-$G18)&gt;=PrSettings!$M$7,(ABS($F18-$G18-AZ18+BA18)&lt;=1)*1,IF(AND(BC18,$F18=$G18,$F18&gt;=PrSettings!$M$6),(ABS(AZ18-$F18)&lt;=1)*1,IF(AND(ABS($F18-$G18-AZ18+BA18)&lt;=1,$F18+$G18&gt;=PrSettings!$M$8),(ABS(AZ18-$F18)&lt;=1)*(ABS(BA18-$G18)&lt;=1)*1,""))),"")</f>
        <v/>
      </c>
      <c r="BG18" s="264"/>
      <c r="BI18" s="253">
        <f t="shared" si="5"/>
        <v>14</v>
      </c>
      <c r="BJ18" s="254" t="str">
        <f>GrpB!$B$9</f>
        <v>Croatia</v>
      </c>
      <c r="BK18" s="255">
        <f t="shared" si="117"/>
        <v>18</v>
      </c>
      <c r="BL18" s="254" t="str">
        <f>GrpB!$D$9</f>
        <v>Italy</v>
      </c>
      <c r="BM18" s="258"/>
      <c r="BN18" s="258"/>
      <c r="BO18" s="263"/>
      <c r="BP18" s="255" t="str">
        <f t="shared" si="118"/>
        <v/>
      </c>
      <c r="BQ18" s="255" t="str">
        <f>IF((BP18&lt;&gt;""),IF(OR($F18&lt;&gt;$G18,PrSettings!$M$4="●"),(($F18-$G18)=(BM18-BN18))*1,0),"")</f>
        <v/>
      </c>
      <c r="BR18" s="255" t="str">
        <f t="shared" si="119"/>
        <v/>
      </c>
      <c r="BS18" s="255" t="str">
        <f>IF(BP18&lt;&gt;"",IF(ABS($F18-$G18)&gt;=PrSettings!$M$7,(ABS($F18-$G18-BM18+BN18)&lt;=1)*1,IF(AND(BP18,$F18=$G18,$F18&gt;=PrSettings!$M$6),(ABS(BM18-$F18)&lt;=1)*1,IF(AND(ABS($F18-$G18-BM18+BN18)&lt;=1,$F18+$G18&gt;=PrSettings!$M$8),(ABS(BM18-$F18)&lt;=1)*(ABS(BN18-$G18)&lt;=1)*1,""))),"")</f>
        <v/>
      </c>
      <c r="BT18" s="264"/>
      <c r="BV18" s="253">
        <f t="shared" si="6"/>
        <v>14</v>
      </c>
      <c r="BW18" s="254" t="str">
        <f>GrpB!$B$9</f>
        <v>Croatia</v>
      </c>
      <c r="BX18" s="255">
        <f t="shared" si="120"/>
        <v>18</v>
      </c>
      <c r="BY18" s="254" t="str">
        <f>GrpB!$D$9</f>
        <v>Italy</v>
      </c>
      <c r="BZ18" s="258"/>
      <c r="CA18" s="258"/>
      <c r="CB18" s="263"/>
      <c r="CC18" s="255" t="str">
        <f t="shared" si="121"/>
        <v/>
      </c>
      <c r="CD18" s="255" t="str">
        <f>IF((CC18&lt;&gt;""),IF(OR($F18&lt;&gt;$G18,PrSettings!$M$4="●"),(($F18-$G18)=(BZ18-CA18))*1,0),"")</f>
        <v/>
      </c>
      <c r="CE18" s="255" t="str">
        <f t="shared" si="122"/>
        <v/>
      </c>
      <c r="CF18" s="255" t="str">
        <f>IF(CC18&lt;&gt;"",IF(ABS($F18-$G18)&gt;=PrSettings!$M$7,(ABS($F18-$G18-BZ18+CA18)&lt;=1)*1,IF(AND(CC18,$F18=$G18,$F18&gt;=PrSettings!$M$6),(ABS(BZ18-$F18)&lt;=1)*1,IF(AND(ABS($F18-$G18-BZ18+CA18)&lt;=1,$F18+$G18&gt;=PrSettings!$M$8),(ABS(BZ18-$F18)&lt;=1)*(ABS(CA18-$G18)&lt;=1)*1,""))),"")</f>
        <v/>
      </c>
      <c r="CG18" s="264"/>
      <c r="CI18" s="253">
        <f t="shared" si="7"/>
        <v>14</v>
      </c>
      <c r="CJ18" s="254" t="str">
        <f>GrpB!$B$9</f>
        <v>Croatia</v>
      </c>
      <c r="CK18" s="255">
        <f t="shared" si="123"/>
        <v>18</v>
      </c>
      <c r="CL18" s="254" t="str">
        <f>GrpB!$D$9</f>
        <v>Italy</v>
      </c>
      <c r="CM18" s="258"/>
      <c r="CN18" s="258"/>
      <c r="CO18" s="263"/>
      <c r="CP18" s="255" t="str">
        <f t="shared" si="124"/>
        <v/>
      </c>
      <c r="CQ18" s="255" t="str">
        <f>IF((CP18&lt;&gt;""),IF(OR($F18&lt;&gt;$G18,PrSettings!$M$4="●"),(($F18-$G18)=(CM18-CN18))*1,0),"")</f>
        <v/>
      </c>
      <c r="CR18" s="255" t="str">
        <f t="shared" si="125"/>
        <v/>
      </c>
      <c r="CS18" s="255" t="str">
        <f>IF(CP18&lt;&gt;"",IF(ABS($F18-$G18)&gt;=PrSettings!$M$7,(ABS($F18-$G18-CM18+CN18)&lt;=1)*1,IF(AND(CP18,$F18=$G18,$F18&gt;=PrSettings!$M$6),(ABS(CM18-$F18)&lt;=1)*1,IF(AND(ABS($F18-$G18-CM18+CN18)&lt;=1,$F18+$G18&gt;=PrSettings!$M$8),(ABS(CM18-$F18)&lt;=1)*(ABS(CN18-$G18)&lt;=1)*1,""))),"")</f>
        <v/>
      </c>
      <c r="CT18" s="264"/>
      <c r="CV18" s="253">
        <f t="shared" si="8"/>
        <v>14</v>
      </c>
      <c r="CW18" s="254" t="str">
        <f>GrpB!$B$9</f>
        <v>Croatia</v>
      </c>
      <c r="CX18" s="255">
        <f t="shared" si="126"/>
        <v>18</v>
      </c>
      <c r="CY18" s="254" t="str">
        <f>GrpB!$D$9</f>
        <v>Italy</v>
      </c>
      <c r="CZ18" s="258"/>
      <c r="DA18" s="258"/>
      <c r="DB18" s="263"/>
      <c r="DC18" s="255" t="str">
        <f t="shared" si="127"/>
        <v/>
      </c>
      <c r="DD18" s="255" t="str">
        <f>IF((DC18&lt;&gt;""),IF(OR($F18&lt;&gt;$G18,PrSettings!$M$4="●"),(($F18-$G18)=(CZ18-DA18))*1,0),"")</f>
        <v/>
      </c>
      <c r="DE18" s="255" t="str">
        <f t="shared" si="128"/>
        <v/>
      </c>
      <c r="DF18" s="255" t="str">
        <f>IF(DC18&lt;&gt;"",IF(ABS($F18-$G18)&gt;=PrSettings!$M$7,(ABS($F18-$G18-CZ18+DA18)&lt;=1)*1,IF(AND(DC18,$F18=$G18,$F18&gt;=PrSettings!$M$6),(ABS(CZ18-$F18)&lt;=1)*1,IF(AND(ABS($F18-$G18-CZ18+DA18)&lt;=1,$F18+$G18&gt;=PrSettings!$M$8),(ABS(CZ18-$F18)&lt;=1)*(ABS(DA18-$G18)&lt;=1)*1,""))),"")</f>
        <v/>
      </c>
      <c r="DG18" s="264"/>
      <c r="DI18" s="253">
        <f t="shared" si="9"/>
        <v>14</v>
      </c>
      <c r="DJ18" s="254" t="str">
        <f>GrpB!$B$9</f>
        <v>Croatia</v>
      </c>
      <c r="DK18" s="255">
        <f t="shared" si="129"/>
        <v>18</v>
      </c>
      <c r="DL18" s="254" t="str">
        <f>GrpB!$D$9</f>
        <v>Italy</v>
      </c>
      <c r="DM18" s="258"/>
      <c r="DN18" s="258"/>
      <c r="DO18" s="263"/>
      <c r="DP18" s="255" t="str">
        <f t="shared" si="130"/>
        <v/>
      </c>
      <c r="DQ18" s="255" t="str">
        <f>IF((DP18&lt;&gt;""),IF(OR($F18&lt;&gt;$G18,PrSettings!$M$4="●"),(($F18-$G18)=(DM18-DN18))*1,0),"")</f>
        <v/>
      </c>
      <c r="DR18" s="255" t="str">
        <f t="shared" si="131"/>
        <v/>
      </c>
      <c r="DS18" s="255" t="str">
        <f>IF(DP18&lt;&gt;"",IF(ABS($F18-$G18)&gt;=PrSettings!$M$7,(ABS($F18-$G18-DM18+DN18)&lt;=1)*1,IF(AND(DP18,$F18=$G18,$F18&gt;=PrSettings!$M$6),(ABS(DM18-$F18)&lt;=1)*1,IF(AND(ABS($F18-$G18-DM18+DN18)&lt;=1,$F18+$G18&gt;=PrSettings!$M$8),(ABS(DM18-$F18)&lt;=1)*(ABS(DN18-$G18)&lt;=1)*1,""))),"")</f>
        <v/>
      </c>
      <c r="DT18" s="264"/>
      <c r="DV18" s="253">
        <f t="shared" si="10"/>
        <v>14</v>
      </c>
      <c r="DW18" s="254" t="str">
        <f>GrpB!$B$9</f>
        <v>Croatia</v>
      </c>
      <c r="DX18" s="255">
        <f t="shared" si="132"/>
        <v>18</v>
      </c>
      <c r="DY18" s="254" t="str">
        <f>GrpB!$D$9</f>
        <v>Italy</v>
      </c>
      <c r="DZ18" s="258"/>
      <c r="EA18" s="258"/>
      <c r="EB18" s="263"/>
      <c r="EC18" s="255" t="str">
        <f t="shared" si="133"/>
        <v/>
      </c>
      <c r="ED18" s="255" t="str">
        <f>IF((EC18&lt;&gt;""),IF(OR($F18&lt;&gt;$G18,PrSettings!$M$4="●"),(($F18-$G18)=(DZ18-EA18))*1,0),"")</f>
        <v/>
      </c>
      <c r="EE18" s="255" t="str">
        <f t="shared" si="134"/>
        <v/>
      </c>
      <c r="EF18" s="255" t="str">
        <f>IF(EC18&lt;&gt;"",IF(ABS($F18-$G18)&gt;=PrSettings!$M$7,(ABS($F18-$G18-DZ18+EA18)&lt;=1)*1,IF(AND(EC18,$F18=$G18,$F18&gt;=PrSettings!$M$6),(ABS(DZ18-$F18)&lt;=1)*1,IF(AND(ABS($F18-$G18-DZ18+EA18)&lt;=1,$F18+$G18&gt;=PrSettings!$M$8),(ABS(DZ18-$F18)&lt;=1)*(ABS(EA18-$G18)&lt;=1)*1,""))),"")</f>
        <v/>
      </c>
      <c r="EG18" s="264"/>
      <c r="EI18" s="253">
        <f t="shared" si="11"/>
        <v>14</v>
      </c>
      <c r="EJ18" s="254" t="str">
        <f>GrpB!$B$9</f>
        <v>Croatia</v>
      </c>
      <c r="EK18" s="255">
        <f t="shared" si="135"/>
        <v>18</v>
      </c>
      <c r="EL18" s="254" t="str">
        <f>GrpB!$D$9</f>
        <v>Italy</v>
      </c>
      <c r="EM18" s="258"/>
      <c r="EN18" s="258"/>
      <c r="EO18" s="263"/>
      <c r="EP18" s="255" t="str">
        <f t="shared" si="136"/>
        <v/>
      </c>
      <c r="EQ18" s="255" t="str">
        <f>IF((EP18&lt;&gt;""),IF(OR($F18&lt;&gt;$G18,PrSettings!$M$4="●"),(($F18-$G18)=(EM18-EN18))*1,0),"")</f>
        <v/>
      </c>
      <c r="ER18" s="255" t="str">
        <f t="shared" si="137"/>
        <v/>
      </c>
      <c r="ES18" s="255" t="str">
        <f>IF(EP18&lt;&gt;"",IF(ABS($F18-$G18)&gt;=PrSettings!$M$7,(ABS($F18-$G18-EM18+EN18)&lt;=1)*1,IF(AND(EP18,$F18=$G18,$F18&gt;=PrSettings!$M$6),(ABS(EM18-$F18)&lt;=1)*1,IF(AND(ABS($F18-$G18-EM18+EN18)&lt;=1,$F18+$G18&gt;=PrSettings!$M$8),(ABS(EM18-$F18)&lt;=1)*(ABS(EN18-$G18)&lt;=1)*1,""))),"")</f>
        <v/>
      </c>
      <c r="ET18" s="264"/>
      <c r="EV18" s="253">
        <f t="shared" si="12"/>
        <v>14</v>
      </c>
      <c r="EW18" s="254" t="str">
        <f>GrpB!$B$9</f>
        <v>Croatia</v>
      </c>
      <c r="EX18" s="255">
        <f t="shared" si="138"/>
        <v>18</v>
      </c>
      <c r="EY18" s="254" t="str">
        <f>GrpB!$D$9</f>
        <v>Italy</v>
      </c>
      <c r="EZ18" s="258"/>
      <c r="FA18" s="258"/>
      <c r="FB18" s="263"/>
      <c r="FC18" s="255" t="str">
        <f t="shared" si="139"/>
        <v/>
      </c>
      <c r="FD18" s="255" t="str">
        <f>IF((FC18&lt;&gt;""),IF(OR($F18&lt;&gt;$G18,PrSettings!$M$4="●"),(($F18-$G18)=(EZ18-FA18))*1,0),"")</f>
        <v/>
      </c>
      <c r="FE18" s="255" t="str">
        <f t="shared" si="140"/>
        <v/>
      </c>
      <c r="FF18" s="255" t="str">
        <f>IF(FC18&lt;&gt;"",IF(ABS($F18-$G18)&gt;=PrSettings!$M$7,(ABS($F18-$G18-EZ18+FA18)&lt;=1)*1,IF(AND(FC18,$F18=$G18,$F18&gt;=PrSettings!$M$6),(ABS(EZ18-$F18)&lt;=1)*1,IF(AND(ABS($F18-$G18-EZ18+FA18)&lt;=1,$F18+$G18&gt;=PrSettings!$M$8),(ABS(EZ18-$F18)&lt;=1)*(ABS(FA18-$G18)&lt;=1)*1,""))),"")</f>
        <v/>
      </c>
      <c r="FG18" s="264"/>
      <c r="FI18" s="253">
        <f t="shared" si="13"/>
        <v>14</v>
      </c>
      <c r="FJ18" s="254" t="str">
        <f>GrpB!$B$9</f>
        <v>Croatia</v>
      </c>
      <c r="FK18" s="255">
        <f t="shared" si="141"/>
        <v>18</v>
      </c>
      <c r="FL18" s="254" t="str">
        <f>GrpB!$D$9</f>
        <v>Italy</v>
      </c>
      <c r="FM18" s="258"/>
      <c r="FN18" s="258"/>
      <c r="FO18" s="263"/>
      <c r="FP18" s="255" t="str">
        <f t="shared" si="142"/>
        <v/>
      </c>
      <c r="FQ18" s="255" t="str">
        <f>IF((FP18&lt;&gt;""),IF(OR($F18&lt;&gt;$G18,PrSettings!$M$4="●"),(($F18-$G18)=(FM18-FN18))*1,0),"")</f>
        <v/>
      </c>
      <c r="FR18" s="255" t="str">
        <f t="shared" si="143"/>
        <v/>
      </c>
      <c r="FS18" s="255" t="str">
        <f>IF(FP18&lt;&gt;"",IF(ABS($F18-$G18)&gt;=PrSettings!$M$7,(ABS($F18-$G18-FM18+FN18)&lt;=1)*1,IF(AND(FP18,$F18=$G18,$F18&gt;=PrSettings!$M$6),(ABS(FM18-$F18)&lt;=1)*1,IF(AND(ABS($F18-$G18-FM18+FN18)&lt;=1,$F18+$G18&gt;=PrSettings!$M$8),(ABS(FM18-$F18)&lt;=1)*(ABS(FN18-$G18)&lt;=1)*1,""))),"")</f>
        <v/>
      </c>
      <c r="FT18" s="264"/>
      <c r="FV18" s="253">
        <f t="shared" si="14"/>
        <v>14</v>
      </c>
      <c r="FW18" s="254" t="str">
        <f>GrpB!$B$9</f>
        <v>Croatia</v>
      </c>
      <c r="FX18" s="255">
        <f t="shared" si="144"/>
        <v>18</v>
      </c>
      <c r="FY18" s="254" t="str">
        <f>GrpB!$D$9</f>
        <v>Italy</v>
      </c>
      <c r="FZ18" s="258"/>
      <c r="GA18" s="258"/>
      <c r="GB18" s="263"/>
      <c r="GC18" s="255" t="str">
        <f t="shared" si="145"/>
        <v/>
      </c>
      <c r="GD18" s="255" t="str">
        <f>IF((GC18&lt;&gt;""),IF(OR($F18&lt;&gt;$G18,PrSettings!$M$4="●"),(($F18-$G18)=(FZ18-GA18))*1,0),"")</f>
        <v/>
      </c>
      <c r="GE18" s="255" t="str">
        <f t="shared" si="146"/>
        <v/>
      </c>
      <c r="GF18" s="255" t="str">
        <f>IF(GC18&lt;&gt;"",IF(ABS($F18-$G18)&gt;=PrSettings!$M$7,(ABS($F18-$G18-FZ18+GA18)&lt;=1)*1,IF(AND(GC18,$F18=$G18,$F18&gt;=PrSettings!$M$6),(ABS(FZ18-$F18)&lt;=1)*1,IF(AND(ABS($F18-$G18-FZ18+GA18)&lt;=1,$F18+$G18&gt;=PrSettings!$M$8),(ABS(FZ18-$F18)&lt;=1)*(ABS(GA18-$G18)&lt;=1)*1,""))),"")</f>
        <v/>
      </c>
      <c r="GG18" s="264"/>
      <c r="GI18" s="253">
        <f t="shared" si="15"/>
        <v>14</v>
      </c>
      <c r="GJ18" s="254" t="str">
        <f>GrpB!$B$9</f>
        <v>Croatia</v>
      </c>
      <c r="GK18" s="255">
        <f t="shared" si="147"/>
        <v>18</v>
      </c>
      <c r="GL18" s="254" t="str">
        <f>GrpB!$D$9</f>
        <v>Italy</v>
      </c>
      <c r="GM18" s="258"/>
      <c r="GN18" s="258"/>
      <c r="GO18" s="263"/>
      <c r="GP18" s="255" t="str">
        <f t="shared" si="148"/>
        <v/>
      </c>
      <c r="GQ18" s="255" t="str">
        <f>IF((GP18&lt;&gt;""),IF(OR($F18&lt;&gt;$G18,PrSettings!$M$4="●"),(($F18-$G18)=(GM18-GN18))*1,0),"")</f>
        <v/>
      </c>
      <c r="GR18" s="255" t="str">
        <f t="shared" si="149"/>
        <v/>
      </c>
      <c r="GS18" s="255" t="str">
        <f>IF(GP18&lt;&gt;"",IF(ABS($F18-$G18)&gt;=PrSettings!$M$7,(ABS($F18-$G18-GM18+GN18)&lt;=1)*1,IF(AND(GP18,$F18=$G18,$F18&gt;=PrSettings!$M$6),(ABS(GM18-$F18)&lt;=1)*1,IF(AND(ABS($F18-$G18-GM18+GN18)&lt;=1,$F18+$G18&gt;=PrSettings!$M$8),(ABS(GM18-$F18)&lt;=1)*(ABS(GN18-$G18)&lt;=1)*1,""))),"")</f>
        <v/>
      </c>
      <c r="GT18" s="264"/>
      <c r="GV18" s="253">
        <f t="shared" si="16"/>
        <v>14</v>
      </c>
      <c r="GW18" s="254" t="str">
        <f>GrpB!$B$9</f>
        <v>Croatia</v>
      </c>
      <c r="GX18" s="255">
        <f t="shared" si="150"/>
        <v>18</v>
      </c>
      <c r="GY18" s="254" t="str">
        <f>GrpB!$D$9</f>
        <v>Italy</v>
      </c>
      <c r="GZ18" s="258"/>
      <c r="HA18" s="258"/>
      <c r="HB18" s="263"/>
      <c r="HC18" s="255" t="str">
        <f t="shared" si="151"/>
        <v/>
      </c>
      <c r="HD18" s="255" t="str">
        <f>IF((HC18&lt;&gt;""),IF(OR($F18&lt;&gt;$G18,PrSettings!$M$4="●"),(($F18-$G18)=(GZ18-HA18))*1,0),"")</f>
        <v/>
      </c>
      <c r="HE18" s="255" t="str">
        <f t="shared" si="152"/>
        <v/>
      </c>
      <c r="HF18" s="255" t="str">
        <f>IF(HC18&lt;&gt;"",IF(ABS($F18-$G18)&gt;=PrSettings!$M$7,(ABS($F18-$G18-GZ18+HA18)&lt;=1)*1,IF(AND(HC18,$F18=$G18,$F18&gt;=PrSettings!$M$6),(ABS(GZ18-$F18)&lt;=1)*1,IF(AND(ABS($F18-$G18-GZ18+HA18)&lt;=1,$F18+$G18&gt;=PrSettings!$M$8),(ABS(GZ18-$F18)&lt;=1)*(ABS(HA18-$G18)&lt;=1)*1,""))),"")</f>
        <v/>
      </c>
      <c r="HG18" s="264"/>
      <c r="HI18" s="253">
        <f t="shared" si="17"/>
        <v>14</v>
      </c>
      <c r="HJ18" s="254" t="str">
        <f>GrpB!$B$9</f>
        <v>Croatia</v>
      </c>
      <c r="HK18" s="255">
        <f t="shared" si="153"/>
        <v>18</v>
      </c>
      <c r="HL18" s="254" t="str">
        <f>GrpB!$D$9</f>
        <v>Italy</v>
      </c>
      <c r="HM18" s="258"/>
      <c r="HN18" s="258"/>
      <c r="HO18" s="263"/>
      <c r="HP18" s="255" t="str">
        <f t="shared" si="154"/>
        <v/>
      </c>
      <c r="HQ18" s="255" t="str">
        <f>IF((HP18&lt;&gt;""),IF(OR($F18&lt;&gt;$G18,PrSettings!$M$4="●"),(($F18-$G18)=(HM18-HN18))*1,0),"")</f>
        <v/>
      </c>
      <c r="HR18" s="255" t="str">
        <f t="shared" si="155"/>
        <v/>
      </c>
      <c r="HS18" s="255" t="str">
        <f>IF(HP18&lt;&gt;"",IF(ABS($F18-$G18)&gt;=PrSettings!$M$7,(ABS($F18-$G18-HM18+HN18)&lt;=1)*1,IF(AND(HP18,$F18=$G18,$F18&gt;=PrSettings!$M$6),(ABS(HM18-$F18)&lt;=1)*1,IF(AND(ABS($F18-$G18-HM18+HN18)&lt;=1,$F18+$G18&gt;=PrSettings!$M$8),(ABS(HM18-$F18)&lt;=1)*(ABS(HN18-$G18)&lt;=1)*1,""))),"")</f>
        <v/>
      </c>
      <c r="HT18" s="264"/>
      <c r="HV18" s="253">
        <f t="shared" si="18"/>
        <v>14</v>
      </c>
      <c r="HW18" s="254" t="str">
        <f>GrpB!$B$9</f>
        <v>Croatia</v>
      </c>
      <c r="HX18" s="255">
        <f t="shared" si="156"/>
        <v>18</v>
      </c>
      <c r="HY18" s="254" t="str">
        <f>GrpB!$D$9</f>
        <v>Italy</v>
      </c>
      <c r="HZ18" s="258"/>
      <c r="IA18" s="258"/>
      <c r="IB18" s="263"/>
      <c r="IC18" s="255" t="str">
        <f t="shared" si="157"/>
        <v/>
      </c>
      <c r="ID18" s="255" t="str">
        <f>IF((IC18&lt;&gt;""),IF(OR($F18&lt;&gt;$G18,PrSettings!$M$4="●"),(($F18-$G18)=(HZ18-IA18))*1,0),"")</f>
        <v/>
      </c>
      <c r="IE18" s="255" t="str">
        <f t="shared" si="158"/>
        <v/>
      </c>
      <c r="IF18" s="255" t="str">
        <f>IF(IC18&lt;&gt;"",IF(ABS($F18-$G18)&gt;=PrSettings!$M$7,(ABS($F18-$G18-HZ18+IA18)&lt;=1)*1,IF(AND(IC18,$F18=$G18,$F18&gt;=PrSettings!$M$6),(ABS(HZ18-$F18)&lt;=1)*1,IF(AND(ABS($F18-$G18-HZ18+IA18)&lt;=1,$F18+$G18&gt;=PrSettings!$M$8),(ABS(HZ18-$F18)&lt;=1)*(ABS(IA18-$G18)&lt;=1)*1,""))),"")</f>
        <v/>
      </c>
      <c r="IG18" s="264"/>
      <c r="II18" s="253">
        <f t="shared" si="19"/>
        <v>14</v>
      </c>
      <c r="IJ18" s="254" t="str">
        <f>GrpB!$B$9</f>
        <v>Croatia</v>
      </c>
      <c r="IK18" s="255">
        <f t="shared" si="159"/>
        <v>18</v>
      </c>
      <c r="IL18" s="254" t="str">
        <f>GrpB!$D$9</f>
        <v>Italy</v>
      </c>
      <c r="IM18" s="258"/>
      <c r="IN18" s="258"/>
      <c r="IO18" s="263"/>
      <c r="IP18" s="255" t="str">
        <f t="shared" si="160"/>
        <v/>
      </c>
      <c r="IQ18" s="255" t="str">
        <f>IF((IP18&lt;&gt;""),IF(OR($F18&lt;&gt;$G18,PrSettings!$M$4="●"),(($F18-$G18)=(IM18-IN18))*1,0),"")</f>
        <v/>
      </c>
      <c r="IR18" s="255" t="str">
        <f t="shared" si="161"/>
        <v/>
      </c>
      <c r="IS18" s="255" t="str">
        <f>IF(IP18&lt;&gt;"",IF(ABS($F18-$G18)&gt;=PrSettings!$M$7,(ABS($F18-$G18-IM18+IN18)&lt;=1)*1,IF(AND(IP18,$F18=$G18,$F18&gt;=PrSettings!$M$6),(ABS(IM18-$F18)&lt;=1)*1,IF(AND(ABS($F18-$G18-IM18+IN18)&lt;=1,$F18+$G18&gt;=PrSettings!$M$8),(ABS(IM18-$F18)&lt;=1)*(ABS(IN18-$G18)&lt;=1)*1,""))),"")</f>
        <v/>
      </c>
      <c r="IT18" s="264"/>
      <c r="IV18" s="253">
        <f t="shared" si="20"/>
        <v>14</v>
      </c>
      <c r="IW18" s="254" t="str">
        <f>GrpB!$B$9</f>
        <v>Croatia</v>
      </c>
      <c r="IX18" s="255">
        <f t="shared" si="162"/>
        <v>18</v>
      </c>
      <c r="IY18" s="254" t="str">
        <f>GrpB!$D$9</f>
        <v>Italy</v>
      </c>
      <c r="IZ18" s="258"/>
      <c r="JA18" s="258"/>
      <c r="JB18" s="263"/>
      <c r="JC18" s="255" t="str">
        <f t="shared" si="163"/>
        <v/>
      </c>
      <c r="JD18" s="255" t="str">
        <f>IF((JC18&lt;&gt;""),IF(OR($F18&lt;&gt;$G18,PrSettings!$M$4="●"),(($F18-$G18)=(IZ18-JA18))*1,0),"")</f>
        <v/>
      </c>
      <c r="JE18" s="255" t="str">
        <f t="shared" si="164"/>
        <v/>
      </c>
      <c r="JF18" s="255" t="str">
        <f>IF(JC18&lt;&gt;"",IF(ABS($F18-$G18)&gt;=PrSettings!$M$7,(ABS($F18-$G18-IZ18+JA18)&lt;=1)*1,IF(AND(JC18,$F18=$G18,$F18&gt;=PrSettings!$M$6),(ABS(IZ18-$F18)&lt;=1)*1,IF(AND(ABS($F18-$G18-IZ18+JA18)&lt;=1,$F18+$G18&gt;=PrSettings!$M$8),(ABS(IZ18-$F18)&lt;=1)*(ABS(JA18-$G18)&lt;=1)*1,""))),"")</f>
        <v/>
      </c>
      <c r="JG18" s="264"/>
      <c r="JI18" s="253">
        <f t="shared" si="21"/>
        <v>14</v>
      </c>
      <c r="JJ18" s="254" t="str">
        <f>GrpB!$B$9</f>
        <v>Croatia</v>
      </c>
      <c r="JK18" s="255">
        <f t="shared" si="165"/>
        <v>18</v>
      </c>
      <c r="JL18" s="254" t="str">
        <f>GrpB!$D$9</f>
        <v>Italy</v>
      </c>
      <c r="JM18" s="258"/>
      <c r="JN18" s="258"/>
      <c r="JO18" s="263"/>
      <c r="JP18" s="255" t="str">
        <f t="shared" si="166"/>
        <v/>
      </c>
      <c r="JQ18" s="255" t="str">
        <f>IF((JP18&lt;&gt;""),IF(OR($F18&lt;&gt;$G18,PrSettings!$M$4="●"),(($F18-$G18)=(JM18-JN18))*1,0),"")</f>
        <v/>
      </c>
      <c r="JR18" s="255" t="str">
        <f t="shared" si="167"/>
        <v/>
      </c>
      <c r="JS18" s="255" t="str">
        <f>IF(JP18&lt;&gt;"",IF(ABS($F18-$G18)&gt;=PrSettings!$M$7,(ABS($F18-$G18-JM18+JN18)&lt;=1)*1,IF(AND(JP18,$F18=$G18,$F18&gt;=PrSettings!$M$6),(ABS(JM18-$F18)&lt;=1)*1,IF(AND(ABS($F18-$G18-JM18+JN18)&lt;=1,$F18+$G18&gt;=PrSettings!$M$8),(ABS(JM18-$F18)&lt;=1)*(ABS(JN18-$G18)&lt;=1)*1,""))),"")</f>
        <v/>
      </c>
      <c r="JT18" s="264"/>
      <c r="JV18" s="253">
        <f t="shared" si="22"/>
        <v>14</v>
      </c>
      <c r="JW18" s="254" t="str">
        <f>GrpB!$B$9</f>
        <v>Croatia</v>
      </c>
      <c r="JX18" s="255">
        <f t="shared" si="168"/>
        <v>18</v>
      </c>
      <c r="JY18" s="254" t="str">
        <f>GrpB!$D$9</f>
        <v>Italy</v>
      </c>
      <c r="JZ18" s="258"/>
      <c r="KA18" s="258"/>
      <c r="KB18" s="263"/>
      <c r="KC18" s="255" t="str">
        <f t="shared" si="169"/>
        <v/>
      </c>
      <c r="KD18" s="255" t="str">
        <f>IF((KC18&lt;&gt;""),IF(OR($F18&lt;&gt;$G18,PrSettings!$M$4="●"),(($F18-$G18)=(JZ18-KA18))*1,0),"")</f>
        <v/>
      </c>
      <c r="KE18" s="255" t="str">
        <f t="shared" si="170"/>
        <v/>
      </c>
      <c r="KF18" s="255" t="str">
        <f>IF(KC18&lt;&gt;"",IF(ABS($F18-$G18)&gt;=PrSettings!$M$7,(ABS($F18-$G18-JZ18+KA18)&lt;=1)*1,IF(AND(KC18,$F18=$G18,$F18&gt;=PrSettings!$M$6),(ABS(JZ18-$F18)&lt;=1)*1,IF(AND(ABS($F18-$G18-JZ18+KA18)&lt;=1,$F18+$G18&gt;=PrSettings!$M$8),(ABS(JZ18-$F18)&lt;=1)*(ABS(KA18-$G18)&lt;=1)*1,""))),"")</f>
        <v/>
      </c>
      <c r="KG18" s="264"/>
      <c r="KI18" s="253">
        <f t="shared" si="23"/>
        <v>14</v>
      </c>
      <c r="KJ18" s="254" t="str">
        <f>GrpB!$B$9</f>
        <v>Croatia</v>
      </c>
      <c r="KK18" s="255">
        <f t="shared" si="171"/>
        <v>18</v>
      </c>
      <c r="KL18" s="254" t="str">
        <f>GrpB!$D$9</f>
        <v>Italy</v>
      </c>
      <c r="KM18" s="258"/>
      <c r="KN18" s="258"/>
      <c r="KO18" s="263"/>
      <c r="KP18" s="255" t="str">
        <f t="shared" si="172"/>
        <v/>
      </c>
      <c r="KQ18" s="255" t="str">
        <f>IF((KP18&lt;&gt;""),IF(OR($F18&lt;&gt;$G18,PrSettings!$M$4="●"),(($F18-$G18)=(KM18-KN18))*1,0),"")</f>
        <v/>
      </c>
      <c r="KR18" s="255" t="str">
        <f t="shared" si="173"/>
        <v/>
      </c>
      <c r="KS18" s="255" t="str">
        <f>IF(KP18&lt;&gt;"",IF(ABS($F18-$G18)&gt;=PrSettings!$M$7,(ABS($F18-$G18-KM18+KN18)&lt;=1)*1,IF(AND(KP18,$F18=$G18,$F18&gt;=PrSettings!$M$6),(ABS(KM18-$F18)&lt;=1)*1,IF(AND(ABS($F18-$G18-KM18+KN18)&lt;=1,$F18+$G18&gt;=PrSettings!$M$8),(ABS(KM18-$F18)&lt;=1)*(ABS(KN18-$G18)&lt;=1)*1,""))),"")</f>
        <v/>
      </c>
      <c r="KT18" s="264"/>
      <c r="KV18" s="253">
        <f t="shared" si="24"/>
        <v>14</v>
      </c>
      <c r="KW18" s="254" t="str">
        <f>GrpB!$B$9</f>
        <v>Croatia</v>
      </c>
      <c r="KX18" s="255">
        <f t="shared" si="174"/>
        <v>18</v>
      </c>
      <c r="KY18" s="254" t="str">
        <f>GrpB!$D$9</f>
        <v>Italy</v>
      </c>
      <c r="KZ18" s="258"/>
      <c r="LA18" s="258"/>
      <c r="LB18" s="263"/>
      <c r="LC18" s="255" t="str">
        <f t="shared" si="175"/>
        <v/>
      </c>
      <c r="LD18" s="255" t="str">
        <f>IF((LC18&lt;&gt;""),IF(OR($F18&lt;&gt;$G18,PrSettings!$M$4="●"),(($F18-$G18)=(KZ18-LA18))*1,0),"")</f>
        <v/>
      </c>
      <c r="LE18" s="255" t="str">
        <f t="shared" si="176"/>
        <v/>
      </c>
      <c r="LF18" s="255" t="str">
        <f>IF(LC18&lt;&gt;"",IF(ABS($F18-$G18)&gt;=PrSettings!$M$7,(ABS($F18-$G18-KZ18+LA18)&lt;=1)*1,IF(AND(LC18,$F18=$G18,$F18&gt;=PrSettings!$M$6),(ABS(KZ18-$F18)&lt;=1)*1,IF(AND(ABS($F18-$G18-KZ18+LA18)&lt;=1,$F18+$G18&gt;=PrSettings!$M$8),(ABS(KZ18-$F18)&lt;=1)*(ABS(LA18-$G18)&lt;=1)*1,""))),"")</f>
        <v/>
      </c>
      <c r="LG18" s="264"/>
      <c r="LI18" s="253">
        <f t="shared" si="25"/>
        <v>14</v>
      </c>
      <c r="LJ18" s="254" t="str">
        <f>GrpB!$B$9</f>
        <v>Croatia</v>
      </c>
      <c r="LK18" s="255">
        <f t="shared" si="177"/>
        <v>18</v>
      </c>
      <c r="LL18" s="254" t="str">
        <f>GrpB!$D$9</f>
        <v>Italy</v>
      </c>
      <c r="LM18" s="258"/>
      <c r="LN18" s="258"/>
      <c r="LO18" s="263"/>
      <c r="LP18" s="255" t="str">
        <f t="shared" si="178"/>
        <v/>
      </c>
      <c r="LQ18" s="255" t="str">
        <f>IF((LP18&lt;&gt;""),IF(OR($F18&lt;&gt;$G18,PrSettings!$M$4="●"),(($F18-$G18)=(LM18-LN18))*1,0),"")</f>
        <v/>
      </c>
      <c r="LR18" s="255" t="str">
        <f t="shared" si="179"/>
        <v/>
      </c>
      <c r="LS18" s="255" t="str">
        <f>IF(LP18&lt;&gt;"",IF(ABS($F18-$G18)&gt;=PrSettings!$M$7,(ABS($F18-$G18-LM18+LN18)&lt;=1)*1,IF(AND(LP18,$F18=$G18,$F18&gt;=PrSettings!$M$6),(ABS(LM18-$F18)&lt;=1)*1,IF(AND(ABS($F18-$G18-LM18+LN18)&lt;=1,$F18+$G18&gt;=PrSettings!$M$8),(ABS(LM18-$F18)&lt;=1)*(ABS(LN18-$G18)&lt;=1)*1,""))),"")</f>
        <v/>
      </c>
      <c r="LT18" s="264"/>
      <c r="LV18" s="253">
        <f t="shared" si="26"/>
        <v>14</v>
      </c>
      <c r="LW18" s="254" t="str">
        <f>GrpB!$B$9</f>
        <v>Croatia</v>
      </c>
      <c r="LX18" s="255">
        <f t="shared" si="180"/>
        <v>18</v>
      </c>
      <c r="LY18" s="254" t="str">
        <f>GrpB!$D$9</f>
        <v>Italy</v>
      </c>
      <c r="LZ18" s="258"/>
      <c r="MA18" s="258"/>
      <c r="MB18" s="263"/>
      <c r="MC18" s="255" t="str">
        <f t="shared" si="181"/>
        <v/>
      </c>
      <c r="MD18" s="255" t="str">
        <f>IF((MC18&lt;&gt;""),IF(OR($F18&lt;&gt;$G18,PrSettings!$M$4="●"),(($F18-$G18)=(LZ18-MA18))*1,0),"")</f>
        <v/>
      </c>
      <c r="ME18" s="255" t="str">
        <f t="shared" si="182"/>
        <v/>
      </c>
      <c r="MF18" s="255" t="str">
        <f>IF(MC18&lt;&gt;"",IF(ABS($F18-$G18)&gt;=PrSettings!$M$7,(ABS($F18-$G18-LZ18+MA18)&lt;=1)*1,IF(AND(MC18,$F18=$G18,$F18&gt;=PrSettings!$M$6),(ABS(LZ18-$F18)&lt;=1)*1,IF(AND(ABS($F18-$G18-LZ18+MA18)&lt;=1,$F18+$G18&gt;=PrSettings!$M$8),(ABS(LZ18-$F18)&lt;=1)*(ABS(MA18-$G18)&lt;=1)*1,""))),"")</f>
        <v/>
      </c>
      <c r="MG18" s="264"/>
    </row>
    <row r="19" ht="24.0" customHeight="1">
      <c r="A19" s="172"/>
      <c r="B19" s="243" t="str">
        <f>Language!$E$95&amp;" C"</f>
        <v>Group C</v>
      </c>
      <c r="C19" s="244"/>
      <c r="D19" s="265"/>
      <c r="E19" s="246"/>
      <c r="F19" s="266"/>
      <c r="G19" s="267"/>
      <c r="H19" s="133"/>
      <c r="I19" s="243" t="str">
        <f t="shared" si="1"/>
        <v>Group C</v>
      </c>
      <c r="J19" s="245"/>
      <c r="K19" s="265"/>
      <c r="L19" s="246"/>
      <c r="M19" s="249"/>
      <c r="N19" s="250"/>
      <c r="O19" s="247"/>
      <c r="P19" s="251"/>
      <c r="Q19" s="251"/>
      <c r="R19" s="246"/>
      <c r="S19" s="246"/>
      <c r="T19" s="252"/>
      <c r="V19" s="243" t="str">
        <f t="shared" si="2"/>
        <v>Group C</v>
      </c>
      <c r="W19" s="245"/>
      <c r="X19" s="265"/>
      <c r="Y19" s="246"/>
      <c r="Z19" s="249"/>
      <c r="AA19" s="250"/>
      <c r="AB19" s="247"/>
      <c r="AC19" s="251"/>
      <c r="AD19" s="251"/>
      <c r="AE19" s="246"/>
      <c r="AF19" s="246"/>
      <c r="AG19" s="252"/>
      <c r="AI19" s="243" t="str">
        <f t="shared" si="3"/>
        <v>Group C</v>
      </c>
      <c r="AJ19" s="245"/>
      <c r="AK19" s="265"/>
      <c r="AL19" s="246"/>
      <c r="AM19" s="249"/>
      <c r="AN19" s="250"/>
      <c r="AO19" s="247"/>
      <c r="AP19" s="251"/>
      <c r="AQ19" s="251"/>
      <c r="AR19" s="246"/>
      <c r="AS19" s="246"/>
      <c r="AT19" s="252"/>
      <c r="AV19" s="243" t="str">
        <f t="shared" si="4"/>
        <v>Group C</v>
      </c>
      <c r="AW19" s="245"/>
      <c r="AX19" s="265"/>
      <c r="AY19" s="246"/>
      <c r="AZ19" s="249"/>
      <c r="BA19" s="250"/>
      <c r="BB19" s="247"/>
      <c r="BC19" s="251"/>
      <c r="BD19" s="251"/>
      <c r="BE19" s="246"/>
      <c r="BF19" s="246"/>
      <c r="BG19" s="252"/>
      <c r="BI19" s="243" t="str">
        <f t="shared" si="5"/>
        <v>Group C</v>
      </c>
      <c r="BJ19" s="245"/>
      <c r="BK19" s="265"/>
      <c r="BL19" s="246"/>
      <c r="BM19" s="249"/>
      <c r="BN19" s="250"/>
      <c r="BO19" s="247"/>
      <c r="BP19" s="251"/>
      <c r="BQ19" s="251"/>
      <c r="BR19" s="246"/>
      <c r="BS19" s="246"/>
      <c r="BT19" s="252"/>
      <c r="BV19" s="243" t="str">
        <f t="shared" si="6"/>
        <v>Group C</v>
      </c>
      <c r="BW19" s="245"/>
      <c r="BX19" s="265"/>
      <c r="BY19" s="246"/>
      <c r="BZ19" s="249"/>
      <c r="CA19" s="250"/>
      <c r="CB19" s="247"/>
      <c r="CC19" s="251"/>
      <c r="CD19" s="251"/>
      <c r="CE19" s="246"/>
      <c r="CF19" s="246"/>
      <c r="CG19" s="252"/>
      <c r="CI19" s="243" t="str">
        <f t="shared" si="7"/>
        <v>Group C</v>
      </c>
      <c r="CJ19" s="245"/>
      <c r="CK19" s="265"/>
      <c r="CL19" s="246"/>
      <c r="CM19" s="249"/>
      <c r="CN19" s="250"/>
      <c r="CO19" s="247"/>
      <c r="CP19" s="251"/>
      <c r="CQ19" s="251"/>
      <c r="CR19" s="246"/>
      <c r="CS19" s="246"/>
      <c r="CT19" s="252"/>
      <c r="CV19" s="243" t="str">
        <f t="shared" si="8"/>
        <v>Group C</v>
      </c>
      <c r="CW19" s="245"/>
      <c r="CX19" s="265"/>
      <c r="CY19" s="246"/>
      <c r="CZ19" s="249"/>
      <c r="DA19" s="250"/>
      <c r="DB19" s="247"/>
      <c r="DC19" s="251"/>
      <c r="DD19" s="251"/>
      <c r="DE19" s="246"/>
      <c r="DF19" s="246"/>
      <c r="DG19" s="252"/>
      <c r="DI19" s="243" t="str">
        <f t="shared" si="9"/>
        <v>Group C</v>
      </c>
      <c r="DJ19" s="245"/>
      <c r="DK19" s="265"/>
      <c r="DL19" s="246"/>
      <c r="DM19" s="249"/>
      <c r="DN19" s="250"/>
      <c r="DO19" s="247"/>
      <c r="DP19" s="251"/>
      <c r="DQ19" s="251"/>
      <c r="DR19" s="246"/>
      <c r="DS19" s="246"/>
      <c r="DT19" s="252"/>
      <c r="DV19" s="243" t="str">
        <f t="shared" si="10"/>
        <v>Group C</v>
      </c>
      <c r="DW19" s="245"/>
      <c r="DX19" s="265"/>
      <c r="DY19" s="246"/>
      <c r="DZ19" s="249"/>
      <c r="EA19" s="250"/>
      <c r="EB19" s="247"/>
      <c r="EC19" s="251"/>
      <c r="ED19" s="251"/>
      <c r="EE19" s="246"/>
      <c r="EF19" s="246"/>
      <c r="EG19" s="252"/>
      <c r="EI19" s="243" t="str">
        <f t="shared" si="11"/>
        <v>Group C</v>
      </c>
      <c r="EJ19" s="245"/>
      <c r="EK19" s="265"/>
      <c r="EL19" s="246"/>
      <c r="EM19" s="249"/>
      <c r="EN19" s="250"/>
      <c r="EO19" s="247"/>
      <c r="EP19" s="251"/>
      <c r="EQ19" s="251"/>
      <c r="ER19" s="246"/>
      <c r="ES19" s="246"/>
      <c r="ET19" s="252"/>
      <c r="EV19" s="243" t="str">
        <f t="shared" si="12"/>
        <v>Group C</v>
      </c>
      <c r="EW19" s="245"/>
      <c r="EX19" s="265"/>
      <c r="EY19" s="246"/>
      <c r="EZ19" s="249"/>
      <c r="FA19" s="250"/>
      <c r="FB19" s="247"/>
      <c r="FC19" s="251"/>
      <c r="FD19" s="251"/>
      <c r="FE19" s="246"/>
      <c r="FF19" s="246"/>
      <c r="FG19" s="252"/>
      <c r="FI19" s="243" t="str">
        <f t="shared" si="13"/>
        <v>Group C</v>
      </c>
      <c r="FJ19" s="245"/>
      <c r="FK19" s="265"/>
      <c r="FL19" s="246"/>
      <c r="FM19" s="249"/>
      <c r="FN19" s="250"/>
      <c r="FO19" s="247"/>
      <c r="FP19" s="251"/>
      <c r="FQ19" s="251"/>
      <c r="FR19" s="246"/>
      <c r="FS19" s="246"/>
      <c r="FT19" s="252"/>
      <c r="FV19" s="243" t="str">
        <f t="shared" si="14"/>
        <v>Group C</v>
      </c>
      <c r="FW19" s="245"/>
      <c r="FX19" s="265"/>
      <c r="FY19" s="246"/>
      <c r="FZ19" s="249"/>
      <c r="GA19" s="250"/>
      <c r="GB19" s="247"/>
      <c r="GC19" s="251"/>
      <c r="GD19" s="251"/>
      <c r="GE19" s="246"/>
      <c r="GF19" s="246"/>
      <c r="GG19" s="252"/>
      <c r="GI19" s="243" t="str">
        <f t="shared" si="15"/>
        <v>Group C</v>
      </c>
      <c r="GJ19" s="245"/>
      <c r="GK19" s="265"/>
      <c r="GL19" s="246"/>
      <c r="GM19" s="249"/>
      <c r="GN19" s="250"/>
      <c r="GO19" s="247"/>
      <c r="GP19" s="251"/>
      <c r="GQ19" s="251"/>
      <c r="GR19" s="246"/>
      <c r="GS19" s="246"/>
      <c r="GT19" s="252"/>
      <c r="GV19" s="243" t="str">
        <f t="shared" si="16"/>
        <v>Group C</v>
      </c>
      <c r="GW19" s="245"/>
      <c r="GX19" s="265"/>
      <c r="GY19" s="246"/>
      <c r="GZ19" s="249"/>
      <c r="HA19" s="250"/>
      <c r="HB19" s="247"/>
      <c r="HC19" s="251"/>
      <c r="HD19" s="251"/>
      <c r="HE19" s="246"/>
      <c r="HF19" s="246"/>
      <c r="HG19" s="252"/>
      <c r="HI19" s="243" t="str">
        <f t="shared" si="17"/>
        <v>Group C</v>
      </c>
      <c r="HJ19" s="245"/>
      <c r="HK19" s="265"/>
      <c r="HL19" s="246"/>
      <c r="HM19" s="249"/>
      <c r="HN19" s="250"/>
      <c r="HO19" s="247"/>
      <c r="HP19" s="251"/>
      <c r="HQ19" s="251"/>
      <c r="HR19" s="246"/>
      <c r="HS19" s="246"/>
      <c r="HT19" s="252"/>
      <c r="HV19" s="243" t="str">
        <f t="shared" si="18"/>
        <v>Group C</v>
      </c>
      <c r="HW19" s="245"/>
      <c r="HX19" s="265"/>
      <c r="HY19" s="246"/>
      <c r="HZ19" s="249"/>
      <c r="IA19" s="250"/>
      <c r="IB19" s="247"/>
      <c r="IC19" s="251"/>
      <c r="ID19" s="251"/>
      <c r="IE19" s="246"/>
      <c r="IF19" s="246"/>
      <c r="IG19" s="252"/>
      <c r="II19" s="243" t="str">
        <f t="shared" si="19"/>
        <v>Group C</v>
      </c>
      <c r="IJ19" s="245"/>
      <c r="IK19" s="265"/>
      <c r="IL19" s="246"/>
      <c r="IM19" s="249"/>
      <c r="IN19" s="250"/>
      <c r="IO19" s="247"/>
      <c r="IP19" s="251"/>
      <c r="IQ19" s="251"/>
      <c r="IR19" s="246"/>
      <c r="IS19" s="246"/>
      <c r="IT19" s="252"/>
      <c r="IV19" s="243" t="str">
        <f t="shared" si="20"/>
        <v>Group C</v>
      </c>
      <c r="IW19" s="245"/>
      <c r="IX19" s="265"/>
      <c r="IY19" s="246"/>
      <c r="IZ19" s="249"/>
      <c r="JA19" s="250"/>
      <c r="JB19" s="247"/>
      <c r="JC19" s="251"/>
      <c r="JD19" s="251"/>
      <c r="JE19" s="246"/>
      <c r="JF19" s="246"/>
      <c r="JG19" s="252"/>
      <c r="JI19" s="243" t="str">
        <f t="shared" si="21"/>
        <v>Group C</v>
      </c>
      <c r="JJ19" s="245"/>
      <c r="JK19" s="265"/>
      <c r="JL19" s="246"/>
      <c r="JM19" s="249"/>
      <c r="JN19" s="250"/>
      <c r="JO19" s="247"/>
      <c r="JP19" s="251"/>
      <c r="JQ19" s="251"/>
      <c r="JR19" s="246"/>
      <c r="JS19" s="246"/>
      <c r="JT19" s="252"/>
      <c r="JV19" s="243" t="str">
        <f t="shared" si="22"/>
        <v>Group C</v>
      </c>
      <c r="JW19" s="245"/>
      <c r="JX19" s="265"/>
      <c r="JY19" s="246"/>
      <c r="JZ19" s="249"/>
      <c r="KA19" s="250"/>
      <c r="KB19" s="247"/>
      <c r="KC19" s="251"/>
      <c r="KD19" s="251"/>
      <c r="KE19" s="246"/>
      <c r="KF19" s="246"/>
      <c r="KG19" s="252"/>
      <c r="KI19" s="243" t="str">
        <f t="shared" si="23"/>
        <v>Group C</v>
      </c>
      <c r="KJ19" s="245"/>
      <c r="KK19" s="265"/>
      <c r="KL19" s="246"/>
      <c r="KM19" s="249"/>
      <c r="KN19" s="250"/>
      <c r="KO19" s="247"/>
      <c r="KP19" s="251"/>
      <c r="KQ19" s="251"/>
      <c r="KR19" s="246"/>
      <c r="KS19" s="246"/>
      <c r="KT19" s="252"/>
      <c r="KV19" s="243" t="str">
        <f t="shared" si="24"/>
        <v>Group C</v>
      </c>
      <c r="KW19" s="245"/>
      <c r="KX19" s="265"/>
      <c r="KY19" s="246"/>
      <c r="KZ19" s="249"/>
      <c r="LA19" s="250"/>
      <c r="LB19" s="247"/>
      <c r="LC19" s="251"/>
      <c r="LD19" s="251"/>
      <c r="LE19" s="246"/>
      <c r="LF19" s="246"/>
      <c r="LG19" s="252"/>
      <c r="LI19" s="243" t="str">
        <f t="shared" si="25"/>
        <v>Group C</v>
      </c>
      <c r="LJ19" s="245"/>
      <c r="LK19" s="265"/>
      <c r="LL19" s="246"/>
      <c r="LM19" s="249"/>
      <c r="LN19" s="250"/>
      <c r="LO19" s="247"/>
      <c r="LP19" s="251"/>
      <c r="LQ19" s="251"/>
      <c r="LR19" s="246"/>
      <c r="LS19" s="246"/>
      <c r="LT19" s="252"/>
      <c r="LV19" s="243" t="str">
        <f t="shared" si="26"/>
        <v>Group C</v>
      </c>
      <c r="LW19" s="245"/>
      <c r="LX19" s="265"/>
      <c r="LY19" s="246"/>
      <c r="LZ19" s="249"/>
      <c r="MA19" s="250"/>
      <c r="MB19" s="247"/>
      <c r="MC19" s="251"/>
      <c r="MD19" s="251"/>
      <c r="ME19" s="246"/>
      <c r="MF19" s="246"/>
      <c r="MG19" s="252"/>
    </row>
    <row r="20">
      <c r="A20" s="172"/>
      <c r="B20" s="253">
        <f t="array" ref="B20">INDEX(Groups!$C$7:$C$35,MATCH(C20,Groups!$D$7:$D$35,0))</f>
        <v>15</v>
      </c>
      <c r="C20" s="254" t="str">
        <f>GrpC!$B$4</f>
        <v>Slovenia</v>
      </c>
      <c r="D20" s="255">
        <f t="array" ref="D20">INDEX(Groups!$C$7:$C$35,MATCH(E20,Groups!$D$7:$D$35,0))</f>
        <v>9</v>
      </c>
      <c r="E20" s="254" t="str">
        <f>GrpC!$D$4</f>
        <v>Denmark</v>
      </c>
      <c r="F20" s="256">
        <f>GrpC!$E$4</f>
        <v>0</v>
      </c>
      <c r="G20" s="257">
        <f>GrpC!$G$4</f>
        <v>1</v>
      </c>
      <c r="H20" s="133"/>
      <c r="I20" s="253">
        <f t="shared" si="1"/>
        <v>15</v>
      </c>
      <c r="J20" s="254" t="str">
        <f>GrpC!$B$4</f>
        <v>Slovenia</v>
      </c>
      <c r="K20" s="255">
        <f t="shared" ref="K20:K25" si="183">$D20</f>
        <v>9</v>
      </c>
      <c r="L20" s="254" t="str">
        <f>GrpC!$D$4</f>
        <v>Denmark</v>
      </c>
      <c r="M20" s="258"/>
      <c r="N20" s="258"/>
      <c r="O20" s="259"/>
      <c r="P20" s="255" t="str">
        <f t="shared" ref="P20:P25" si="184">IF(($F20&lt;&gt;"")*($G20&lt;&gt;"")*(M20&lt;&gt;"")*(N20&lt;&gt;""),($F20&gt;$G20)*(M20&gt;N20)+($F20=$G20)*(M20=N20)+($F20&lt;$G20)*(M20&lt;N20),"")</f>
        <v/>
      </c>
      <c r="Q20" s="255" t="str">
        <f>IF((P20&lt;&gt;""),IF(OR($F20&lt;&gt;$G20,PrSettings!$M$4="●"),(($F20-$G20)=(M20-N20))*1,0),"")</f>
        <v/>
      </c>
      <c r="R20" s="255" t="str">
        <f t="shared" ref="R20:R25" si="185">IF((P20&lt;&gt;""),($F20=M20)*($G20=N20),"")</f>
        <v/>
      </c>
      <c r="S20" s="255" t="str">
        <f>IF(P20&lt;&gt;"",IF(ABS($F20-$G20)&gt;=PrSettings!$M$7,(ABS($F20-$G20-M20+N20)&lt;=1)*1,IF(AND(P20,$F20=$G20,$F20&gt;=PrSettings!$M$6),(ABS(M20-$F20)&lt;=1)*1,IF(AND(ABS($F20-$G20-M20+N20)&lt;=1,$F20+$G20&gt;=PrSettings!$M$8),(ABS(M20-$F20)&lt;=1)*(ABS(N20-$G20)&lt;=1)*1,""))),"")</f>
        <v/>
      </c>
      <c r="T20" s="260"/>
      <c r="V20" s="253">
        <f t="shared" si="2"/>
        <v>15</v>
      </c>
      <c r="W20" s="254" t="str">
        <f>GrpC!$B$4</f>
        <v>Slovenia</v>
      </c>
      <c r="X20" s="255">
        <f t="shared" ref="X20:X25" si="186">$D20</f>
        <v>9</v>
      </c>
      <c r="Y20" s="254" t="str">
        <f>GrpC!$D$4</f>
        <v>Denmark</v>
      </c>
      <c r="Z20" s="258"/>
      <c r="AA20" s="258"/>
      <c r="AB20" s="259"/>
      <c r="AC20" s="255" t="str">
        <f t="shared" ref="AC20:AC25" si="187">IF(($F20&lt;&gt;"")*($G20&lt;&gt;"")*(Z20&lt;&gt;"")*(AA20&lt;&gt;""),($F20&gt;$G20)*(Z20&gt;AA20)+($F20=$G20)*(Z20=AA20)+($F20&lt;$G20)*(Z20&lt;AA20),"")</f>
        <v/>
      </c>
      <c r="AD20" s="255" t="str">
        <f>IF((AC20&lt;&gt;""),IF(OR($F20&lt;&gt;$G20,PrSettings!$M$4="●"),(($F20-$G20)=(Z20-AA20))*1,0),"")</f>
        <v/>
      </c>
      <c r="AE20" s="255" t="str">
        <f t="shared" ref="AE20:AE25" si="188">IF((AC20&lt;&gt;""),($F20=Z20)*($G20=AA20),"")</f>
        <v/>
      </c>
      <c r="AF20" s="255" t="str">
        <f>IF(AC20&lt;&gt;"",IF(ABS($F20-$G20)&gt;=PrSettings!$M$7,(ABS($F20-$G20-Z20+AA20)&lt;=1)*1,IF(AND(AC20,$F20=$G20,$F20&gt;=PrSettings!$M$6),(ABS(Z20-$F20)&lt;=1)*1,IF(AND(ABS($F20-$G20-Z20+AA20)&lt;=1,$F20+$G20&gt;=PrSettings!$M$8),(ABS(Z20-$F20)&lt;=1)*(ABS(AA20-$G20)&lt;=1)*1,""))),"")</f>
        <v/>
      </c>
      <c r="AG20" s="260"/>
      <c r="AI20" s="253">
        <f t="shared" si="3"/>
        <v>15</v>
      </c>
      <c r="AJ20" s="254" t="str">
        <f>GrpC!$B$4</f>
        <v>Slovenia</v>
      </c>
      <c r="AK20" s="255">
        <f t="shared" ref="AK20:AK25" si="189">$D20</f>
        <v>9</v>
      </c>
      <c r="AL20" s="254" t="str">
        <f>GrpC!$D$4</f>
        <v>Denmark</v>
      </c>
      <c r="AM20" s="258"/>
      <c r="AN20" s="258"/>
      <c r="AO20" s="259"/>
      <c r="AP20" s="255" t="str">
        <f t="shared" ref="AP20:AP25" si="190">IF(($F20&lt;&gt;"")*($G20&lt;&gt;"")*(AM20&lt;&gt;"")*(AN20&lt;&gt;""),($F20&gt;$G20)*(AM20&gt;AN20)+($F20=$G20)*(AM20=AN20)+($F20&lt;$G20)*(AM20&lt;AN20),"")</f>
        <v/>
      </c>
      <c r="AQ20" s="255" t="str">
        <f>IF((AP20&lt;&gt;""),IF(OR($F20&lt;&gt;$G20,PrSettings!$M$4="●"),(($F20-$G20)=(AM20-AN20))*1,0),"")</f>
        <v/>
      </c>
      <c r="AR20" s="255" t="str">
        <f t="shared" ref="AR20:AR25" si="191">IF((AP20&lt;&gt;""),($F20=AM20)*($G20=AN20),"")</f>
        <v/>
      </c>
      <c r="AS20" s="255" t="str">
        <f>IF(AP20&lt;&gt;"",IF(ABS($F20-$G20)&gt;=PrSettings!$M$7,(ABS($F20-$G20-AM20+AN20)&lt;=1)*1,IF(AND(AP20,$F20=$G20,$F20&gt;=PrSettings!$M$6),(ABS(AM20-$F20)&lt;=1)*1,IF(AND(ABS($F20-$G20-AM20+AN20)&lt;=1,$F20+$G20&gt;=PrSettings!$M$8),(ABS(AM20-$F20)&lt;=1)*(ABS(AN20-$G20)&lt;=1)*1,""))),"")</f>
        <v/>
      </c>
      <c r="AT20" s="260"/>
      <c r="AV20" s="253">
        <f t="shared" si="4"/>
        <v>15</v>
      </c>
      <c r="AW20" s="254" t="str">
        <f>GrpC!$B$4</f>
        <v>Slovenia</v>
      </c>
      <c r="AX20" s="255">
        <f t="shared" ref="AX20:AX25" si="192">$D20</f>
        <v>9</v>
      </c>
      <c r="AY20" s="254" t="str">
        <f>GrpC!$D$4</f>
        <v>Denmark</v>
      </c>
      <c r="AZ20" s="258"/>
      <c r="BA20" s="258"/>
      <c r="BB20" s="259"/>
      <c r="BC20" s="255" t="str">
        <f t="shared" ref="BC20:BC25" si="193">IF(($F20&lt;&gt;"")*($G20&lt;&gt;"")*(AZ20&lt;&gt;"")*(BA20&lt;&gt;""),($F20&gt;$G20)*(AZ20&gt;BA20)+($F20=$G20)*(AZ20=BA20)+($F20&lt;$G20)*(AZ20&lt;BA20),"")</f>
        <v/>
      </c>
      <c r="BD20" s="255" t="str">
        <f>IF((BC20&lt;&gt;""),IF(OR($F20&lt;&gt;$G20,PrSettings!$M$4="●"),(($F20-$G20)=(AZ20-BA20))*1,0),"")</f>
        <v/>
      </c>
      <c r="BE20" s="255" t="str">
        <f t="shared" ref="BE20:BE25" si="194">IF((BC20&lt;&gt;""),($F20=AZ20)*($G20=BA20),"")</f>
        <v/>
      </c>
      <c r="BF20" s="255" t="str">
        <f>IF(BC20&lt;&gt;"",IF(ABS($F20-$G20)&gt;=PrSettings!$M$7,(ABS($F20-$G20-AZ20+BA20)&lt;=1)*1,IF(AND(BC20,$F20=$G20,$F20&gt;=PrSettings!$M$6),(ABS(AZ20-$F20)&lt;=1)*1,IF(AND(ABS($F20-$G20-AZ20+BA20)&lt;=1,$F20+$G20&gt;=PrSettings!$M$8),(ABS(AZ20-$F20)&lt;=1)*(ABS(BA20-$G20)&lt;=1)*1,""))),"")</f>
        <v/>
      </c>
      <c r="BG20" s="260"/>
      <c r="BI20" s="253">
        <f t="shared" si="5"/>
        <v>15</v>
      </c>
      <c r="BJ20" s="254" t="str">
        <f>GrpC!$B$4</f>
        <v>Slovenia</v>
      </c>
      <c r="BK20" s="255">
        <f t="shared" ref="BK20:BK25" si="195">$D20</f>
        <v>9</v>
      </c>
      <c r="BL20" s="254" t="str">
        <f>GrpC!$D$4</f>
        <v>Denmark</v>
      </c>
      <c r="BM20" s="258"/>
      <c r="BN20" s="258"/>
      <c r="BO20" s="259"/>
      <c r="BP20" s="255" t="str">
        <f t="shared" ref="BP20:BP25" si="196">IF(($F20&lt;&gt;"")*($G20&lt;&gt;"")*(BM20&lt;&gt;"")*(BN20&lt;&gt;""),($F20&gt;$G20)*(BM20&gt;BN20)+($F20=$G20)*(BM20=BN20)+($F20&lt;$G20)*(BM20&lt;BN20),"")</f>
        <v/>
      </c>
      <c r="BQ20" s="255" t="str">
        <f>IF((BP20&lt;&gt;""),IF(OR($F20&lt;&gt;$G20,PrSettings!$M$4="●"),(($F20-$G20)=(BM20-BN20))*1,0),"")</f>
        <v/>
      </c>
      <c r="BR20" s="255" t="str">
        <f t="shared" ref="BR20:BR25" si="197">IF((BP20&lt;&gt;""),($F20=BM20)*($G20=BN20),"")</f>
        <v/>
      </c>
      <c r="BS20" s="255" t="str">
        <f>IF(BP20&lt;&gt;"",IF(ABS($F20-$G20)&gt;=PrSettings!$M$7,(ABS($F20-$G20-BM20+BN20)&lt;=1)*1,IF(AND(BP20,$F20=$G20,$F20&gt;=PrSettings!$M$6),(ABS(BM20-$F20)&lt;=1)*1,IF(AND(ABS($F20-$G20-BM20+BN20)&lt;=1,$F20+$G20&gt;=PrSettings!$M$8),(ABS(BM20-$F20)&lt;=1)*(ABS(BN20-$G20)&lt;=1)*1,""))),"")</f>
        <v/>
      </c>
      <c r="BT20" s="260"/>
      <c r="BV20" s="253">
        <f t="shared" si="6"/>
        <v>15</v>
      </c>
      <c r="BW20" s="254" t="str">
        <f>GrpC!$B$4</f>
        <v>Slovenia</v>
      </c>
      <c r="BX20" s="255">
        <f t="shared" ref="BX20:BX25" si="198">$D20</f>
        <v>9</v>
      </c>
      <c r="BY20" s="254" t="str">
        <f>GrpC!$D$4</f>
        <v>Denmark</v>
      </c>
      <c r="BZ20" s="258"/>
      <c r="CA20" s="258"/>
      <c r="CB20" s="259"/>
      <c r="CC20" s="255" t="str">
        <f t="shared" ref="CC20:CC25" si="199">IF(($F20&lt;&gt;"")*($G20&lt;&gt;"")*(BZ20&lt;&gt;"")*(CA20&lt;&gt;""),($F20&gt;$G20)*(BZ20&gt;CA20)+($F20=$G20)*(BZ20=CA20)+($F20&lt;$G20)*(BZ20&lt;CA20),"")</f>
        <v/>
      </c>
      <c r="CD20" s="255" t="str">
        <f>IF((CC20&lt;&gt;""),IF(OR($F20&lt;&gt;$G20,PrSettings!$M$4="●"),(($F20-$G20)=(BZ20-CA20))*1,0),"")</f>
        <v/>
      </c>
      <c r="CE20" s="255" t="str">
        <f t="shared" ref="CE20:CE25" si="200">IF((CC20&lt;&gt;""),($F20=BZ20)*($G20=CA20),"")</f>
        <v/>
      </c>
      <c r="CF20" s="255" t="str">
        <f>IF(CC20&lt;&gt;"",IF(ABS($F20-$G20)&gt;=PrSettings!$M$7,(ABS($F20-$G20-BZ20+CA20)&lt;=1)*1,IF(AND(CC20,$F20=$G20,$F20&gt;=PrSettings!$M$6),(ABS(BZ20-$F20)&lt;=1)*1,IF(AND(ABS($F20-$G20-BZ20+CA20)&lt;=1,$F20+$G20&gt;=PrSettings!$M$8),(ABS(BZ20-$F20)&lt;=1)*(ABS(CA20-$G20)&lt;=1)*1,""))),"")</f>
        <v/>
      </c>
      <c r="CG20" s="260"/>
      <c r="CI20" s="253">
        <f t="shared" si="7"/>
        <v>15</v>
      </c>
      <c r="CJ20" s="254" t="str">
        <f>GrpC!$B$4</f>
        <v>Slovenia</v>
      </c>
      <c r="CK20" s="255">
        <f t="shared" ref="CK20:CK25" si="201">$D20</f>
        <v>9</v>
      </c>
      <c r="CL20" s="254" t="str">
        <f>GrpC!$D$4</f>
        <v>Denmark</v>
      </c>
      <c r="CM20" s="258"/>
      <c r="CN20" s="258"/>
      <c r="CO20" s="259"/>
      <c r="CP20" s="255" t="str">
        <f t="shared" ref="CP20:CP25" si="202">IF(($F20&lt;&gt;"")*($G20&lt;&gt;"")*(CM20&lt;&gt;"")*(CN20&lt;&gt;""),($F20&gt;$G20)*(CM20&gt;CN20)+($F20=$G20)*(CM20=CN20)+($F20&lt;$G20)*(CM20&lt;CN20),"")</f>
        <v/>
      </c>
      <c r="CQ20" s="255" t="str">
        <f>IF((CP20&lt;&gt;""),IF(OR($F20&lt;&gt;$G20,PrSettings!$M$4="●"),(($F20-$G20)=(CM20-CN20))*1,0),"")</f>
        <v/>
      </c>
      <c r="CR20" s="255" t="str">
        <f t="shared" ref="CR20:CR25" si="203">IF((CP20&lt;&gt;""),($F20=CM20)*($G20=CN20),"")</f>
        <v/>
      </c>
      <c r="CS20" s="255" t="str">
        <f>IF(CP20&lt;&gt;"",IF(ABS($F20-$G20)&gt;=PrSettings!$M$7,(ABS($F20-$G20-CM20+CN20)&lt;=1)*1,IF(AND(CP20,$F20=$G20,$F20&gt;=PrSettings!$M$6),(ABS(CM20-$F20)&lt;=1)*1,IF(AND(ABS($F20-$G20-CM20+CN20)&lt;=1,$F20+$G20&gt;=PrSettings!$M$8),(ABS(CM20-$F20)&lt;=1)*(ABS(CN20-$G20)&lt;=1)*1,""))),"")</f>
        <v/>
      </c>
      <c r="CT20" s="260"/>
      <c r="CV20" s="253">
        <f t="shared" si="8"/>
        <v>15</v>
      </c>
      <c r="CW20" s="254" t="str">
        <f>GrpC!$B$4</f>
        <v>Slovenia</v>
      </c>
      <c r="CX20" s="255">
        <f t="shared" ref="CX20:CX25" si="204">$D20</f>
        <v>9</v>
      </c>
      <c r="CY20" s="254" t="str">
        <f>GrpC!$D$4</f>
        <v>Denmark</v>
      </c>
      <c r="CZ20" s="258"/>
      <c r="DA20" s="258"/>
      <c r="DB20" s="259"/>
      <c r="DC20" s="255" t="str">
        <f t="shared" ref="DC20:DC25" si="205">IF(($F20&lt;&gt;"")*($G20&lt;&gt;"")*(CZ20&lt;&gt;"")*(DA20&lt;&gt;""),($F20&gt;$G20)*(CZ20&gt;DA20)+($F20=$G20)*(CZ20=DA20)+($F20&lt;$G20)*(CZ20&lt;DA20),"")</f>
        <v/>
      </c>
      <c r="DD20" s="255" t="str">
        <f>IF((DC20&lt;&gt;""),IF(OR($F20&lt;&gt;$G20,PrSettings!$M$4="●"),(($F20-$G20)=(CZ20-DA20))*1,0),"")</f>
        <v/>
      </c>
      <c r="DE20" s="255" t="str">
        <f t="shared" ref="DE20:DE25" si="206">IF((DC20&lt;&gt;""),($F20=CZ20)*($G20=DA20),"")</f>
        <v/>
      </c>
      <c r="DF20" s="255" t="str">
        <f>IF(DC20&lt;&gt;"",IF(ABS($F20-$G20)&gt;=PrSettings!$M$7,(ABS($F20-$G20-CZ20+DA20)&lt;=1)*1,IF(AND(DC20,$F20=$G20,$F20&gt;=PrSettings!$M$6),(ABS(CZ20-$F20)&lt;=1)*1,IF(AND(ABS($F20-$G20-CZ20+DA20)&lt;=1,$F20+$G20&gt;=PrSettings!$M$8),(ABS(CZ20-$F20)&lt;=1)*(ABS(DA20-$G20)&lt;=1)*1,""))),"")</f>
        <v/>
      </c>
      <c r="DG20" s="260"/>
      <c r="DI20" s="253">
        <f t="shared" si="9"/>
        <v>15</v>
      </c>
      <c r="DJ20" s="254" t="str">
        <f>GrpC!$B$4</f>
        <v>Slovenia</v>
      </c>
      <c r="DK20" s="255">
        <f t="shared" ref="DK20:DK25" si="207">$D20</f>
        <v>9</v>
      </c>
      <c r="DL20" s="254" t="str">
        <f>GrpC!$D$4</f>
        <v>Denmark</v>
      </c>
      <c r="DM20" s="258"/>
      <c r="DN20" s="258"/>
      <c r="DO20" s="259"/>
      <c r="DP20" s="255" t="str">
        <f t="shared" ref="DP20:DP25" si="208">IF(($F20&lt;&gt;"")*($G20&lt;&gt;"")*(DM20&lt;&gt;"")*(DN20&lt;&gt;""),($F20&gt;$G20)*(DM20&gt;DN20)+($F20=$G20)*(DM20=DN20)+($F20&lt;$G20)*(DM20&lt;DN20),"")</f>
        <v/>
      </c>
      <c r="DQ20" s="255" t="str">
        <f>IF((DP20&lt;&gt;""),IF(OR($F20&lt;&gt;$G20,PrSettings!$M$4="●"),(($F20-$G20)=(DM20-DN20))*1,0),"")</f>
        <v/>
      </c>
      <c r="DR20" s="255" t="str">
        <f t="shared" ref="DR20:DR25" si="209">IF((DP20&lt;&gt;""),($F20=DM20)*($G20=DN20),"")</f>
        <v/>
      </c>
      <c r="DS20" s="255" t="str">
        <f>IF(DP20&lt;&gt;"",IF(ABS($F20-$G20)&gt;=PrSettings!$M$7,(ABS($F20-$G20-DM20+DN20)&lt;=1)*1,IF(AND(DP20,$F20=$G20,$F20&gt;=PrSettings!$M$6),(ABS(DM20-$F20)&lt;=1)*1,IF(AND(ABS($F20-$G20-DM20+DN20)&lt;=1,$F20+$G20&gt;=PrSettings!$M$8),(ABS(DM20-$F20)&lt;=1)*(ABS(DN20-$G20)&lt;=1)*1,""))),"")</f>
        <v/>
      </c>
      <c r="DT20" s="260"/>
      <c r="DV20" s="253">
        <f t="shared" si="10"/>
        <v>15</v>
      </c>
      <c r="DW20" s="254" t="str">
        <f>GrpC!$B$4</f>
        <v>Slovenia</v>
      </c>
      <c r="DX20" s="255">
        <f t="shared" ref="DX20:DX25" si="210">$D20</f>
        <v>9</v>
      </c>
      <c r="DY20" s="254" t="str">
        <f>GrpC!$D$4</f>
        <v>Denmark</v>
      </c>
      <c r="DZ20" s="258"/>
      <c r="EA20" s="258"/>
      <c r="EB20" s="259"/>
      <c r="EC20" s="255" t="str">
        <f t="shared" ref="EC20:EC25" si="211">IF(($F20&lt;&gt;"")*($G20&lt;&gt;"")*(DZ20&lt;&gt;"")*(EA20&lt;&gt;""),($F20&gt;$G20)*(DZ20&gt;EA20)+($F20=$G20)*(DZ20=EA20)+($F20&lt;$G20)*(DZ20&lt;EA20),"")</f>
        <v/>
      </c>
      <c r="ED20" s="255" t="str">
        <f>IF((EC20&lt;&gt;""),IF(OR($F20&lt;&gt;$G20,PrSettings!$M$4="●"),(($F20-$G20)=(DZ20-EA20))*1,0),"")</f>
        <v/>
      </c>
      <c r="EE20" s="255" t="str">
        <f t="shared" ref="EE20:EE25" si="212">IF((EC20&lt;&gt;""),($F20=DZ20)*($G20=EA20),"")</f>
        <v/>
      </c>
      <c r="EF20" s="255" t="str">
        <f>IF(EC20&lt;&gt;"",IF(ABS($F20-$G20)&gt;=PrSettings!$M$7,(ABS($F20-$G20-DZ20+EA20)&lt;=1)*1,IF(AND(EC20,$F20=$G20,$F20&gt;=PrSettings!$M$6),(ABS(DZ20-$F20)&lt;=1)*1,IF(AND(ABS($F20-$G20-DZ20+EA20)&lt;=1,$F20+$G20&gt;=PrSettings!$M$8),(ABS(DZ20-$F20)&lt;=1)*(ABS(EA20-$G20)&lt;=1)*1,""))),"")</f>
        <v/>
      </c>
      <c r="EG20" s="260"/>
      <c r="EI20" s="253">
        <f t="shared" si="11"/>
        <v>15</v>
      </c>
      <c r="EJ20" s="254" t="str">
        <f>GrpC!$B$4</f>
        <v>Slovenia</v>
      </c>
      <c r="EK20" s="255">
        <f t="shared" ref="EK20:EK25" si="213">$D20</f>
        <v>9</v>
      </c>
      <c r="EL20" s="254" t="str">
        <f>GrpC!$D$4</f>
        <v>Denmark</v>
      </c>
      <c r="EM20" s="258"/>
      <c r="EN20" s="258"/>
      <c r="EO20" s="259"/>
      <c r="EP20" s="255" t="str">
        <f t="shared" ref="EP20:EP25" si="214">IF(($F20&lt;&gt;"")*($G20&lt;&gt;"")*(EM20&lt;&gt;"")*(EN20&lt;&gt;""),($F20&gt;$G20)*(EM20&gt;EN20)+($F20=$G20)*(EM20=EN20)+($F20&lt;$G20)*(EM20&lt;EN20),"")</f>
        <v/>
      </c>
      <c r="EQ20" s="255" t="str">
        <f>IF((EP20&lt;&gt;""),IF(OR($F20&lt;&gt;$G20,PrSettings!$M$4="●"),(($F20-$G20)=(EM20-EN20))*1,0),"")</f>
        <v/>
      </c>
      <c r="ER20" s="255" t="str">
        <f t="shared" ref="ER20:ER25" si="215">IF((EP20&lt;&gt;""),($F20=EM20)*($G20=EN20),"")</f>
        <v/>
      </c>
      <c r="ES20" s="255" t="str">
        <f>IF(EP20&lt;&gt;"",IF(ABS($F20-$G20)&gt;=PrSettings!$M$7,(ABS($F20-$G20-EM20+EN20)&lt;=1)*1,IF(AND(EP20,$F20=$G20,$F20&gt;=PrSettings!$M$6),(ABS(EM20-$F20)&lt;=1)*1,IF(AND(ABS($F20-$G20-EM20+EN20)&lt;=1,$F20+$G20&gt;=PrSettings!$M$8),(ABS(EM20-$F20)&lt;=1)*(ABS(EN20-$G20)&lt;=1)*1,""))),"")</f>
        <v/>
      </c>
      <c r="ET20" s="260"/>
      <c r="EV20" s="253">
        <f t="shared" si="12"/>
        <v>15</v>
      </c>
      <c r="EW20" s="254" t="str">
        <f>GrpC!$B$4</f>
        <v>Slovenia</v>
      </c>
      <c r="EX20" s="255">
        <f t="shared" ref="EX20:EX25" si="216">$D20</f>
        <v>9</v>
      </c>
      <c r="EY20" s="254" t="str">
        <f>GrpC!$D$4</f>
        <v>Denmark</v>
      </c>
      <c r="EZ20" s="258"/>
      <c r="FA20" s="258"/>
      <c r="FB20" s="259"/>
      <c r="FC20" s="255" t="str">
        <f t="shared" ref="FC20:FC25" si="217">IF(($F20&lt;&gt;"")*($G20&lt;&gt;"")*(EZ20&lt;&gt;"")*(FA20&lt;&gt;""),($F20&gt;$G20)*(EZ20&gt;FA20)+($F20=$G20)*(EZ20=FA20)+($F20&lt;$G20)*(EZ20&lt;FA20),"")</f>
        <v/>
      </c>
      <c r="FD20" s="255" t="str">
        <f>IF((FC20&lt;&gt;""),IF(OR($F20&lt;&gt;$G20,PrSettings!$M$4="●"),(($F20-$G20)=(EZ20-FA20))*1,0),"")</f>
        <v/>
      </c>
      <c r="FE20" s="255" t="str">
        <f t="shared" ref="FE20:FE25" si="218">IF((FC20&lt;&gt;""),($F20=EZ20)*($G20=FA20),"")</f>
        <v/>
      </c>
      <c r="FF20" s="255" t="str">
        <f>IF(FC20&lt;&gt;"",IF(ABS($F20-$G20)&gt;=PrSettings!$M$7,(ABS($F20-$G20-EZ20+FA20)&lt;=1)*1,IF(AND(FC20,$F20=$G20,$F20&gt;=PrSettings!$M$6),(ABS(EZ20-$F20)&lt;=1)*1,IF(AND(ABS($F20-$G20-EZ20+FA20)&lt;=1,$F20+$G20&gt;=PrSettings!$M$8),(ABS(EZ20-$F20)&lt;=1)*(ABS(FA20-$G20)&lt;=1)*1,""))),"")</f>
        <v/>
      </c>
      <c r="FG20" s="260"/>
      <c r="FI20" s="253">
        <f t="shared" si="13"/>
        <v>15</v>
      </c>
      <c r="FJ20" s="254" t="str">
        <f>GrpC!$B$4</f>
        <v>Slovenia</v>
      </c>
      <c r="FK20" s="255">
        <f t="shared" ref="FK20:FK25" si="219">$D20</f>
        <v>9</v>
      </c>
      <c r="FL20" s="254" t="str">
        <f>GrpC!$D$4</f>
        <v>Denmark</v>
      </c>
      <c r="FM20" s="258"/>
      <c r="FN20" s="258"/>
      <c r="FO20" s="259"/>
      <c r="FP20" s="255" t="str">
        <f t="shared" ref="FP20:FP25" si="220">IF(($F20&lt;&gt;"")*($G20&lt;&gt;"")*(FM20&lt;&gt;"")*(FN20&lt;&gt;""),($F20&gt;$G20)*(FM20&gt;FN20)+($F20=$G20)*(FM20=FN20)+($F20&lt;$G20)*(FM20&lt;FN20),"")</f>
        <v/>
      </c>
      <c r="FQ20" s="255" t="str">
        <f>IF((FP20&lt;&gt;""),IF(OR($F20&lt;&gt;$G20,PrSettings!$M$4="●"),(($F20-$G20)=(FM20-FN20))*1,0),"")</f>
        <v/>
      </c>
      <c r="FR20" s="255" t="str">
        <f t="shared" ref="FR20:FR25" si="221">IF((FP20&lt;&gt;""),($F20=FM20)*($G20=FN20),"")</f>
        <v/>
      </c>
      <c r="FS20" s="255" t="str">
        <f>IF(FP20&lt;&gt;"",IF(ABS($F20-$G20)&gt;=PrSettings!$M$7,(ABS($F20-$G20-FM20+FN20)&lt;=1)*1,IF(AND(FP20,$F20=$G20,$F20&gt;=PrSettings!$M$6),(ABS(FM20-$F20)&lt;=1)*1,IF(AND(ABS($F20-$G20-FM20+FN20)&lt;=1,$F20+$G20&gt;=PrSettings!$M$8),(ABS(FM20-$F20)&lt;=1)*(ABS(FN20-$G20)&lt;=1)*1,""))),"")</f>
        <v/>
      </c>
      <c r="FT20" s="260"/>
      <c r="FV20" s="253">
        <f t="shared" si="14"/>
        <v>15</v>
      </c>
      <c r="FW20" s="254" t="str">
        <f>GrpC!$B$4</f>
        <v>Slovenia</v>
      </c>
      <c r="FX20" s="255">
        <f t="shared" ref="FX20:FX25" si="222">$D20</f>
        <v>9</v>
      </c>
      <c r="FY20" s="254" t="str">
        <f>GrpC!$D$4</f>
        <v>Denmark</v>
      </c>
      <c r="FZ20" s="258"/>
      <c r="GA20" s="258"/>
      <c r="GB20" s="259"/>
      <c r="GC20" s="255" t="str">
        <f t="shared" ref="GC20:GC25" si="223">IF(($F20&lt;&gt;"")*($G20&lt;&gt;"")*(FZ20&lt;&gt;"")*(GA20&lt;&gt;""),($F20&gt;$G20)*(FZ20&gt;GA20)+($F20=$G20)*(FZ20=GA20)+($F20&lt;$G20)*(FZ20&lt;GA20),"")</f>
        <v/>
      </c>
      <c r="GD20" s="255" t="str">
        <f>IF((GC20&lt;&gt;""),IF(OR($F20&lt;&gt;$G20,PrSettings!$M$4="●"),(($F20-$G20)=(FZ20-GA20))*1,0),"")</f>
        <v/>
      </c>
      <c r="GE20" s="255" t="str">
        <f t="shared" ref="GE20:GE25" si="224">IF((GC20&lt;&gt;""),($F20=FZ20)*($G20=GA20),"")</f>
        <v/>
      </c>
      <c r="GF20" s="255" t="str">
        <f>IF(GC20&lt;&gt;"",IF(ABS($F20-$G20)&gt;=PrSettings!$M$7,(ABS($F20-$G20-FZ20+GA20)&lt;=1)*1,IF(AND(GC20,$F20=$G20,$F20&gt;=PrSettings!$M$6),(ABS(FZ20-$F20)&lt;=1)*1,IF(AND(ABS($F20-$G20-FZ20+GA20)&lt;=1,$F20+$G20&gt;=PrSettings!$M$8),(ABS(FZ20-$F20)&lt;=1)*(ABS(GA20-$G20)&lt;=1)*1,""))),"")</f>
        <v/>
      </c>
      <c r="GG20" s="260"/>
      <c r="GI20" s="253">
        <f t="shared" si="15"/>
        <v>15</v>
      </c>
      <c r="GJ20" s="254" t="str">
        <f>GrpC!$B$4</f>
        <v>Slovenia</v>
      </c>
      <c r="GK20" s="255">
        <f t="shared" ref="GK20:GK25" si="225">$D20</f>
        <v>9</v>
      </c>
      <c r="GL20" s="254" t="str">
        <f>GrpC!$D$4</f>
        <v>Denmark</v>
      </c>
      <c r="GM20" s="258"/>
      <c r="GN20" s="258"/>
      <c r="GO20" s="259"/>
      <c r="GP20" s="255" t="str">
        <f t="shared" ref="GP20:GP25" si="226">IF(($F20&lt;&gt;"")*($G20&lt;&gt;"")*(GM20&lt;&gt;"")*(GN20&lt;&gt;""),($F20&gt;$G20)*(GM20&gt;GN20)+($F20=$G20)*(GM20=GN20)+($F20&lt;$G20)*(GM20&lt;GN20),"")</f>
        <v/>
      </c>
      <c r="GQ20" s="255" t="str">
        <f>IF((GP20&lt;&gt;""),IF(OR($F20&lt;&gt;$G20,PrSettings!$M$4="●"),(($F20-$G20)=(GM20-GN20))*1,0),"")</f>
        <v/>
      </c>
      <c r="GR20" s="255" t="str">
        <f t="shared" ref="GR20:GR25" si="227">IF((GP20&lt;&gt;""),($F20=GM20)*($G20=GN20),"")</f>
        <v/>
      </c>
      <c r="GS20" s="255" t="str">
        <f>IF(GP20&lt;&gt;"",IF(ABS($F20-$G20)&gt;=PrSettings!$M$7,(ABS($F20-$G20-GM20+GN20)&lt;=1)*1,IF(AND(GP20,$F20=$G20,$F20&gt;=PrSettings!$M$6),(ABS(GM20-$F20)&lt;=1)*1,IF(AND(ABS($F20-$G20-GM20+GN20)&lt;=1,$F20+$G20&gt;=PrSettings!$M$8),(ABS(GM20-$F20)&lt;=1)*(ABS(GN20-$G20)&lt;=1)*1,""))),"")</f>
        <v/>
      </c>
      <c r="GT20" s="260"/>
      <c r="GV20" s="253">
        <f t="shared" si="16"/>
        <v>15</v>
      </c>
      <c r="GW20" s="254" t="str">
        <f>GrpC!$B$4</f>
        <v>Slovenia</v>
      </c>
      <c r="GX20" s="255">
        <f t="shared" ref="GX20:GX25" si="228">$D20</f>
        <v>9</v>
      </c>
      <c r="GY20" s="254" t="str">
        <f>GrpC!$D$4</f>
        <v>Denmark</v>
      </c>
      <c r="GZ20" s="258"/>
      <c r="HA20" s="258"/>
      <c r="HB20" s="259"/>
      <c r="HC20" s="255" t="str">
        <f t="shared" ref="HC20:HC25" si="229">IF(($F20&lt;&gt;"")*($G20&lt;&gt;"")*(GZ20&lt;&gt;"")*(HA20&lt;&gt;""),($F20&gt;$G20)*(GZ20&gt;HA20)+($F20=$G20)*(GZ20=HA20)+($F20&lt;$G20)*(GZ20&lt;HA20),"")</f>
        <v/>
      </c>
      <c r="HD20" s="255" t="str">
        <f>IF((HC20&lt;&gt;""),IF(OR($F20&lt;&gt;$G20,PrSettings!$M$4="●"),(($F20-$G20)=(GZ20-HA20))*1,0),"")</f>
        <v/>
      </c>
      <c r="HE20" s="255" t="str">
        <f t="shared" ref="HE20:HE25" si="230">IF((HC20&lt;&gt;""),($F20=GZ20)*($G20=HA20),"")</f>
        <v/>
      </c>
      <c r="HF20" s="255" t="str">
        <f>IF(HC20&lt;&gt;"",IF(ABS($F20-$G20)&gt;=PrSettings!$M$7,(ABS($F20-$G20-GZ20+HA20)&lt;=1)*1,IF(AND(HC20,$F20=$G20,$F20&gt;=PrSettings!$M$6),(ABS(GZ20-$F20)&lt;=1)*1,IF(AND(ABS($F20-$G20-GZ20+HA20)&lt;=1,$F20+$G20&gt;=PrSettings!$M$8),(ABS(GZ20-$F20)&lt;=1)*(ABS(HA20-$G20)&lt;=1)*1,""))),"")</f>
        <v/>
      </c>
      <c r="HG20" s="260"/>
      <c r="HI20" s="253">
        <f t="shared" si="17"/>
        <v>15</v>
      </c>
      <c r="HJ20" s="254" t="str">
        <f>GrpC!$B$4</f>
        <v>Slovenia</v>
      </c>
      <c r="HK20" s="255">
        <f t="shared" ref="HK20:HK25" si="231">$D20</f>
        <v>9</v>
      </c>
      <c r="HL20" s="254" t="str">
        <f>GrpC!$D$4</f>
        <v>Denmark</v>
      </c>
      <c r="HM20" s="258"/>
      <c r="HN20" s="258"/>
      <c r="HO20" s="259"/>
      <c r="HP20" s="255" t="str">
        <f t="shared" ref="HP20:HP25" si="232">IF(($F20&lt;&gt;"")*($G20&lt;&gt;"")*(HM20&lt;&gt;"")*(HN20&lt;&gt;""),($F20&gt;$G20)*(HM20&gt;HN20)+($F20=$G20)*(HM20=HN20)+($F20&lt;$G20)*(HM20&lt;HN20),"")</f>
        <v/>
      </c>
      <c r="HQ20" s="255" t="str">
        <f>IF((HP20&lt;&gt;""),IF(OR($F20&lt;&gt;$G20,PrSettings!$M$4="●"),(($F20-$G20)=(HM20-HN20))*1,0),"")</f>
        <v/>
      </c>
      <c r="HR20" s="255" t="str">
        <f t="shared" ref="HR20:HR25" si="233">IF((HP20&lt;&gt;""),($F20=HM20)*($G20=HN20),"")</f>
        <v/>
      </c>
      <c r="HS20" s="255" t="str">
        <f>IF(HP20&lt;&gt;"",IF(ABS($F20-$G20)&gt;=PrSettings!$M$7,(ABS($F20-$G20-HM20+HN20)&lt;=1)*1,IF(AND(HP20,$F20=$G20,$F20&gt;=PrSettings!$M$6),(ABS(HM20-$F20)&lt;=1)*1,IF(AND(ABS($F20-$G20-HM20+HN20)&lt;=1,$F20+$G20&gt;=PrSettings!$M$8),(ABS(HM20-$F20)&lt;=1)*(ABS(HN20-$G20)&lt;=1)*1,""))),"")</f>
        <v/>
      </c>
      <c r="HT20" s="260"/>
      <c r="HV20" s="253">
        <f t="shared" si="18"/>
        <v>15</v>
      </c>
      <c r="HW20" s="254" t="str">
        <f>GrpC!$B$4</f>
        <v>Slovenia</v>
      </c>
      <c r="HX20" s="255">
        <f t="shared" ref="HX20:HX25" si="234">$D20</f>
        <v>9</v>
      </c>
      <c r="HY20" s="254" t="str">
        <f>GrpC!$D$4</f>
        <v>Denmark</v>
      </c>
      <c r="HZ20" s="258"/>
      <c r="IA20" s="258"/>
      <c r="IB20" s="259"/>
      <c r="IC20" s="255" t="str">
        <f t="shared" ref="IC20:IC25" si="235">IF(($F20&lt;&gt;"")*($G20&lt;&gt;"")*(HZ20&lt;&gt;"")*(IA20&lt;&gt;""),($F20&gt;$G20)*(HZ20&gt;IA20)+($F20=$G20)*(HZ20=IA20)+($F20&lt;$G20)*(HZ20&lt;IA20),"")</f>
        <v/>
      </c>
      <c r="ID20" s="255" t="str">
        <f>IF((IC20&lt;&gt;""),IF(OR($F20&lt;&gt;$G20,PrSettings!$M$4="●"),(($F20-$G20)=(HZ20-IA20))*1,0),"")</f>
        <v/>
      </c>
      <c r="IE20" s="255" t="str">
        <f t="shared" ref="IE20:IE25" si="236">IF((IC20&lt;&gt;""),($F20=HZ20)*($G20=IA20),"")</f>
        <v/>
      </c>
      <c r="IF20" s="255" t="str">
        <f>IF(IC20&lt;&gt;"",IF(ABS($F20-$G20)&gt;=PrSettings!$M$7,(ABS($F20-$G20-HZ20+IA20)&lt;=1)*1,IF(AND(IC20,$F20=$G20,$F20&gt;=PrSettings!$M$6),(ABS(HZ20-$F20)&lt;=1)*1,IF(AND(ABS($F20-$G20-HZ20+IA20)&lt;=1,$F20+$G20&gt;=PrSettings!$M$8),(ABS(HZ20-$F20)&lt;=1)*(ABS(IA20-$G20)&lt;=1)*1,""))),"")</f>
        <v/>
      </c>
      <c r="IG20" s="260"/>
      <c r="II20" s="253">
        <f t="shared" si="19"/>
        <v>15</v>
      </c>
      <c r="IJ20" s="254" t="str">
        <f>GrpC!$B$4</f>
        <v>Slovenia</v>
      </c>
      <c r="IK20" s="255">
        <f t="shared" ref="IK20:IK25" si="237">$D20</f>
        <v>9</v>
      </c>
      <c r="IL20" s="254" t="str">
        <f>GrpC!$D$4</f>
        <v>Denmark</v>
      </c>
      <c r="IM20" s="258"/>
      <c r="IN20" s="258"/>
      <c r="IO20" s="259"/>
      <c r="IP20" s="255" t="str">
        <f t="shared" ref="IP20:IP25" si="238">IF(($F20&lt;&gt;"")*($G20&lt;&gt;"")*(IM20&lt;&gt;"")*(IN20&lt;&gt;""),($F20&gt;$G20)*(IM20&gt;IN20)+($F20=$G20)*(IM20=IN20)+($F20&lt;$G20)*(IM20&lt;IN20),"")</f>
        <v/>
      </c>
      <c r="IQ20" s="255" t="str">
        <f>IF((IP20&lt;&gt;""),IF(OR($F20&lt;&gt;$G20,PrSettings!$M$4="●"),(($F20-$G20)=(IM20-IN20))*1,0),"")</f>
        <v/>
      </c>
      <c r="IR20" s="255" t="str">
        <f t="shared" ref="IR20:IR25" si="239">IF((IP20&lt;&gt;""),($F20=IM20)*($G20=IN20),"")</f>
        <v/>
      </c>
      <c r="IS20" s="255" t="str">
        <f>IF(IP20&lt;&gt;"",IF(ABS($F20-$G20)&gt;=PrSettings!$M$7,(ABS($F20-$G20-IM20+IN20)&lt;=1)*1,IF(AND(IP20,$F20=$G20,$F20&gt;=PrSettings!$M$6),(ABS(IM20-$F20)&lt;=1)*1,IF(AND(ABS($F20-$G20-IM20+IN20)&lt;=1,$F20+$G20&gt;=PrSettings!$M$8),(ABS(IM20-$F20)&lt;=1)*(ABS(IN20-$G20)&lt;=1)*1,""))),"")</f>
        <v/>
      </c>
      <c r="IT20" s="260"/>
      <c r="IV20" s="253">
        <f t="shared" si="20"/>
        <v>15</v>
      </c>
      <c r="IW20" s="254" t="str">
        <f>GrpC!$B$4</f>
        <v>Slovenia</v>
      </c>
      <c r="IX20" s="255">
        <f t="shared" ref="IX20:IX25" si="240">$D20</f>
        <v>9</v>
      </c>
      <c r="IY20" s="254" t="str">
        <f>GrpC!$D$4</f>
        <v>Denmark</v>
      </c>
      <c r="IZ20" s="258"/>
      <c r="JA20" s="258"/>
      <c r="JB20" s="259"/>
      <c r="JC20" s="255" t="str">
        <f t="shared" ref="JC20:JC25" si="241">IF(($F20&lt;&gt;"")*($G20&lt;&gt;"")*(IZ20&lt;&gt;"")*(JA20&lt;&gt;""),($F20&gt;$G20)*(IZ20&gt;JA20)+($F20=$G20)*(IZ20=JA20)+($F20&lt;$G20)*(IZ20&lt;JA20),"")</f>
        <v/>
      </c>
      <c r="JD20" s="255" t="str">
        <f>IF((JC20&lt;&gt;""),IF(OR($F20&lt;&gt;$G20,PrSettings!$M$4="●"),(($F20-$G20)=(IZ20-JA20))*1,0),"")</f>
        <v/>
      </c>
      <c r="JE20" s="255" t="str">
        <f t="shared" ref="JE20:JE25" si="242">IF((JC20&lt;&gt;""),($F20=IZ20)*($G20=JA20),"")</f>
        <v/>
      </c>
      <c r="JF20" s="255" t="str">
        <f>IF(JC20&lt;&gt;"",IF(ABS($F20-$G20)&gt;=PrSettings!$M$7,(ABS($F20-$G20-IZ20+JA20)&lt;=1)*1,IF(AND(JC20,$F20=$G20,$F20&gt;=PrSettings!$M$6),(ABS(IZ20-$F20)&lt;=1)*1,IF(AND(ABS($F20-$G20-IZ20+JA20)&lt;=1,$F20+$G20&gt;=PrSettings!$M$8),(ABS(IZ20-$F20)&lt;=1)*(ABS(JA20-$G20)&lt;=1)*1,""))),"")</f>
        <v/>
      </c>
      <c r="JG20" s="260"/>
      <c r="JI20" s="253">
        <f t="shared" si="21"/>
        <v>15</v>
      </c>
      <c r="JJ20" s="254" t="str">
        <f>GrpC!$B$4</f>
        <v>Slovenia</v>
      </c>
      <c r="JK20" s="255">
        <f t="shared" ref="JK20:JK25" si="243">$D20</f>
        <v>9</v>
      </c>
      <c r="JL20" s="254" t="str">
        <f>GrpC!$D$4</f>
        <v>Denmark</v>
      </c>
      <c r="JM20" s="258"/>
      <c r="JN20" s="258"/>
      <c r="JO20" s="259"/>
      <c r="JP20" s="255" t="str">
        <f t="shared" ref="JP20:JP25" si="244">IF(($F20&lt;&gt;"")*($G20&lt;&gt;"")*(JM20&lt;&gt;"")*(JN20&lt;&gt;""),($F20&gt;$G20)*(JM20&gt;JN20)+($F20=$G20)*(JM20=JN20)+($F20&lt;$G20)*(JM20&lt;JN20),"")</f>
        <v/>
      </c>
      <c r="JQ20" s="255" t="str">
        <f>IF((JP20&lt;&gt;""),IF(OR($F20&lt;&gt;$G20,PrSettings!$M$4="●"),(($F20-$G20)=(JM20-JN20))*1,0),"")</f>
        <v/>
      </c>
      <c r="JR20" s="255" t="str">
        <f t="shared" ref="JR20:JR25" si="245">IF((JP20&lt;&gt;""),($F20=JM20)*($G20=JN20),"")</f>
        <v/>
      </c>
      <c r="JS20" s="255" t="str">
        <f>IF(JP20&lt;&gt;"",IF(ABS($F20-$G20)&gt;=PrSettings!$M$7,(ABS($F20-$G20-JM20+JN20)&lt;=1)*1,IF(AND(JP20,$F20=$G20,$F20&gt;=PrSettings!$M$6),(ABS(JM20-$F20)&lt;=1)*1,IF(AND(ABS($F20-$G20-JM20+JN20)&lt;=1,$F20+$G20&gt;=PrSettings!$M$8),(ABS(JM20-$F20)&lt;=1)*(ABS(JN20-$G20)&lt;=1)*1,""))),"")</f>
        <v/>
      </c>
      <c r="JT20" s="260"/>
      <c r="JV20" s="253">
        <f t="shared" si="22"/>
        <v>15</v>
      </c>
      <c r="JW20" s="254" t="str">
        <f>GrpC!$B$4</f>
        <v>Slovenia</v>
      </c>
      <c r="JX20" s="255">
        <f t="shared" ref="JX20:JX25" si="246">$D20</f>
        <v>9</v>
      </c>
      <c r="JY20" s="254" t="str">
        <f>GrpC!$D$4</f>
        <v>Denmark</v>
      </c>
      <c r="JZ20" s="258"/>
      <c r="KA20" s="258"/>
      <c r="KB20" s="259"/>
      <c r="KC20" s="255" t="str">
        <f t="shared" ref="KC20:KC25" si="247">IF(($F20&lt;&gt;"")*($G20&lt;&gt;"")*(JZ20&lt;&gt;"")*(KA20&lt;&gt;""),($F20&gt;$G20)*(JZ20&gt;KA20)+($F20=$G20)*(JZ20=KA20)+($F20&lt;$G20)*(JZ20&lt;KA20),"")</f>
        <v/>
      </c>
      <c r="KD20" s="255" t="str">
        <f>IF((KC20&lt;&gt;""),IF(OR($F20&lt;&gt;$G20,PrSettings!$M$4="●"),(($F20-$G20)=(JZ20-KA20))*1,0),"")</f>
        <v/>
      </c>
      <c r="KE20" s="255" t="str">
        <f t="shared" ref="KE20:KE25" si="248">IF((KC20&lt;&gt;""),($F20=JZ20)*($G20=KA20),"")</f>
        <v/>
      </c>
      <c r="KF20" s="255" t="str">
        <f>IF(KC20&lt;&gt;"",IF(ABS($F20-$G20)&gt;=PrSettings!$M$7,(ABS($F20-$G20-JZ20+KA20)&lt;=1)*1,IF(AND(KC20,$F20=$G20,$F20&gt;=PrSettings!$M$6),(ABS(JZ20-$F20)&lt;=1)*1,IF(AND(ABS($F20-$G20-JZ20+KA20)&lt;=1,$F20+$G20&gt;=PrSettings!$M$8),(ABS(JZ20-$F20)&lt;=1)*(ABS(KA20-$G20)&lt;=1)*1,""))),"")</f>
        <v/>
      </c>
      <c r="KG20" s="260"/>
      <c r="KI20" s="253">
        <f t="shared" si="23"/>
        <v>15</v>
      </c>
      <c r="KJ20" s="254" t="str">
        <f>GrpC!$B$4</f>
        <v>Slovenia</v>
      </c>
      <c r="KK20" s="255">
        <f t="shared" ref="KK20:KK25" si="249">$D20</f>
        <v>9</v>
      </c>
      <c r="KL20" s="254" t="str">
        <f>GrpC!$D$4</f>
        <v>Denmark</v>
      </c>
      <c r="KM20" s="258"/>
      <c r="KN20" s="258"/>
      <c r="KO20" s="259"/>
      <c r="KP20" s="255" t="str">
        <f t="shared" ref="KP20:KP25" si="250">IF(($F20&lt;&gt;"")*($G20&lt;&gt;"")*(KM20&lt;&gt;"")*(KN20&lt;&gt;""),($F20&gt;$G20)*(KM20&gt;KN20)+($F20=$G20)*(KM20=KN20)+($F20&lt;$G20)*(KM20&lt;KN20),"")</f>
        <v/>
      </c>
      <c r="KQ20" s="255" t="str">
        <f>IF((KP20&lt;&gt;""),IF(OR($F20&lt;&gt;$G20,PrSettings!$M$4="●"),(($F20-$G20)=(KM20-KN20))*1,0),"")</f>
        <v/>
      </c>
      <c r="KR20" s="255" t="str">
        <f t="shared" ref="KR20:KR25" si="251">IF((KP20&lt;&gt;""),($F20=KM20)*($G20=KN20),"")</f>
        <v/>
      </c>
      <c r="KS20" s="255" t="str">
        <f>IF(KP20&lt;&gt;"",IF(ABS($F20-$G20)&gt;=PrSettings!$M$7,(ABS($F20-$G20-KM20+KN20)&lt;=1)*1,IF(AND(KP20,$F20=$G20,$F20&gt;=PrSettings!$M$6),(ABS(KM20-$F20)&lt;=1)*1,IF(AND(ABS($F20-$G20-KM20+KN20)&lt;=1,$F20+$G20&gt;=PrSettings!$M$8),(ABS(KM20-$F20)&lt;=1)*(ABS(KN20-$G20)&lt;=1)*1,""))),"")</f>
        <v/>
      </c>
      <c r="KT20" s="260"/>
      <c r="KV20" s="253">
        <f t="shared" si="24"/>
        <v>15</v>
      </c>
      <c r="KW20" s="254" t="str">
        <f>GrpC!$B$4</f>
        <v>Slovenia</v>
      </c>
      <c r="KX20" s="255">
        <f t="shared" ref="KX20:KX25" si="252">$D20</f>
        <v>9</v>
      </c>
      <c r="KY20" s="254" t="str">
        <f>GrpC!$D$4</f>
        <v>Denmark</v>
      </c>
      <c r="KZ20" s="258"/>
      <c r="LA20" s="258"/>
      <c r="LB20" s="259"/>
      <c r="LC20" s="255" t="str">
        <f t="shared" ref="LC20:LC25" si="253">IF(($F20&lt;&gt;"")*($G20&lt;&gt;"")*(KZ20&lt;&gt;"")*(LA20&lt;&gt;""),($F20&gt;$G20)*(KZ20&gt;LA20)+($F20=$G20)*(KZ20=LA20)+($F20&lt;$G20)*(KZ20&lt;LA20),"")</f>
        <v/>
      </c>
      <c r="LD20" s="255" t="str">
        <f>IF((LC20&lt;&gt;""),IF(OR($F20&lt;&gt;$G20,PrSettings!$M$4="●"),(($F20-$G20)=(KZ20-LA20))*1,0),"")</f>
        <v/>
      </c>
      <c r="LE20" s="255" t="str">
        <f t="shared" ref="LE20:LE25" si="254">IF((LC20&lt;&gt;""),($F20=KZ20)*($G20=LA20),"")</f>
        <v/>
      </c>
      <c r="LF20" s="255" t="str">
        <f>IF(LC20&lt;&gt;"",IF(ABS($F20-$G20)&gt;=PrSettings!$M$7,(ABS($F20-$G20-KZ20+LA20)&lt;=1)*1,IF(AND(LC20,$F20=$G20,$F20&gt;=PrSettings!$M$6),(ABS(KZ20-$F20)&lt;=1)*1,IF(AND(ABS($F20-$G20-KZ20+LA20)&lt;=1,$F20+$G20&gt;=PrSettings!$M$8),(ABS(KZ20-$F20)&lt;=1)*(ABS(LA20-$G20)&lt;=1)*1,""))),"")</f>
        <v/>
      </c>
      <c r="LG20" s="260"/>
      <c r="LI20" s="253">
        <f t="shared" si="25"/>
        <v>15</v>
      </c>
      <c r="LJ20" s="254" t="str">
        <f>GrpC!$B$4</f>
        <v>Slovenia</v>
      </c>
      <c r="LK20" s="255">
        <f t="shared" ref="LK20:LK25" si="255">$D20</f>
        <v>9</v>
      </c>
      <c r="LL20" s="254" t="str">
        <f>GrpC!$D$4</f>
        <v>Denmark</v>
      </c>
      <c r="LM20" s="258"/>
      <c r="LN20" s="258"/>
      <c r="LO20" s="259"/>
      <c r="LP20" s="255" t="str">
        <f t="shared" ref="LP20:LP25" si="256">IF(($F20&lt;&gt;"")*($G20&lt;&gt;"")*(LM20&lt;&gt;"")*(LN20&lt;&gt;""),($F20&gt;$G20)*(LM20&gt;LN20)+($F20=$G20)*(LM20=LN20)+($F20&lt;$G20)*(LM20&lt;LN20),"")</f>
        <v/>
      </c>
      <c r="LQ20" s="255" t="str">
        <f>IF((LP20&lt;&gt;""),IF(OR($F20&lt;&gt;$G20,PrSettings!$M$4="●"),(($F20-$G20)=(LM20-LN20))*1,0),"")</f>
        <v/>
      </c>
      <c r="LR20" s="255" t="str">
        <f t="shared" ref="LR20:LR25" si="257">IF((LP20&lt;&gt;""),($F20=LM20)*($G20=LN20),"")</f>
        <v/>
      </c>
      <c r="LS20" s="255" t="str">
        <f>IF(LP20&lt;&gt;"",IF(ABS($F20-$G20)&gt;=PrSettings!$M$7,(ABS($F20-$G20-LM20+LN20)&lt;=1)*1,IF(AND(LP20,$F20=$G20,$F20&gt;=PrSettings!$M$6),(ABS(LM20-$F20)&lt;=1)*1,IF(AND(ABS($F20-$G20-LM20+LN20)&lt;=1,$F20+$G20&gt;=PrSettings!$M$8),(ABS(LM20-$F20)&lt;=1)*(ABS(LN20-$G20)&lt;=1)*1,""))),"")</f>
        <v/>
      </c>
      <c r="LT20" s="260"/>
      <c r="LV20" s="253">
        <f t="shared" si="26"/>
        <v>15</v>
      </c>
      <c r="LW20" s="254" t="str">
        <f>GrpC!$B$4</f>
        <v>Slovenia</v>
      </c>
      <c r="LX20" s="255">
        <f t="shared" ref="LX20:LX25" si="258">$D20</f>
        <v>9</v>
      </c>
      <c r="LY20" s="254" t="str">
        <f>GrpC!$D$4</f>
        <v>Denmark</v>
      </c>
      <c r="LZ20" s="258"/>
      <c r="MA20" s="258"/>
      <c r="MB20" s="259"/>
      <c r="MC20" s="255" t="str">
        <f t="shared" ref="MC20:MC25" si="259">IF(($F20&lt;&gt;"")*($G20&lt;&gt;"")*(LZ20&lt;&gt;"")*(MA20&lt;&gt;""),($F20&gt;$G20)*(LZ20&gt;MA20)+($F20=$G20)*(LZ20=MA20)+($F20&lt;$G20)*(LZ20&lt;MA20),"")</f>
        <v/>
      </c>
      <c r="MD20" s="255" t="str">
        <f>IF((MC20&lt;&gt;""),IF(OR($F20&lt;&gt;$G20,PrSettings!$M$4="●"),(($F20-$G20)=(LZ20-MA20))*1,0),"")</f>
        <v/>
      </c>
      <c r="ME20" s="255" t="str">
        <f t="shared" ref="ME20:ME25" si="260">IF((MC20&lt;&gt;""),($F20=LZ20)*($G20=MA20),"")</f>
        <v/>
      </c>
      <c r="MF20" s="255" t="str">
        <f>IF(MC20&lt;&gt;"",IF(ABS($F20-$G20)&gt;=PrSettings!$M$7,(ABS($F20-$G20-LZ20+MA20)&lt;=1)*1,IF(AND(MC20,$F20=$G20,$F20&gt;=PrSettings!$M$6),(ABS(LZ20-$F20)&lt;=1)*1,IF(AND(ABS($F20-$G20-LZ20+MA20)&lt;=1,$F20+$G20&gt;=PrSettings!$M$8),(ABS(LZ20-$F20)&lt;=1)*(ABS(MA20-$G20)&lt;=1)*1,""))),"")</f>
        <v/>
      </c>
      <c r="MG20" s="260"/>
    </row>
    <row r="21">
      <c r="A21" s="172"/>
      <c r="B21" s="253">
        <f t="array" ref="B21">INDEX(Groups!$C$7:$C$35,MATCH(C21,Groups!$D$7:$D$35,0))</f>
        <v>19</v>
      </c>
      <c r="C21" s="254" t="str">
        <f>GrpC!$B$5</f>
        <v>Serbia</v>
      </c>
      <c r="D21" s="255">
        <f t="array" ref="D21">INDEX(Groups!$C$7:$C$35,MATCH(E21,Groups!$D$7:$D$35,0))</f>
        <v>5</v>
      </c>
      <c r="E21" s="254" t="str">
        <f>GrpC!$D$5</f>
        <v>England</v>
      </c>
      <c r="F21" s="256">
        <f>GrpC!$E$5</f>
        <v>0</v>
      </c>
      <c r="G21" s="257">
        <f>GrpC!$G$5</f>
        <v>2</v>
      </c>
      <c r="H21" s="133"/>
      <c r="I21" s="253">
        <f t="shared" si="1"/>
        <v>19</v>
      </c>
      <c r="J21" s="254" t="str">
        <f>GrpC!$B$5</f>
        <v>Serbia</v>
      </c>
      <c r="K21" s="255">
        <f t="shared" si="183"/>
        <v>5</v>
      </c>
      <c r="L21" s="254" t="str">
        <f>GrpC!$D$5</f>
        <v>England</v>
      </c>
      <c r="M21" s="258"/>
      <c r="N21" s="258"/>
      <c r="O21" s="261"/>
      <c r="P21" s="255" t="str">
        <f t="shared" si="184"/>
        <v/>
      </c>
      <c r="Q21" s="255" t="str">
        <f>IF((P21&lt;&gt;""),IF(OR($F21&lt;&gt;$G21,PrSettings!$M$4="●"),(($F21-$G21)=(M21-N21))*1,0),"")</f>
        <v/>
      </c>
      <c r="R21" s="255" t="str">
        <f t="shared" si="185"/>
        <v/>
      </c>
      <c r="S21" s="255" t="str">
        <f>IF(P21&lt;&gt;"",IF(ABS($F21-$G21)&gt;=PrSettings!$M$7,(ABS($F21-$G21-M21+N21)&lt;=1)*1,IF(AND(P21,$F21=$G21,$F21&gt;=PrSettings!$M$6),(ABS(M21-$F21)&lt;=1)*1,IF(AND(ABS($F21-$G21-M21+N21)&lt;=1,$F21+$G21&gt;=PrSettings!$M$8),(ABS(M21-$F21)&lt;=1)*(ABS(N21-$G21)&lt;=1)*1,""))),"")</f>
        <v/>
      </c>
      <c r="T21" s="262"/>
      <c r="V21" s="253">
        <f t="shared" si="2"/>
        <v>19</v>
      </c>
      <c r="W21" s="254" t="str">
        <f>GrpC!$B$5</f>
        <v>Serbia</v>
      </c>
      <c r="X21" s="255">
        <f t="shared" si="186"/>
        <v>5</v>
      </c>
      <c r="Y21" s="254" t="str">
        <f>GrpC!$D$5</f>
        <v>England</v>
      </c>
      <c r="Z21" s="258"/>
      <c r="AA21" s="258"/>
      <c r="AB21" s="261"/>
      <c r="AC21" s="255" t="str">
        <f t="shared" si="187"/>
        <v/>
      </c>
      <c r="AD21" s="255" t="str">
        <f>IF((AC21&lt;&gt;""),IF(OR($F21&lt;&gt;$G21,PrSettings!$M$4="●"),(($F21-$G21)=(Z21-AA21))*1,0),"")</f>
        <v/>
      </c>
      <c r="AE21" s="255" t="str">
        <f t="shared" si="188"/>
        <v/>
      </c>
      <c r="AF21" s="255" t="str">
        <f>IF(AC21&lt;&gt;"",IF(ABS($F21-$G21)&gt;=PrSettings!$M$7,(ABS($F21-$G21-Z21+AA21)&lt;=1)*1,IF(AND(AC21,$F21=$G21,$F21&gt;=PrSettings!$M$6),(ABS(Z21-$F21)&lt;=1)*1,IF(AND(ABS($F21-$G21-Z21+AA21)&lt;=1,$F21+$G21&gt;=PrSettings!$M$8),(ABS(Z21-$F21)&lt;=1)*(ABS(AA21-$G21)&lt;=1)*1,""))),"")</f>
        <v/>
      </c>
      <c r="AG21" s="262"/>
      <c r="AI21" s="253">
        <f t="shared" si="3"/>
        <v>19</v>
      </c>
      <c r="AJ21" s="254" t="str">
        <f>GrpC!$B$5</f>
        <v>Serbia</v>
      </c>
      <c r="AK21" s="255">
        <f t="shared" si="189"/>
        <v>5</v>
      </c>
      <c r="AL21" s="254" t="str">
        <f>GrpC!$D$5</f>
        <v>England</v>
      </c>
      <c r="AM21" s="258"/>
      <c r="AN21" s="258"/>
      <c r="AO21" s="261"/>
      <c r="AP21" s="255" t="str">
        <f t="shared" si="190"/>
        <v/>
      </c>
      <c r="AQ21" s="255" t="str">
        <f>IF((AP21&lt;&gt;""),IF(OR($F21&lt;&gt;$G21,PrSettings!$M$4="●"),(($F21-$G21)=(AM21-AN21))*1,0),"")</f>
        <v/>
      </c>
      <c r="AR21" s="255" t="str">
        <f t="shared" si="191"/>
        <v/>
      </c>
      <c r="AS21" s="255" t="str">
        <f>IF(AP21&lt;&gt;"",IF(ABS($F21-$G21)&gt;=PrSettings!$M$7,(ABS($F21-$G21-AM21+AN21)&lt;=1)*1,IF(AND(AP21,$F21=$G21,$F21&gt;=PrSettings!$M$6),(ABS(AM21-$F21)&lt;=1)*1,IF(AND(ABS($F21-$G21-AM21+AN21)&lt;=1,$F21+$G21&gt;=PrSettings!$M$8),(ABS(AM21-$F21)&lt;=1)*(ABS(AN21-$G21)&lt;=1)*1,""))),"")</f>
        <v/>
      </c>
      <c r="AT21" s="262"/>
      <c r="AV21" s="253">
        <f t="shared" si="4"/>
        <v>19</v>
      </c>
      <c r="AW21" s="254" t="str">
        <f>GrpC!$B$5</f>
        <v>Serbia</v>
      </c>
      <c r="AX21" s="255">
        <f t="shared" si="192"/>
        <v>5</v>
      </c>
      <c r="AY21" s="254" t="str">
        <f>GrpC!$D$5</f>
        <v>England</v>
      </c>
      <c r="AZ21" s="258"/>
      <c r="BA21" s="258"/>
      <c r="BB21" s="261"/>
      <c r="BC21" s="255" t="str">
        <f t="shared" si="193"/>
        <v/>
      </c>
      <c r="BD21" s="255" t="str">
        <f>IF((BC21&lt;&gt;""),IF(OR($F21&lt;&gt;$G21,PrSettings!$M$4="●"),(($F21-$G21)=(AZ21-BA21))*1,0),"")</f>
        <v/>
      </c>
      <c r="BE21" s="255" t="str">
        <f t="shared" si="194"/>
        <v/>
      </c>
      <c r="BF21" s="255" t="str">
        <f>IF(BC21&lt;&gt;"",IF(ABS($F21-$G21)&gt;=PrSettings!$M$7,(ABS($F21-$G21-AZ21+BA21)&lt;=1)*1,IF(AND(BC21,$F21=$G21,$F21&gt;=PrSettings!$M$6),(ABS(AZ21-$F21)&lt;=1)*1,IF(AND(ABS($F21-$G21-AZ21+BA21)&lt;=1,$F21+$G21&gt;=PrSettings!$M$8),(ABS(AZ21-$F21)&lt;=1)*(ABS(BA21-$G21)&lt;=1)*1,""))),"")</f>
        <v/>
      </c>
      <c r="BG21" s="262"/>
      <c r="BI21" s="253">
        <f t="shared" si="5"/>
        <v>19</v>
      </c>
      <c r="BJ21" s="254" t="str">
        <f>GrpC!$B$5</f>
        <v>Serbia</v>
      </c>
      <c r="BK21" s="255">
        <f t="shared" si="195"/>
        <v>5</v>
      </c>
      <c r="BL21" s="254" t="str">
        <f>GrpC!$D$5</f>
        <v>England</v>
      </c>
      <c r="BM21" s="258"/>
      <c r="BN21" s="258"/>
      <c r="BO21" s="261"/>
      <c r="BP21" s="255" t="str">
        <f t="shared" si="196"/>
        <v/>
      </c>
      <c r="BQ21" s="255" t="str">
        <f>IF((BP21&lt;&gt;""),IF(OR($F21&lt;&gt;$G21,PrSettings!$M$4="●"),(($F21-$G21)=(BM21-BN21))*1,0),"")</f>
        <v/>
      </c>
      <c r="BR21" s="255" t="str">
        <f t="shared" si="197"/>
        <v/>
      </c>
      <c r="BS21" s="255" t="str">
        <f>IF(BP21&lt;&gt;"",IF(ABS($F21-$G21)&gt;=PrSettings!$M$7,(ABS($F21-$G21-BM21+BN21)&lt;=1)*1,IF(AND(BP21,$F21=$G21,$F21&gt;=PrSettings!$M$6),(ABS(BM21-$F21)&lt;=1)*1,IF(AND(ABS($F21-$G21-BM21+BN21)&lt;=1,$F21+$G21&gt;=PrSettings!$M$8),(ABS(BM21-$F21)&lt;=1)*(ABS(BN21-$G21)&lt;=1)*1,""))),"")</f>
        <v/>
      </c>
      <c r="BT21" s="262"/>
      <c r="BV21" s="253">
        <f t="shared" si="6"/>
        <v>19</v>
      </c>
      <c r="BW21" s="254" t="str">
        <f>GrpC!$B$5</f>
        <v>Serbia</v>
      </c>
      <c r="BX21" s="255">
        <f t="shared" si="198"/>
        <v>5</v>
      </c>
      <c r="BY21" s="254" t="str">
        <f>GrpC!$D$5</f>
        <v>England</v>
      </c>
      <c r="BZ21" s="258"/>
      <c r="CA21" s="258"/>
      <c r="CB21" s="261"/>
      <c r="CC21" s="255" t="str">
        <f t="shared" si="199"/>
        <v/>
      </c>
      <c r="CD21" s="255" t="str">
        <f>IF((CC21&lt;&gt;""),IF(OR($F21&lt;&gt;$G21,PrSettings!$M$4="●"),(($F21-$G21)=(BZ21-CA21))*1,0),"")</f>
        <v/>
      </c>
      <c r="CE21" s="255" t="str">
        <f t="shared" si="200"/>
        <v/>
      </c>
      <c r="CF21" s="255" t="str">
        <f>IF(CC21&lt;&gt;"",IF(ABS($F21-$G21)&gt;=PrSettings!$M$7,(ABS($F21-$G21-BZ21+CA21)&lt;=1)*1,IF(AND(CC21,$F21=$G21,$F21&gt;=PrSettings!$M$6),(ABS(BZ21-$F21)&lt;=1)*1,IF(AND(ABS($F21-$G21-BZ21+CA21)&lt;=1,$F21+$G21&gt;=PrSettings!$M$8),(ABS(BZ21-$F21)&lt;=1)*(ABS(CA21-$G21)&lt;=1)*1,""))),"")</f>
        <v/>
      </c>
      <c r="CG21" s="262"/>
      <c r="CI21" s="253">
        <f t="shared" si="7"/>
        <v>19</v>
      </c>
      <c r="CJ21" s="254" t="str">
        <f>GrpC!$B$5</f>
        <v>Serbia</v>
      </c>
      <c r="CK21" s="255">
        <f t="shared" si="201"/>
        <v>5</v>
      </c>
      <c r="CL21" s="254" t="str">
        <f>GrpC!$D$5</f>
        <v>England</v>
      </c>
      <c r="CM21" s="258"/>
      <c r="CN21" s="258"/>
      <c r="CO21" s="261"/>
      <c r="CP21" s="255" t="str">
        <f t="shared" si="202"/>
        <v/>
      </c>
      <c r="CQ21" s="255" t="str">
        <f>IF((CP21&lt;&gt;""),IF(OR($F21&lt;&gt;$G21,PrSettings!$M$4="●"),(($F21-$G21)=(CM21-CN21))*1,0),"")</f>
        <v/>
      </c>
      <c r="CR21" s="255" t="str">
        <f t="shared" si="203"/>
        <v/>
      </c>
      <c r="CS21" s="255" t="str">
        <f>IF(CP21&lt;&gt;"",IF(ABS($F21-$G21)&gt;=PrSettings!$M$7,(ABS($F21-$G21-CM21+CN21)&lt;=1)*1,IF(AND(CP21,$F21=$G21,$F21&gt;=PrSettings!$M$6),(ABS(CM21-$F21)&lt;=1)*1,IF(AND(ABS($F21-$G21-CM21+CN21)&lt;=1,$F21+$G21&gt;=PrSettings!$M$8),(ABS(CM21-$F21)&lt;=1)*(ABS(CN21-$G21)&lt;=1)*1,""))),"")</f>
        <v/>
      </c>
      <c r="CT21" s="262"/>
      <c r="CV21" s="253">
        <f t="shared" si="8"/>
        <v>19</v>
      </c>
      <c r="CW21" s="254" t="str">
        <f>GrpC!$B$5</f>
        <v>Serbia</v>
      </c>
      <c r="CX21" s="255">
        <f t="shared" si="204"/>
        <v>5</v>
      </c>
      <c r="CY21" s="254" t="str">
        <f>GrpC!$D$5</f>
        <v>England</v>
      </c>
      <c r="CZ21" s="258"/>
      <c r="DA21" s="258"/>
      <c r="DB21" s="261"/>
      <c r="DC21" s="255" t="str">
        <f t="shared" si="205"/>
        <v/>
      </c>
      <c r="DD21" s="255" t="str">
        <f>IF((DC21&lt;&gt;""),IF(OR($F21&lt;&gt;$G21,PrSettings!$M$4="●"),(($F21-$G21)=(CZ21-DA21))*1,0),"")</f>
        <v/>
      </c>
      <c r="DE21" s="255" t="str">
        <f t="shared" si="206"/>
        <v/>
      </c>
      <c r="DF21" s="255" t="str">
        <f>IF(DC21&lt;&gt;"",IF(ABS($F21-$G21)&gt;=PrSettings!$M$7,(ABS($F21-$G21-CZ21+DA21)&lt;=1)*1,IF(AND(DC21,$F21=$G21,$F21&gt;=PrSettings!$M$6),(ABS(CZ21-$F21)&lt;=1)*1,IF(AND(ABS($F21-$G21-CZ21+DA21)&lt;=1,$F21+$G21&gt;=PrSettings!$M$8),(ABS(CZ21-$F21)&lt;=1)*(ABS(DA21-$G21)&lt;=1)*1,""))),"")</f>
        <v/>
      </c>
      <c r="DG21" s="262"/>
      <c r="DI21" s="253">
        <f t="shared" si="9"/>
        <v>19</v>
      </c>
      <c r="DJ21" s="254" t="str">
        <f>GrpC!$B$5</f>
        <v>Serbia</v>
      </c>
      <c r="DK21" s="255">
        <f t="shared" si="207"/>
        <v>5</v>
      </c>
      <c r="DL21" s="254" t="str">
        <f>GrpC!$D$5</f>
        <v>England</v>
      </c>
      <c r="DM21" s="258"/>
      <c r="DN21" s="258"/>
      <c r="DO21" s="261"/>
      <c r="DP21" s="255" t="str">
        <f t="shared" si="208"/>
        <v/>
      </c>
      <c r="DQ21" s="255" t="str">
        <f>IF((DP21&lt;&gt;""),IF(OR($F21&lt;&gt;$G21,PrSettings!$M$4="●"),(($F21-$G21)=(DM21-DN21))*1,0),"")</f>
        <v/>
      </c>
      <c r="DR21" s="255" t="str">
        <f t="shared" si="209"/>
        <v/>
      </c>
      <c r="DS21" s="255" t="str">
        <f>IF(DP21&lt;&gt;"",IF(ABS($F21-$G21)&gt;=PrSettings!$M$7,(ABS($F21-$G21-DM21+DN21)&lt;=1)*1,IF(AND(DP21,$F21=$G21,$F21&gt;=PrSettings!$M$6),(ABS(DM21-$F21)&lt;=1)*1,IF(AND(ABS($F21-$G21-DM21+DN21)&lt;=1,$F21+$G21&gt;=PrSettings!$M$8),(ABS(DM21-$F21)&lt;=1)*(ABS(DN21-$G21)&lt;=1)*1,""))),"")</f>
        <v/>
      </c>
      <c r="DT21" s="262"/>
      <c r="DV21" s="253">
        <f t="shared" si="10"/>
        <v>19</v>
      </c>
      <c r="DW21" s="254" t="str">
        <f>GrpC!$B$5</f>
        <v>Serbia</v>
      </c>
      <c r="DX21" s="255">
        <f t="shared" si="210"/>
        <v>5</v>
      </c>
      <c r="DY21" s="254" t="str">
        <f>GrpC!$D$5</f>
        <v>England</v>
      </c>
      <c r="DZ21" s="258"/>
      <c r="EA21" s="258"/>
      <c r="EB21" s="261"/>
      <c r="EC21" s="255" t="str">
        <f t="shared" si="211"/>
        <v/>
      </c>
      <c r="ED21" s="255" t="str">
        <f>IF((EC21&lt;&gt;""),IF(OR($F21&lt;&gt;$G21,PrSettings!$M$4="●"),(($F21-$G21)=(DZ21-EA21))*1,0),"")</f>
        <v/>
      </c>
      <c r="EE21" s="255" t="str">
        <f t="shared" si="212"/>
        <v/>
      </c>
      <c r="EF21" s="255" t="str">
        <f>IF(EC21&lt;&gt;"",IF(ABS($F21-$G21)&gt;=PrSettings!$M$7,(ABS($F21-$G21-DZ21+EA21)&lt;=1)*1,IF(AND(EC21,$F21=$G21,$F21&gt;=PrSettings!$M$6),(ABS(DZ21-$F21)&lt;=1)*1,IF(AND(ABS($F21-$G21-DZ21+EA21)&lt;=1,$F21+$G21&gt;=PrSettings!$M$8),(ABS(DZ21-$F21)&lt;=1)*(ABS(EA21-$G21)&lt;=1)*1,""))),"")</f>
        <v/>
      </c>
      <c r="EG21" s="262"/>
      <c r="EI21" s="253">
        <f t="shared" si="11"/>
        <v>19</v>
      </c>
      <c r="EJ21" s="254" t="str">
        <f>GrpC!$B$5</f>
        <v>Serbia</v>
      </c>
      <c r="EK21" s="255">
        <f t="shared" si="213"/>
        <v>5</v>
      </c>
      <c r="EL21" s="254" t="str">
        <f>GrpC!$D$5</f>
        <v>England</v>
      </c>
      <c r="EM21" s="258"/>
      <c r="EN21" s="258"/>
      <c r="EO21" s="261"/>
      <c r="EP21" s="255" t="str">
        <f t="shared" si="214"/>
        <v/>
      </c>
      <c r="EQ21" s="255" t="str">
        <f>IF((EP21&lt;&gt;""),IF(OR($F21&lt;&gt;$G21,PrSettings!$M$4="●"),(($F21-$G21)=(EM21-EN21))*1,0),"")</f>
        <v/>
      </c>
      <c r="ER21" s="255" t="str">
        <f t="shared" si="215"/>
        <v/>
      </c>
      <c r="ES21" s="255" t="str">
        <f>IF(EP21&lt;&gt;"",IF(ABS($F21-$G21)&gt;=PrSettings!$M$7,(ABS($F21-$G21-EM21+EN21)&lt;=1)*1,IF(AND(EP21,$F21=$G21,$F21&gt;=PrSettings!$M$6),(ABS(EM21-$F21)&lt;=1)*1,IF(AND(ABS($F21-$G21-EM21+EN21)&lt;=1,$F21+$G21&gt;=PrSettings!$M$8),(ABS(EM21-$F21)&lt;=1)*(ABS(EN21-$G21)&lt;=1)*1,""))),"")</f>
        <v/>
      </c>
      <c r="ET21" s="262"/>
      <c r="EV21" s="253">
        <f t="shared" si="12"/>
        <v>19</v>
      </c>
      <c r="EW21" s="254" t="str">
        <f>GrpC!$B$5</f>
        <v>Serbia</v>
      </c>
      <c r="EX21" s="255">
        <f t="shared" si="216"/>
        <v>5</v>
      </c>
      <c r="EY21" s="254" t="str">
        <f>GrpC!$D$5</f>
        <v>England</v>
      </c>
      <c r="EZ21" s="258"/>
      <c r="FA21" s="258"/>
      <c r="FB21" s="261"/>
      <c r="FC21" s="255" t="str">
        <f t="shared" si="217"/>
        <v/>
      </c>
      <c r="FD21" s="255" t="str">
        <f>IF((FC21&lt;&gt;""),IF(OR($F21&lt;&gt;$G21,PrSettings!$M$4="●"),(($F21-$G21)=(EZ21-FA21))*1,0),"")</f>
        <v/>
      </c>
      <c r="FE21" s="255" t="str">
        <f t="shared" si="218"/>
        <v/>
      </c>
      <c r="FF21" s="255" t="str">
        <f>IF(FC21&lt;&gt;"",IF(ABS($F21-$G21)&gt;=PrSettings!$M$7,(ABS($F21-$G21-EZ21+FA21)&lt;=1)*1,IF(AND(FC21,$F21=$G21,$F21&gt;=PrSettings!$M$6),(ABS(EZ21-$F21)&lt;=1)*1,IF(AND(ABS($F21-$G21-EZ21+FA21)&lt;=1,$F21+$G21&gt;=PrSettings!$M$8),(ABS(EZ21-$F21)&lt;=1)*(ABS(FA21-$G21)&lt;=1)*1,""))),"")</f>
        <v/>
      </c>
      <c r="FG21" s="262"/>
      <c r="FI21" s="253">
        <f t="shared" si="13"/>
        <v>19</v>
      </c>
      <c r="FJ21" s="254" t="str">
        <f>GrpC!$B$5</f>
        <v>Serbia</v>
      </c>
      <c r="FK21" s="255">
        <f t="shared" si="219"/>
        <v>5</v>
      </c>
      <c r="FL21" s="254" t="str">
        <f>GrpC!$D$5</f>
        <v>England</v>
      </c>
      <c r="FM21" s="258"/>
      <c r="FN21" s="258"/>
      <c r="FO21" s="261"/>
      <c r="FP21" s="255" t="str">
        <f t="shared" si="220"/>
        <v/>
      </c>
      <c r="FQ21" s="255" t="str">
        <f>IF((FP21&lt;&gt;""),IF(OR($F21&lt;&gt;$G21,PrSettings!$M$4="●"),(($F21-$G21)=(FM21-FN21))*1,0),"")</f>
        <v/>
      </c>
      <c r="FR21" s="255" t="str">
        <f t="shared" si="221"/>
        <v/>
      </c>
      <c r="FS21" s="255" t="str">
        <f>IF(FP21&lt;&gt;"",IF(ABS($F21-$G21)&gt;=PrSettings!$M$7,(ABS($F21-$G21-FM21+FN21)&lt;=1)*1,IF(AND(FP21,$F21=$G21,$F21&gt;=PrSettings!$M$6),(ABS(FM21-$F21)&lt;=1)*1,IF(AND(ABS($F21-$G21-FM21+FN21)&lt;=1,$F21+$G21&gt;=PrSettings!$M$8),(ABS(FM21-$F21)&lt;=1)*(ABS(FN21-$G21)&lt;=1)*1,""))),"")</f>
        <v/>
      </c>
      <c r="FT21" s="262"/>
      <c r="FV21" s="253">
        <f t="shared" si="14"/>
        <v>19</v>
      </c>
      <c r="FW21" s="254" t="str">
        <f>GrpC!$B$5</f>
        <v>Serbia</v>
      </c>
      <c r="FX21" s="255">
        <f t="shared" si="222"/>
        <v>5</v>
      </c>
      <c r="FY21" s="254" t="str">
        <f>GrpC!$D$5</f>
        <v>England</v>
      </c>
      <c r="FZ21" s="258"/>
      <c r="GA21" s="258"/>
      <c r="GB21" s="261"/>
      <c r="GC21" s="255" t="str">
        <f t="shared" si="223"/>
        <v/>
      </c>
      <c r="GD21" s="255" t="str">
        <f>IF((GC21&lt;&gt;""),IF(OR($F21&lt;&gt;$G21,PrSettings!$M$4="●"),(($F21-$G21)=(FZ21-GA21))*1,0),"")</f>
        <v/>
      </c>
      <c r="GE21" s="255" t="str">
        <f t="shared" si="224"/>
        <v/>
      </c>
      <c r="GF21" s="255" t="str">
        <f>IF(GC21&lt;&gt;"",IF(ABS($F21-$G21)&gt;=PrSettings!$M$7,(ABS($F21-$G21-FZ21+GA21)&lt;=1)*1,IF(AND(GC21,$F21=$G21,$F21&gt;=PrSettings!$M$6),(ABS(FZ21-$F21)&lt;=1)*1,IF(AND(ABS($F21-$G21-FZ21+GA21)&lt;=1,$F21+$G21&gt;=PrSettings!$M$8),(ABS(FZ21-$F21)&lt;=1)*(ABS(GA21-$G21)&lt;=1)*1,""))),"")</f>
        <v/>
      </c>
      <c r="GG21" s="262"/>
      <c r="GI21" s="253">
        <f t="shared" si="15"/>
        <v>19</v>
      </c>
      <c r="GJ21" s="254" t="str">
        <f>GrpC!$B$5</f>
        <v>Serbia</v>
      </c>
      <c r="GK21" s="255">
        <f t="shared" si="225"/>
        <v>5</v>
      </c>
      <c r="GL21" s="254" t="str">
        <f>GrpC!$D$5</f>
        <v>England</v>
      </c>
      <c r="GM21" s="258"/>
      <c r="GN21" s="258"/>
      <c r="GO21" s="261"/>
      <c r="GP21" s="255" t="str">
        <f t="shared" si="226"/>
        <v/>
      </c>
      <c r="GQ21" s="255" t="str">
        <f>IF((GP21&lt;&gt;""),IF(OR($F21&lt;&gt;$G21,PrSettings!$M$4="●"),(($F21-$G21)=(GM21-GN21))*1,0),"")</f>
        <v/>
      </c>
      <c r="GR21" s="255" t="str">
        <f t="shared" si="227"/>
        <v/>
      </c>
      <c r="GS21" s="255" t="str">
        <f>IF(GP21&lt;&gt;"",IF(ABS($F21-$G21)&gt;=PrSettings!$M$7,(ABS($F21-$G21-GM21+GN21)&lt;=1)*1,IF(AND(GP21,$F21=$G21,$F21&gt;=PrSettings!$M$6),(ABS(GM21-$F21)&lt;=1)*1,IF(AND(ABS($F21-$G21-GM21+GN21)&lt;=1,$F21+$G21&gt;=PrSettings!$M$8),(ABS(GM21-$F21)&lt;=1)*(ABS(GN21-$G21)&lt;=1)*1,""))),"")</f>
        <v/>
      </c>
      <c r="GT21" s="262"/>
      <c r="GV21" s="253">
        <f t="shared" si="16"/>
        <v>19</v>
      </c>
      <c r="GW21" s="254" t="str">
        <f>GrpC!$B$5</f>
        <v>Serbia</v>
      </c>
      <c r="GX21" s="255">
        <f t="shared" si="228"/>
        <v>5</v>
      </c>
      <c r="GY21" s="254" t="str">
        <f>GrpC!$D$5</f>
        <v>England</v>
      </c>
      <c r="GZ21" s="258"/>
      <c r="HA21" s="258"/>
      <c r="HB21" s="261"/>
      <c r="HC21" s="255" t="str">
        <f t="shared" si="229"/>
        <v/>
      </c>
      <c r="HD21" s="255" t="str">
        <f>IF((HC21&lt;&gt;""),IF(OR($F21&lt;&gt;$G21,PrSettings!$M$4="●"),(($F21-$G21)=(GZ21-HA21))*1,0),"")</f>
        <v/>
      </c>
      <c r="HE21" s="255" t="str">
        <f t="shared" si="230"/>
        <v/>
      </c>
      <c r="HF21" s="255" t="str">
        <f>IF(HC21&lt;&gt;"",IF(ABS($F21-$G21)&gt;=PrSettings!$M$7,(ABS($F21-$G21-GZ21+HA21)&lt;=1)*1,IF(AND(HC21,$F21=$G21,$F21&gt;=PrSettings!$M$6),(ABS(GZ21-$F21)&lt;=1)*1,IF(AND(ABS($F21-$G21-GZ21+HA21)&lt;=1,$F21+$G21&gt;=PrSettings!$M$8),(ABS(GZ21-$F21)&lt;=1)*(ABS(HA21-$G21)&lt;=1)*1,""))),"")</f>
        <v/>
      </c>
      <c r="HG21" s="262"/>
      <c r="HI21" s="253">
        <f t="shared" si="17"/>
        <v>19</v>
      </c>
      <c r="HJ21" s="254" t="str">
        <f>GrpC!$B$5</f>
        <v>Serbia</v>
      </c>
      <c r="HK21" s="255">
        <f t="shared" si="231"/>
        <v>5</v>
      </c>
      <c r="HL21" s="254" t="str">
        <f>GrpC!$D$5</f>
        <v>England</v>
      </c>
      <c r="HM21" s="258"/>
      <c r="HN21" s="258"/>
      <c r="HO21" s="261"/>
      <c r="HP21" s="255" t="str">
        <f t="shared" si="232"/>
        <v/>
      </c>
      <c r="HQ21" s="255" t="str">
        <f>IF((HP21&lt;&gt;""),IF(OR($F21&lt;&gt;$G21,PrSettings!$M$4="●"),(($F21-$G21)=(HM21-HN21))*1,0),"")</f>
        <v/>
      </c>
      <c r="HR21" s="255" t="str">
        <f t="shared" si="233"/>
        <v/>
      </c>
      <c r="HS21" s="255" t="str">
        <f>IF(HP21&lt;&gt;"",IF(ABS($F21-$G21)&gt;=PrSettings!$M$7,(ABS($F21-$G21-HM21+HN21)&lt;=1)*1,IF(AND(HP21,$F21=$G21,$F21&gt;=PrSettings!$M$6),(ABS(HM21-$F21)&lt;=1)*1,IF(AND(ABS($F21-$G21-HM21+HN21)&lt;=1,$F21+$G21&gt;=PrSettings!$M$8),(ABS(HM21-$F21)&lt;=1)*(ABS(HN21-$G21)&lt;=1)*1,""))),"")</f>
        <v/>
      </c>
      <c r="HT21" s="262"/>
      <c r="HV21" s="253">
        <f t="shared" si="18"/>
        <v>19</v>
      </c>
      <c r="HW21" s="254" t="str">
        <f>GrpC!$B$5</f>
        <v>Serbia</v>
      </c>
      <c r="HX21" s="255">
        <f t="shared" si="234"/>
        <v>5</v>
      </c>
      <c r="HY21" s="254" t="str">
        <f>GrpC!$D$5</f>
        <v>England</v>
      </c>
      <c r="HZ21" s="258"/>
      <c r="IA21" s="258"/>
      <c r="IB21" s="261"/>
      <c r="IC21" s="255" t="str">
        <f t="shared" si="235"/>
        <v/>
      </c>
      <c r="ID21" s="255" t="str">
        <f>IF((IC21&lt;&gt;""),IF(OR($F21&lt;&gt;$G21,PrSettings!$M$4="●"),(($F21-$G21)=(HZ21-IA21))*1,0),"")</f>
        <v/>
      </c>
      <c r="IE21" s="255" t="str">
        <f t="shared" si="236"/>
        <v/>
      </c>
      <c r="IF21" s="255" t="str">
        <f>IF(IC21&lt;&gt;"",IF(ABS($F21-$G21)&gt;=PrSettings!$M$7,(ABS($F21-$G21-HZ21+IA21)&lt;=1)*1,IF(AND(IC21,$F21=$G21,$F21&gt;=PrSettings!$M$6),(ABS(HZ21-$F21)&lt;=1)*1,IF(AND(ABS($F21-$G21-HZ21+IA21)&lt;=1,$F21+$G21&gt;=PrSettings!$M$8),(ABS(HZ21-$F21)&lt;=1)*(ABS(IA21-$G21)&lt;=1)*1,""))),"")</f>
        <v/>
      </c>
      <c r="IG21" s="262"/>
      <c r="II21" s="253">
        <f t="shared" si="19"/>
        <v>19</v>
      </c>
      <c r="IJ21" s="254" t="str">
        <f>GrpC!$B$5</f>
        <v>Serbia</v>
      </c>
      <c r="IK21" s="255">
        <f t="shared" si="237"/>
        <v>5</v>
      </c>
      <c r="IL21" s="254" t="str">
        <f>GrpC!$D$5</f>
        <v>England</v>
      </c>
      <c r="IM21" s="258"/>
      <c r="IN21" s="258"/>
      <c r="IO21" s="261"/>
      <c r="IP21" s="255" t="str">
        <f t="shared" si="238"/>
        <v/>
      </c>
      <c r="IQ21" s="255" t="str">
        <f>IF((IP21&lt;&gt;""),IF(OR($F21&lt;&gt;$G21,PrSettings!$M$4="●"),(($F21-$G21)=(IM21-IN21))*1,0),"")</f>
        <v/>
      </c>
      <c r="IR21" s="255" t="str">
        <f t="shared" si="239"/>
        <v/>
      </c>
      <c r="IS21" s="255" t="str">
        <f>IF(IP21&lt;&gt;"",IF(ABS($F21-$G21)&gt;=PrSettings!$M$7,(ABS($F21-$G21-IM21+IN21)&lt;=1)*1,IF(AND(IP21,$F21=$G21,$F21&gt;=PrSettings!$M$6),(ABS(IM21-$F21)&lt;=1)*1,IF(AND(ABS($F21-$G21-IM21+IN21)&lt;=1,$F21+$G21&gt;=PrSettings!$M$8),(ABS(IM21-$F21)&lt;=1)*(ABS(IN21-$G21)&lt;=1)*1,""))),"")</f>
        <v/>
      </c>
      <c r="IT21" s="262"/>
      <c r="IV21" s="253">
        <f t="shared" si="20"/>
        <v>19</v>
      </c>
      <c r="IW21" s="254" t="str">
        <f>GrpC!$B$5</f>
        <v>Serbia</v>
      </c>
      <c r="IX21" s="255">
        <f t="shared" si="240"/>
        <v>5</v>
      </c>
      <c r="IY21" s="254" t="str">
        <f>GrpC!$D$5</f>
        <v>England</v>
      </c>
      <c r="IZ21" s="258"/>
      <c r="JA21" s="258"/>
      <c r="JB21" s="261"/>
      <c r="JC21" s="255" t="str">
        <f t="shared" si="241"/>
        <v/>
      </c>
      <c r="JD21" s="255" t="str">
        <f>IF((JC21&lt;&gt;""),IF(OR($F21&lt;&gt;$G21,PrSettings!$M$4="●"),(($F21-$G21)=(IZ21-JA21))*1,0),"")</f>
        <v/>
      </c>
      <c r="JE21" s="255" t="str">
        <f t="shared" si="242"/>
        <v/>
      </c>
      <c r="JF21" s="255" t="str">
        <f>IF(JC21&lt;&gt;"",IF(ABS($F21-$G21)&gt;=PrSettings!$M$7,(ABS($F21-$G21-IZ21+JA21)&lt;=1)*1,IF(AND(JC21,$F21=$G21,$F21&gt;=PrSettings!$M$6),(ABS(IZ21-$F21)&lt;=1)*1,IF(AND(ABS($F21-$G21-IZ21+JA21)&lt;=1,$F21+$G21&gt;=PrSettings!$M$8),(ABS(IZ21-$F21)&lt;=1)*(ABS(JA21-$G21)&lt;=1)*1,""))),"")</f>
        <v/>
      </c>
      <c r="JG21" s="262"/>
      <c r="JI21" s="253">
        <f t="shared" si="21"/>
        <v>19</v>
      </c>
      <c r="JJ21" s="254" t="str">
        <f>GrpC!$B$5</f>
        <v>Serbia</v>
      </c>
      <c r="JK21" s="255">
        <f t="shared" si="243"/>
        <v>5</v>
      </c>
      <c r="JL21" s="254" t="str">
        <f>GrpC!$D$5</f>
        <v>England</v>
      </c>
      <c r="JM21" s="258"/>
      <c r="JN21" s="258"/>
      <c r="JO21" s="261"/>
      <c r="JP21" s="255" t="str">
        <f t="shared" si="244"/>
        <v/>
      </c>
      <c r="JQ21" s="255" t="str">
        <f>IF((JP21&lt;&gt;""),IF(OR($F21&lt;&gt;$G21,PrSettings!$M$4="●"),(($F21-$G21)=(JM21-JN21))*1,0),"")</f>
        <v/>
      </c>
      <c r="JR21" s="255" t="str">
        <f t="shared" si="245"/>
        <v/>
      </c>
      <c r="JS21" s="255" t="str">
        <f>IF(JP21&lt;&gt;"",IF(ABS($F21-$G21)&gt;=PrSettings!$M$7,(ABS($F21-$G21-JM21+JN21)&lt;=1)*1,IF(AND(JP21,$F21=$G21,$F21&gt;=PrSettings!$M$6),(ABS(JM21-$F21)&lt;=1)*1,IF(AND(ABS($F21-$G21-JM21+JN21)&lt;=1,$F21+$G21&gt;=PrSettings!$M$8),(ABS(JM21-$F21)&lt;=1)*(ABS(JN21-$G21)&lt;=1)*1,""))),"")</f>
        <v/>
      </c>
      <c r="JT21" s="262"/>
      <c r="JV21" s="253">
        <f t="shared" si="22"/>
        <v>19</v>
      </c>
      <c r="JW21" s="254" t="str">
        <f>GrpC!$B$5</f>
        <v>Serbia</v>
      </c>
      <c r="JX21" s="255">
        <f t="shared" si="246"/>
        <v>5</v>
      </c>
      <c r="JY21" s="254" t="str">
        <f>GrpC!$D$5</f>
        <v>England</v>
      </c>
      <c r="JZ21" s="258"/>
      <c r="KA21" s="258"/>
      <c r="KB21" s="261"/>
      <c r="KC21" s="255" t="str">
        <f t="shared" si="247"/>
        <v/>
      </c>
      <c r="KD21" s="255" t="str">
        <f>IF((KC21&lt;&gt;""),IF(OR($F21&lt;&gt;$G21,PrSettings!$M$4="●"),(($F21-$G21)=(JZ21-KA21))*1,0),"")</f>
        <v/>
      </c>
      <c r="KE21" s="255" t="str">
        <f t="shared" si="248"/>
        <v/>
      </c>
      <c r="KF21" s="255" t="str">
        <f>IF(KC21&lt;&gt;"",IF(ABS($F21-$G21)&gt;=PrSettings!$M$7,(ABS($F21-$G21-JZ21+KA21)&lt;=1)*1,IF(AND(KC21,$F21=$G21,$F21&gt;=PrSettings!$M$6),(ABS(JZ21-$F21)&lt;=1)*1,IF(AND(ABS($F21-$G21-JZ21+KA21)&lt;=1,$F21+$G21&gt;=PrSettings!$M$8),(ABS(JZ21-$F21)&lt;=1)*(ABS(KA21-$G21)&lt;=1)*1,""))),"")</f>
        <v/>
      </c>
      <c r="KG21" s="262"/>
      <c r="KI21" s="253">
        <f t="shared" si="23"/>
        <v>19</v>
      </c>
      <c r="KJ21" s="254" t="str">
        <f>GrpC!$B$5</f>
        <v>Serbia</v>
      </c>
      <c r="KK21" s="255">
        <f t="shared" si="249"/>
        <v>5</v>
      </c>
      <c r="KL21" s="254" t="str">
        <f>GrpC!$D$5</f>
        <v>England</v>
      </c>
      <c r="KM21" s="258"/>
      <c r="KN21" s="258"/>
      <c r="KO21" s="261"/>
      <c r="KP21" s="255" t="str">
        <f t="shared" si="250"/>
        <v/>
      </c>
      <c r="KQ21" s="255" t="str">
        <f>IF((KP21&lt;&gt;""),IF(OR($F21&lt;&gt;$G21,PrSettings!$M$4="●"),(($F21-$G21)=(KM21-KN21))*1,0),"")</f>
        <v/>
      </c>
      <c r="KR21" s="255" t="str">
        <f t="shared" si="251"/>
        <v/>
      </c>
      <c r="KS21" s="255" t="str">
        <f>IF(KP21&lt;&gt;"",IF(ABS($F21-$G21)&gt;=PrSettings!$M$7,(ABS($F21-$G21-KM21+KN21)&lt;=1)*1,IF(AND(KP21,$F21=$G21,$F21&gt;=PrSettings!$M$6),(ABS(KM21-$F21)&lt;=1)*1,IF(AND(ABS($F21-$G21-KM21+KN21)&lt;=1,$F21+$G21&gt;=PrSettings!$M$8),(ABS(KM21-$F21)&lt;=1)*(ABS(KN21-$G21)&lt;=1)*1,""))),"")</f>
        <v/>
      </c>
      <c r="KT21" s="262"/>
      <c r="KV21" s="253">
        <f t="shared" si="24"/>
        <v>19</v>
      </c>
      <c r="KW21" s="254" t="str">
        <f>GrpC!$B$5</f>
        <v>Serbia</v>
      </c>
      <c r="KX21" s="255">
        <f t="shared" si="252"/>
        <v>5</v>
      </c>
      <c r="KY21" s="254" t="str">
        <f>GrpC!$D$5</f>
        <v>England</v>
      </c>
      <c r="KZ21" s="258"/>
      <c r="LA21" s="258"/>
      <c r="LB21" s="261"/>
      <c r="LC21" s="255" t="str">
        <f t="shared" si="253"/>
        <v/>
      </c>
      <c r="LD21" s="255" t="str">
        <f>IF((LC21&lt;&gt;""),IF(OR($F21&lt;&gt;$G21,PrSettings!$M$4="●"),(($F21-$G21)=(KZ21-LA21))*1,0),"")</f>
        <v/>
      </c>
      <c r="LE21" s="255" t="str">
        <f t="shared" si="254"/>
        <v/>
      </c>
      <c r="LF21" s="255" t="str">
        <f>IF(LC21&lt;&gt;"",IF(ABS($F21-$G21)&gt;=PrSettings!$M$7,(ABS($F21-$G21-KZ21+LA21)&lt;=1)*1,IF(AND(LC21,$F21=$G21,$F21&gt;=PrSettings!$M$6),(ABS(KZ21-$F21)&lt;=1)*1,IF(AND(ABS($F21-$G21-KZ21+LA21)&lt;=1,$F21+$G21&gt;=PrSettings!$M$8),(ABS(KZ21-$F21)&lt;=1)*(ABS(LA21-$G21)&lt;=1)*1,""))),"")</f>
        <v/>
      </c>
      <c r="LG21" s="262"/>
      <c r="LI21" s="253">
        <f t="shared" si="25"/>
        <v>19</v>
      </c>
      <c r="LJ21" s="254" t="str">
        <f>GrpC!$B$5</f>
        <v>Serbia</v>
      </c>
      <c r="LK21" s="255">
        <f t="shared" si="255"/>
        <v>5</v>
      </c>
      <c r="LL21" s="254" t="str">
        <f>GrpC!$D$5</f>
        <v>England</v>
      </c>
      <c r="LM21" s="258"/>
      <c r="LN21" s="258"/>
      <c r="LO21" s="261"/>
      <c r="LP21" s="255" t="str">
        <f t="shared" si="256"/>
        <v/>
      </c>
      <c r="LQ21" s="255" t="str">
        <f>IF((LP21&lt;&gt;""),IF(OR($F21&lt;&gt;$G21,PrSettings!$M$4="●"),(($F21-$G21)=(LM21-LN21))*1,0),"")</f>
        <v/>
      </c>
      <c r="LR21" s="255" t="str">
        <f t="shared" si="257"/>
        <v/>
      </c>
      <c r="LS21" s="255" t="str">
        <f>IF(LP21&lt;&gt;"",IF(ABS($F21-$G21)&gt;=PrSettings!$M$7,(ABS($F21-$G21-LM21+LN21)&lt;=1)*1,IF(AND(LP21,$F21=$G21,$F21&gt;=PrSettings!$M$6),(ABS(LM21-$F21)&lt;=1)*1,IF(AND(ABS($F21-$G21-LM21+LN21)&lt;=1,$F21+$G21&gt;=PrSettings!$M$8),(ABS(LM21-$F21)&lt;=1)*(ABS(LN21-$G21)&lt;=1)*1,""))),"")</f>
        <v/>
      </c>
      <c r="LT21" s="262"/>
      <c r="LV21" s="253">
        <f t="shared" si="26"/>
        <v>19</v>
      </c>
      <c r="LW21" s="254" t="str">
        <f>GrpC!$B$5</f>
        <v>Serbia</v>
      </c>
      <c r="LX21" s="255">
        <f t="shared" si="258"/>
        <v>5</v>
      </c>
      <c r="LY21" s="254" t="str">
        <f>GrpC!$D$5</f>
        <v>England</v>
      </c>
      <c r="LZ21" s="258"/>
      <c r="MA21" s="258"/>
      <c r="MB21" s="261"/>
      <c r="MC21" s="255" t="str">
        <f t="shared" si="259"/>
        <v/>
      </c>
      <c r="MD21" s="255" t="str">
        <f>IF((MC21&lt;&gt;""),IF(OR($F21&lt;&gt;$G21,PrSettings!$M$4="●"),(($F21-$G21)=(LZ21-MA21))*1,0),"")</f>
        <v/>
      </c>
      <c r="ME21" s="255" t="str">
        <f t="shared" si="260"/>
        <v/>
      </c>
      <c r="MF21" s="255" t="str">
        <f>IF(MC21&lt;&gt;"",IF(ABS($F21-$G21)&gt;=PrSettings!$M$7,(ABS($F21-$G21-LZ21+MA21)&lt;=1)*1,IF(AND(MC21,$F21=$G21,$F21&gt;=PrSettings!$M$6),(ABS(LZ21-$F21)&lt;=1)*1,IF(AND(ABS($F21-$G21-LZ21+MA21)&lt;=1,$F21+$G21&gt;=PrSettings!$M$8),(ABS(LZ21-$F21)&lt;=1)*(ABS(MA21-$G21)&lt;=1)*1,""))),"")</f>
        <v/>
      </c>
      <c r="MG21" s="262"/>
    </row>
    <row r="22">
      <c r="A22" s="172"/>
      <c r="B22" s="253">
        <f t="array" ref="B22">INDEX(Groups!$C$7:$C$35,MATCH(C22,Groups!$D$7:$D$35,0))</f>
        <v>15</v>
      </c>
      <c r="C22" s="254" t="str">
        <f>GrpC!$B$6</f>
        <v>Slovenia</v>
      </c>
      <c r="D22" s="255">
        <f t="array" ref="D22">INDEX(Groups!$C$7:$C$35,MATCH(E22,Groups!$D$7:$D$35,0))</f>
        <v>19</v>
      </c>
      <c r="E22" s="254" t="str">
        <f>GrpC!$D$6</f>
        <v>Serbia</v>
      </c>
      <c r="F22" s="256">
        <f>GrpC!$E$6</f>
        <v>0</v>
      </c>
      <c r="G22" s="257">
        <f>GrpC!$G$6</f>
        <v>0</v>
      </c>
      <c r="H22" s="133"/>
      <c r="I22" s="253">
        <f t="shared" si="1"/>
        <v>15</v>
      </c>
      <c r="J22" s="254" t="str">
        <f>GrpC!$B$6</f>
        <v>Slovenia</v>
      </c>
      <c r="K22" s="255">
        <f t="shared" si="183"/>
        <v>19</v>
      </c>
      <c r="L22" s="254" t="str">
        <f>GrpC!$D$6</f>
        <v>Serbia</v>
      </c>
      <c r="M22" s="258"/>
      <c r="N22" s="258"/>
      <c r="O22" s="261"/>
      <c r="P22" s="255" t="str">
        <f t="shared" si="184"/>
        <v/>
      </c>
      <c r="Q22" s="255" t="str">
        <f>IF((P22&lt;&gt;""),IF(OR($F22&lt;&gt;$G22,PrSettings!$M$4="●"),(($F22-$G22)=(M22-N22))*1,0),"")</f>
        <v/>
      </c>
      <c r="R22" s="255" t="str">
        <f t="shared" si="185"/>
        <v/>
      </c>
      <c r="S22" s="255" t="str">
        <f>IF(P22&lt;&gt;"",IF(ABS($F22-$G22)&gt;=PrSettings!$M$7,(ABS($F22-$G22-M22+N22)&lt;=1)*1,IF(AND(P22,$F22=$G22,$F22&gt;=PrSettings!$M$6),(ABS(M22-$F22)&lt;=1)*1,IF(AND(ABS($F22-$G22-M22+N22)&lt;=1,$F22+$G22&gt;=PrSettings!$M$8),(ABS(M22-$F22)&lt;=1)*(ABS(N22-$G22)&lt;=1)*1,""))),"")</f>
        <v/>
      </c>
      <c r="T22" s="262"/>
      <c r="V22" s="253">
        <f t="shared" si="2"/>
        <v>15</v>
      </c>
      <c r="W22" s="254" t="str">
        <f>GrpC!$B$6</f>
        <v>Slovenia</v>
      </c>
      <c r="X22" s="255">
        <f t="shared" si="186"/>
        <v>19</v>
      </c>
      <c r="Y22" s="254" t="str">
        <f>GrpC!$D$6</f>
        <v>Serbia</v>
      </c>
      <c r="Z22" s="258"/>
      <c r="AA22" s="258"/>
      <c r="AB22" s="261"/>
      <c r="AC22" s="255" t="str">
        <f t="shared" si="187"/>
        <v/>
      </c>
      <c r="AD22" s="255" t="str">
        <f>IF((AC22&lt;&gt;""),IF(OR($F22&lt;&gt;$G22,PrSettings!$M$4="●"),(($F22-$G22)=(Z22-AA22))*1,0),"")</f>
        <v/>
      </c>
      <c r="AE22" s="255" t="str">
        <f t="shared" si="188"/>
        <v/>
      </c>
      <c r="AF22" s="255" t="str">
        <f>IF(AC22&lt;&gt;"",IF(ABS($F22-$G22)&gt;=PrSettings!$M$7,(ABS($F22-$G22-Z22+AA22)&lt;=1)*1,IF(AND(AC22,$F22=$G22,$F22&gt;=PrSettings!$M$6),(ABS(Z22-$F22)&lt;=1)*1,IF(AND(ABS($F22-$G22-Z22+AA22)&lt;=1,$F22+$G22&gt;=PrSettings!$M$8),(ABS(Z22-$F22)&lt;=1)*(ABS(AA22-$G22)&lt;=1)*1,""))),"")</f>
        <v/>
      </c>
      <c r="AG22" s="262"/>
      <c r="AI22" s="253">
        <f t="shared" si="3"/>
        <v>15</v>
      </c>
      <c r="AJ22" s="254" t="str">
        <f>GrpC!$B$6</f>
        <v>Slovenia</v>
      </c>
      <c r="AK22" s="255">
        <f t="shared" si="189"/>
        <v>19</v>
      </c>
      <c r="AL22" s="254" t="str">
        <f>GrpC!$D$6</f>
        <v>Serbia</v>
      </c>
      <c r="AM22" s="258"/>
      <c r="AN22" s="258"/>
      <c r="AO22" s="261"/>
      <c r="AP22" s="255" t="str">
        <f t="shared" si="190"/>
        <v/>
      </c>
      <c r="AQ22" s="255" t="str">
        <f>IF((AP22&lt;&gt;""),IF(OR($F22&lt;&gt;$G22,PrSettings!$M$4="●"),(($F22-$G22)=(AM22-AN22))*1,0),"")</f>
        <v/>
      </c>
      <c r="AR22" s="255" t="str">
        <f t="shared" si="191"/>
        <v/>
      </c>
      <c r="AS22" s="255" t="str">
        <f>IF(AP22&lt;&gt;"",IF(ABS($F22-$G22)&gt;=PrSettings!$M$7,(ABS($F22-$G22-AM22+AN22)&lt;=1)*1,IF(AND(AP22,$F22=$G22,$F22&gt;=PrSettings!$M$6),(ABS(AM22-$F22)&lt;=1)*1,IF(AND(ABS($F22-$G22-AM22+AN22)&lt;=1,$F22+$G22&gt;=PrSettings!$M$8),(ABS(AM22-$F22)&lt;=1)*(ABS(AN22-$G22)&lt;=1)*1,""))),"")</f>
        <v/>
      </c>
      <c r="AT22" s="262"/>
      <c r="AV22" s="253">
        <f t="shared" si="4"/>
        <v>15</v>
      </c>
      <c r="AW22" s="254" t="str">
        <f>GrpC!$B$6</f>
        <v>Slovenia</v>
      </c>
      <c r="AX22" s="255">
        <f t="shared" si="192"/>
        <v>19</v>
      </c>
      <c r="AY22" s="254" t="str">
        <f>GrpC!$D$6</f>
        <v>Serbia</v>
      </c>
      <c r="AZ22" s="258"/>
      <c r="BA22" s="258"/>
      <c r="BB22" s="261"/>
      <c r="BC22" s="255" t="str">
        <f t="shared" si="193"/>
        <v/>
      </c>
      <c r="BD22" s="255" t="str">
        <f>IF((BC22&lt;&gt;""),IF(OR($F22&lt;&gt;$G22,PrSettings!$M$4="●"),(($F22-$G22)=(AZ22-BA22))*1,0),"")</f>
        <v/>
      </c>
      <c r="BE22" s="255" t="str">
        <f t="shared" si="194"/>
        <v/>
      </c>
      <c r="BF22" s="255" t="str">
        <f>IF(BC22&lt;&gt;"",IF(ABS($F22-$G22)&gt;=PrSettings!$M$7,(ABS($F22-$G22-AZ22+BA22)&lt;=1)*1,IF(AND(BC22,$F22=$G22,$F22&gt;=PrSettings!$M$6),(ABS(AZ22-$F22)&lt;=1)*1,IF(AND(ABS($F22-$G22-AZ22+BA22)&lt;=1,$F22+$G22&gt;=PrSettings!$M$8),(ABS(AZ22-$F22)&lt;=1)*(ABS(BA22-$G22)&lt;=1)*1,""))),"")</f>
        <v/>
      </c>
      <c r="BG22" s="262"/>
      <c r="BI22" s="253">
        <f t="shared" si="5"/>
        <v>15</v>
      </c>
      <c r="BJ22" s="254" t="str">
        <f>GrpC!$B$6</f>
        <v>Slovenia</v>
      </c>
      <c r="BK22" s="255">
        <f t="shared" si="195"/>
        <v>19</v>
      </c>
      <c r="BL22" s="254" t="str">
        <f>GrpC!$D$6</f>
        <v>Serbia</v>
      </c>
      <c r="BM22" s="258"/>
      <c r="BN22" s="258"/>
      <c r="BO22" s="261"/>
      <c r="BP22" s="255" t="str">
        <f t="shared" si="196"/>
        <v/>
      </c>
      <c r="BQ22" s="255" t="str">
        <f>IF((BP22&lt;&gt;""),IF(OR($F22&lt;&gt;$G22,PrSettings!$M$4="●"),(($F22-$G22)=(BM22-BN22))*1,0),"")</f>
        <v/>
      </c>
      <c r="BR22" s="255" t="str">
        <f t="shared" si="197"/>
        <v/>
      </c>
      <c r="BS22" s="255" t="str">
        <f>IF(BP22&lt;&gt;"",IF(ABS($F22-$G22)&gt;=PrSettings!$M$7,(ABS($F22-$G22-BM22+BN22)&lt;=1)*1,IF(AND(BP22,$F22=$G22,$F22&gt;=PrSettings!$M$6),(ABS(BM22-$F22)&lt;=1)*1,IF(AND(ABS($F22-$G22-BM22+BN22)&lt;=1,$F22+$G22&gt;=PrSettings!$M$8),(ABS(BM22-$F22)&lt;=1)*(ABS(BN22-$G22)&lt;=1)*1,""))),"")</f>
        <v/>
      </c>
      <c r="BT22" s="262"/>
      <c r="BV22" s="253">
        <f t="shared" si="6"/>
        <v>15</v>
      </c>
      <c r="BW22" s="254" t="str">
        <f>GrpC!$B$6</f>
        <v>Slovenia</v>
      </c>
      <c r="BX22" s="255">
        <f t="shared" si="198"/>
        <v>19</v>
      </c>
      <c r="BY22" s="254" t="str">
        <f>GrpC!$D$6</f>
        <v>Serbia</v>
      </c>
      <c r="BZ22" s="258"/>
      <c r="CA22" s="258"/>
      <c r="CB22" s="261"/>
      <c r="CC22" s="255" t="str">
        <f t="shared" si="199"/>
        <v/>
      </c>
      <c r="CD22" s="255" t="str">
        <f>IF((CC22&lt;&gt;""),IF(OR($F22&lt;&gt;$G22,PrSettings!$M$4="●"),(($F22-$G22)=(BZ22-CA22))*1,0),"")</f>
        <v/>
      </c>
      <c r="CE22" s="255" t="str">
        <f t="shared" si="200"/>
        <v/>
      </c>
      <c r="CF22" s="255" t="str">
        <f>IF(CC22&lt;&gt;"",IF(ABS($F22-$G22)&gt;=PrSettings!$M$7,(ABS($F22-$G22-BZ22+CA22)&lt;=1)*1,IF(AND(CC22,$F22=$G22,$F22&gt;=PrSettings!$M$6),(ABS(BZ22-$F22)&lt;=1)*1,IF(AND(ABS($F22-$G22-BZ22+CA22)&lt;=1,$F22+$G22&gt;=PrSettings!$M$8),(ABS(BZ22-$F22)&lt;=1)*(ABS(CA22-$G22)&lt;=1)*1,""))),"")</f>
        <v/>
      </c>
      <c r="CG22" s="262"/>
      <c r="CI22" s="253">
        <f t="shared" si="7"/>
        <v>15</v>
      </c>
      <c r="CJ22" s="254" t="str">
        <f>GrpC!$B$6</f>
        <v>Slovenia</v>
      </c>
      <c r="CK22" s="255">
        <f t="shared" si="201"/>
        <v>19</v>
      </c>
      <c r="CL22" s="254" t="str">
        <f>GrpC!$D$6</f>
        <v>Serbia</v>
      </c>
      <c r="CM22" s="258"/>
      <c r="CN22" s="258"/>
      <c r="CO22" s="261"/>
      <c r="CP22" s="255" t="str">
        <f t="shared" si="202"/>
        <v/>
      </c>
      <c r="CQ22" s="255" t="str">
        <f>IF((CP22&lt;&gt;""),IF(OR($F22&lt;&gt;$G22,PrSettings!$M$4="●"),(($F22-$G22)=(CM22-CN22))*1,0),"")</f>
        <v/>
      </c>
      <c r="CR22" s="255" t="str">
        <f t="shared" si="203"/>
        <v/>
      </c>
      <c r="CS22" s="255" t="str">
        <f>IF(CP22&lt;&gt;"",IF(ABS($F22-$G22)&gt;=PrSettings!$M$7,(ABS($F22-$G22-CM22+CN22)&lt;=1)*1,IF(AND(CP22,$F22=$G22,$F22&gt;=PrSettings!$M$6),(ABS(CM22-$F22)&lt;=1)*1,IF(AND(ABS($F22-$G22-CM22+CN22)&lt;=1,$F22+$G22&gt;=PrSettings!$M$8),(ABS(CM22-$F22)&lt;=1)*(ABS(CN22-$G22)&lt;=1)*1,""))),"")</f>
        <v/>
      </c>
      <c r="CT22" s="262"/>
      <c r="CV22" s="253">
        <f t="shared" si="8"/>
        <v>15</v>
      </c>
      <c r="CW22" s="254" t="str">
        <f>GrpC!$B$6</f>
        <v>Slovenia</v>
      </c>
      <c r="CX22" s="255">
        <f t="shared" si="204"/>
        <v>19</v>
      </c>
      <c r="CY22" s="254" t="str">
        <f>GrpC!$D$6</f>
        <v>Serbia</v>
      </c>
      <c r="CZ22" s="258"/>
      <c r="DA22" s="258"/>
      <c r="DB22" s="261"/>
      <c r="DC22" s="255" t="str">
        <f t="shared" si="205"/>
        <v/>
      </c>
      <c r="DD22" s="255" t="str">
        <f>IF((DC22&lt;&gt;""),IF(OR($F22&lt;&gt;$G22,PrSettings!$M$4="●"),(($F22-$G22)=(CZ22-DA22))*1,0),"")</f>
        <v/>
      </c>
      <c r="DE22" s="255" t="str">
        <f t="shared" si="206"/>
        <v/>
      </c>
      <c r="DF22" s="255" t="str">
        <f>IF(DC22&lt;&gt;"",IF(ABS($F22-$G22)&gt;=PrSettings!$M$7,(ABS($F22-$G22-CZ22+DA22)&lt;=1)*1,IF(AND(DC22,$F22=$G22,$F22&gt;=PrSettings!$M$6),(ABS(CZ22-$F22)&lt;=1)*1,IF(AND(ABS($F22-$G22-CZ22+DA22)&lt;=1,$F22+$G22&gt;=PrSettings!$M$8),(ABS(CZ22-$F22)&lt;=1)*(ABS(DA22-$G22)&lt;=1)*1,""))),"")</f>
        <v/>
      </c>
      <c r="DG22" s="262"/>
      <c r="DI22" s="253">
        <f t="shared" si="9"/>
        <v>15</v>
      </c>
      <c r="DJ22" s="254" t="str">
        <f>GrpC!$B$6</f>
        <v>Slovenia</v>
      </c>
      <c r="DK22" s="255">
        <f t="shared" si="207"/>
        <v>19</v>
      </c>
      <c r="DL22" s="254" t="str">
        <f>GrpC!$D$6</f>
        <v>Serbia</v>
      </c>
      <c r="DM22" s="258"/>
      <c r="DN22" s="258"/>
      <c r="DO22" s="261"/>
      <c r="DP22" s="255" t="str">
        <f t="shared" si="208"/>
        <v/>
      </c>
      <c r="DQ22" s="255" t="str">
        <f>IF((DP22&lt;&gt;""),IF(OR($F22&lt;&gt;$G22,PrSettings!$M$4="●"),(($F22-$G22)=(DM22-DN22))*1,0),"")</f>
        <v/>
      </c>
      <c r="DR22" s="255" t="str">
        <f t="shared" si="209"/>
        <v/>
      </c>
      <c r="DS22" s="255" t="str">
        <f>IF(DP22&lt;&gt;"",IF(ABS($F22-$G22)&gt;=PrSettings!$M$7,(ABS($F22-$G22-DM22+DN22)&lt;=1)*1,IF(AND(DP22,$F22=$G22,$F22&gt;=PrSettings!$M$6),(ABS(DM22-$F22)&lt;=1)*1,IF(AND(ABS($F22-$G22-DM22+DN22)&lt;=1,$F22+$G22&gt;=PrSettings!$M$8),(ABS(DM22-$F22)&lt;=1)*(ABS(DN22-$G22)&lt;=1)*1,""))),"")</f>
        <v/>
      </c>
      <c r="DT22" s="262"/>
      <c r="DV22" s="253">
        <f t="shared" si="10"/>
        <v>15</v>
      </c>
      <c r="DW22" s="254" t="str">
        <f>GrpC!$B$6</f>
        <v>Slovenia</v>
      </c>
      <c r="DX22" s="255">
        <f t="shared" si="210"/>
        <v>19</v>
      </c>
      <c r="DY22" s="254" t="str">
        <f>GrpC!$D$6</f>
        <v>Serbia</v>
      </c>
      <c r="DZ22" s="258"/>
      <c r="EA22" s="258"/>
      <c r="EB22" s="261"/>
      <c r="EC22" s="255" t="str">
        <f t="shared" si="211"/>
        <v/>
      </c>
      <c r="ED22" s="255" t="str">
        <f>IF((EC22&lt;&gt;""),IF(OR($F22&lt;&gt;$G22,PrSettings!$M$4="●"),(($F22-$G22)=(DZ22-EA22))*1,0),"")</f>
        <v/>
      </c>
      <c r="EE22" s="255" t="str">
        <f t="shared" si="212"/>
        <v/>
      </c>
      <c r="EF22" s="255" t="str">
        <f>IF(EC22&lt;&gt;"",IF(ABS($F22-$G22)&gt;=PrSettings!$M$7,(ABS($F22-$G22-DZ22+EA22)&lt;=1)*1,IF(AND(EC22,$F22=$G22,$F22&gt;=PrSettings!$M$6),(ABS(DZ22-$F22)&lt;=1)*1,IF(AND(ABS($F22-$G22-DZ22+EA22)&lt;=1,$F22+$G22&gt;=PrSettings!$M$8),(ABS(DZ22-$F22)&lt;=1)*(ABS(EA22-$G22)&lt;=1)*1,""))),"")</f>
        <v/>
      </c>
      <c r="EG22" s="262"/>
      <c r="EI22" s="253">
        <f t="shared" si="11"/>
        <v>15</v>
      </c>
      <c r="EJ22" s="254" t="str">
        <f>GrpC!$B$6</f>
        <v>Slovenia</v>
      </c>
      <c r="EK22" s="255">
        <f t="shared" si="213"/>
        <v>19</v>
      </c>
      <c r="EL22" s="254" t="str">
        <f>GrpC!$D$6</f>
        <v>Serbia</v>
      </c>
      <c r="EM22" s="258"/>
      <c r="EN22" s="258"/>
      <c r="EO22" s="261"/>
      <c r="EP22" s="255" t="str">
        <f t="shared" si="214"/>
        <v/>
      </c>
      <c r="EQ22" s="255" t="str">
        <f>IF((EP22&lt;&gt;""),IF(OR($F22&lt;&gt;$G22,PrSettings!$M$4="●"),(($F22-$G22)=(EM22-EN22))*1,0),"")</f>
        <v/>
      </c>
      <c r="ER22" s="255" t="str">
        <f t="shared" si="215"/>
        <v/>
      </c>
      <c r="ES22" s="255" t="str">
        <f>IF(EP22&lt;&gt;"",IF(ABS($F22-$G22)&gt;=PrSettings!$M$7,(ABS($F22-$G22-EM22+EN22)&lt;=1)*1,IF(AND(EP22,$F22=$G22,$F22&gt;=PrSettings!$M$6),(ABS(EM22-$F22)&lt;=1)*1,IF(AND(ABS($F22-$G22-EM22+EN22)&lt;=1,$F22+$G22&gt;=PrSettings!$M$8),(ABS(EM22-$F22)&lt;=1)*(ABS(EN22-$G22)&lt;=1)*1,""))),"")</f>
        <v/>
      </c>
      <c r="ET22" s="262"/>
      <c r="EV22" s="253">
        <f t="shared" si="12"/>
        <v>15</v>
      </c>
      <c r="EW22" s="254" t="str">
        <f>GrpC!$B$6</f>
        <v>Slovenia</v>
      </c>
      <c r="EX22" s="255">
        <f t="shared" si="216"/>
        <v>19</v>
      </c>
      <c r="EY22" s="254" t="str">
        <f>GrpC!$D$6</f>
        <v>Serbia</v>
      </c>
      <c r="EZ22" s="258"/>
      <c r="FA22" s="258"/>
      <c r="FB22" s="261"/>
      <c r="FC22" s="255" t="str">
        <f t="shared" si="217"/>
        <v/>
      </c>
      <c r="FD22" s="255" t="str">
        <f>IF((FC22&lt;&gt;""),IF(OR($F22&lt;&gt;$G22,PrSettings!$M$4="●"),(($F22-$G22)=(EZ22-FA22))*1,0),"")</f>
        <v/>
      </c>
      <c r="FE22" s="255" t="str">
        <f t="shared" si="218"/>
        <v/>
      </c>
      <c r="FF22" s="255" t="str">
        <f>IF(FC22&lt;&gt;"",IF(ABS($F22-$G22)&gt;=PrSettings!$M$7,(ABS($F22-$G22-EZ22+FA22)&lt;=1)*1,IF(AND(FC22,$F22=$G22,$F22&gt;=PrSettings!$M$6),(ABS(EZ22-$F22)&lt;=1)*1,IF(AND(ABS($F22-$G22-EZ22+FA22)&lt;=1,$F22+$G22&gt;=PrSettings!$M$8),(ABS(EZ22-$F22)&lt;=1)*(ABS(FA22-$G22)&lt;=1)*1,""))),"")</f>
        <v/>
      </c>
      <c r="FG22" s="262"/>
      <c r="FI22" s="253">
        <f t="shared" si="13"/>
        <v>15</v>
      </c>
      <c r="FJ22" s="254" t="str">
        <f>GrpC!$B$6</f>
        <v>Slovenia</v>
      </c>
      <c r="FK22" s="255">
        <f t="shared" si="219"/>
        <v>19</v>
      </c>
      <c r="FL22" s="254" t="str">
        <f>GrpC!$D$6</f>
        <v>Serbia</v>
      </c>
      <c r="FM22" s="258"/>
      <c r="FN22" s="258"/>
      <c r="FO22" s="261"/>
      <c r="FP22" s="255" t="str">
        <f t="shared" si="220"/>
        <v/>
      </c>
      <c r="FQ22" s="255" t="str">
        <f>IF((FP22&lt;&gt;""),IF(OR($F22&lt;&gt;$G22,PrSettings!$M$4="●"),(($F22-$G22)=(FM22-FN22))*1,0),"")</f>
        <v/>
      </c>
      <c r="FR22" s="255" t="str">
        <f t="shared" si="221"/>
        <v/>
      </c>
      <c r="FS22" s="255" t="str">
        <f>IF(FP22&lt;&gt;"",IF(ABS($F22-$G22)&gt;=PrSettings!$M$7,(ABS($F22-$G22-FM22+FN22)&lt;=1)*1,IF(AND(FP22,$F22=$G22,$F22&gt;=PrSettings!$M$6),(ABS(FM22-$F22)&lt;=1)*1,IF(AND(ABS($F22-$G22-FM22+FN22)&lt;=1,$F22+$G22&gt;=PrSettings!$M$8),(ABS(FM22-$F22)&lt;=1)*(ABS(FN22-$G22)&lt;=1)*1,""))),"")</f>
        <v/>
      </c>
      <c r="FT22" s="262"/>
      <c r="FV22" s="253">
        <f t="shared" si="14"/>
        <v>15</v>
      </c>
      <c r="FW22" s="254" t="str">
        <f>GrpC!$B$6</f>
        <v>Slovenia</v>
      </c>
      <c r="FX22" s="255">
        <f t="shared" si="222"/>
        <v>19</v>
      </c>
      <c r="FY22" s="254" t="str">
        <f>GrpC!$D$6</f>
        <v>Serbia</v>
      </c>
      <c r="FZ22" s="258"/>
      <c r="GA22" s="258"/>
      <c r="GB22" s="261"/>
      <c r="GC22" s="255" t="str">
        <f t="shared" si="223"/>
        <v/>
      </c>
      <c r="GD22" s="255" t="str">
        <f>IF((GC22&lt;&gt;""),IF(OR($F22&lt;&gt;$G22,PrSettings!$M$4="●"),(($F22-$G22)=(FZ22-GA22))*1,0),"")</f>
        <v/>
      </c>
      <c r="GE22" s="255" t="str">
        <f t="shared" si="224"/>
        <v/>
      </c>
      <c r="GF22" s="255" t="str">
        <f>IF(GC22&lt;&gt;"",IF(ABS($F22-$G22)&gt;=PrSettings!$M$7,(ABS($F22-$G22-FZ22+GA22)&lt;=1)*1,IF(AND(GC22,$F22=$G22,$F22&gt;=PrSettings!$M$6),(ABS(FZ22-$F22)&lt;=1)*1,IF(AND(ABS($F22-$G22-FZ22+GA22)&lt;=1,$F22+$G22&gt;=PrSettings!$M$8),(ABS(FZ22-$F22)&lt;=1)*(ABS(GA22-$G22)&lt;=1)*1,""))),"")</f>
        <v/>
      </c>
      <c r="GG22" s="262"/>
      <c r="GI22" s="253">
        <f t="shared" si="15"/>
        <v>15</v>
      </c>
      <c r="GJ22" s="254" t="str">
        <f>GrpC!$B$6</f>
        <v>Slovenia</v>
      </c>
      <c r="GK22" s="255">
        <f t="shared" si="225"/>
        <v>19</v>
      </c>
      <c r="GL22" s="254" t="str">
        <f>GrpC!$D$6</f>
        <v>Serbia</v>
      </c>
      <c r="GM22" s="258"/>
      <c r="GN22" s="258"/>
      <c r="GO22" s="261"/>
      <c r="GP22" s="255" t="str">
        <f t="shared" si="226"/>
        <v/>
      </c>
      <c r="GQ22" s="255" t="str">
        <f>IF((GP22&lt;&gt;""),IF(OR($F22&lt;&gt;$G22,PrSettings!$M$4="●"),(($F22-$G22)=(GM22-GN22))*1,0),"")</f>
        <v/>
      </c>
      <c r="GR22" s="255" t="str">
        <f t="shared" si="227"/>
        <v/>
      </c>
      <c r="GS22" s="255" t="str">
        <f>IF(GP22&lt;&gt;"",IF(ABS($F22-$G22)&gt;=PrSettings!$M$7,(ABS($F22-$G22-GM22+GN22)&lt;=1)*1,IF(AND(GP22,$F22=$G22,$F22&gt;=PrSettings!$M$6),(ABS(GM22-$F22)&lt;=1)*1,IF(AND(ABS($F22-$G22-GM22+GN22)&lt;=1,$F22+$G22&gt;=PrSettings!$M$8),(ABS(GM22-$F22)&lt;=1)*(ABS(GN22-$G22)&lt;=1)*1,""))),"")</f>
        <v/>
      </c>
      <c r="GT22" s="262"/>
      <c r="GV22" s="253">
        <f t="shared" si="16"/>
        <v>15</v>
      </c>
      <c r="GW22" s="254" t="str">
        <f>GrpC!$B$6</f>
        <v>Slovenia</v>
      </c>
      <c r="GX22" s="255">
        <f t="shared" si="228"/>
        <v>19</v>
      </c>
      <c r="GY22" s="254" t="str">
        <f>GrpC!$D$6</f>
        <v>Serbia</v>
      </c>
      <c r="GZ22" s="258"/>
      <c r="HA22" s="258"/>
      <c r="HB22" s="261"/>
      <c r="HC22" s="255" t="str">
        <f t="shared" si="229"/>
        <v/>
      </c>
      <c r="HD22" s="255" t="str">
        <f>IF((HC22&lt;&gt;""),IF(OR($F22&lt;&gt;$G22,PrSettings!$M$4="●"),(($F22-$G22)=(GZ22-HA22))*1,0),"")</f>
        <v/>
      </c>
      <c r="HE22" s="255" t="str">
        <f t="shared" si="230"/>
        <v/>
      </c>
      <c r="HF22" s="255" t="str">
        <f>IF(HC22&lt;&gt;"",IF(ABS($F22-$G22)&gt;=PrSettings!$M$7,(ABS($F22-$G22-GZ22+HA22)&lt;=1)*1,IF(AND(HC22,$F22=$G22,$F22&gt;=PrSettings!$M$6),(ABS(GZ22-$F22)&lt;=1)*1,IF(AND(ABS($F22-$G22-GZ22+HA22)&lt;=1,$F22+$G22&gt;=PrSettings!$M$8),(ABS(GZ22-$F22)&lt;=1)*(ABS(HA22-$G22)&lt;=1)*1,""))),"")</f>
        <v/>
      </c>
      <c r="HG22" s="262"/>
      <c r="HI22" s="253">
        <f t="shared" si="17"/>
        <v>15</v>
      </c>
      <c r="HJ22" s="254" t="str">
        <f>GrpC!$B$6</f>
        <v>Slovenia</v>
      </c>
      <c r="HK22" s="255">
        <f t="shared" si="231"/>
        <v>19</v>
      </c>
      <c r="HL22" s="254" t="str">
        <f>GrpC!$D$6</f>
        <v>Serbia</v>
      </c>
      <c r="HM22" s="258"/>
      <c r="HN22" s="258"/>
      <c r="HO22" s="261"/>
      <c r="HP22" s="255" t="str">
        <f t="shared" si="232"/>
        <v/>
      </c>
      <c r="HQ22" s="255" t="str">
        <f>IF((HP22&lt;&gt;""),IF(OR($F22&lt;&gt;$G22,PrSettings!$M$4="●"),(($F22-$G22)=(HM22-HN22))*1,0),"")</f>
        <v/>
      </c>
      <c r="HR22" s="255" t="str">
        <f t="shared" si="233"/>
        <v/>
      </c>
      <c r="HS22" s="255" t="str">
        <f>IF(HP22&lt;&gt;"",IF(ABS($F22-$G22)&gt;=PrSettings!$M$7,(ABS($F22-$G22-HM22+HN22)&lt;=1)*1,IF(AND(HP22,$F22=$G22,$F22&gt;=PrSettings!$M$6),(ABS(HM22-$F22)&lt;=1)*1,IF(AND(ABS($F22-$G22-HM22+HN22)&lt;=1,$F22+$G22&gt;=PrSettings!$M$8),(ABS(HM22-$F22)&lt;=1)*(ABS(HN22-$G22)&lt;=1)*1,""))),"")</f>
        <v/>
      </c>
      <c r="HT22" s="262"/>
      <c r="HV22" s="253">
        <f t="shared" si="18"/>
        <v>15</v>
      </c>
      <c r="HW22" s="254" t="str">
        <f>GrpC!$B$6</f>
        <v>Slovenia</v>
      </c>
      <c r="HX22" s="255">
        <f t="shared" si="234"/>
        <v>19</v>
      </c>
      <c r="HY22" s="254" t="str">
        <f>GrpC!$D$6</f>
        <v>Serbia</v>
      </c>
      <c r="HZ22" s="258"/>
      <c r="IA22" s="258"/>
      <c r="IB22" s="261"/>
      <c r="IC22" s="255" t="str">
        <f t="shared" si="235"/>
        <v/>
      </c>
      <c r="ID22" s="255" t="str">
        <f>IF((IC22&lt;&gt;""),IF(OR($F22&lt;&gt;$G22,PrSettings!$M$4="●"),(($F22-$G22)=(HZ22-IA22))*1,0),"")</f>
        <v/>
      </c>
      <c r="IE22" s="255" t="str">
        <f t="shared" si="236"/>
        <v/>
      </c>
      <c r="IF22" s="255" t="str">
        <f>IF(IC22&lt;&gt;"",IF(ABS($F22-$G22)&gt;=PrSettings!$M$7,(ABS($F22-$G22-HZ22+IA22)&lt;=1)*1,IF(AND(IC22,$F22=$G22,$F22&gt;=PrSettings!$M$6),(ABS(HZ22-$F22)&lt;=1)*1,IF(AND(ABS($F22-$G22-HZ22+IA22)&lt;=1,$F22+$G22&gt;=PrSettings!$M$8),(ABS(HZ22-$F22)&lt;=1)*(ABS(IA22-$G22)&lt;=1)*1,""))),"")</f>
        <v/>
      </c>
      <c r="IG22" s="262"/>
      <c r="II22" s="253">
        <f t="shared" si="19"/>
        <v>15</v>
      </c>
      <c r="IJ22" s="254" t="str">
        <f>GrpC!$B$6</f>
        <v>Slovenia</v>
      </c>
      <c r="IK22" s="255">
        <f t="shared" si="237"/>
        <v>19</v>
      </c>
      <c r="IL22" s="254" t="str">
        <f>GrpC!$D$6</f>
        <v>Serbia</v>
      </c>
      <c r="IM22" s="258"/>
      <c r="IN22" s="258"/>
      <c r="IO22" s="261"/>
      <c r="IP22" s="255" t="str">
        <f t="shared" si="238"/>
        <v/>
      </c>
      <c r="IQ22" s="255" t="str">
        <f>IF((IP22&lt;&gt;""),IF(OR($F22&lt;&gt;$G22,PrSettings!$M$4="●"),(($F22-$G22)=(IM22-IN22))*1,0),"")</f>
        <v/>
      </c>
      <c r="IR22" s="255" t="str">
        <f t="shared" si="239"/>
        <v/>
      </c>
      <c r="IS22" s="255" t="str">
        <f>IF(IP22&lt;&gt;"",IF(ABS($F22-$G22)&gt;=PrSettings!$M$7,(ABS($F22-$G22-IM22+IN22)&lt;=1)*1,IF(AND(IP22,$F22=$G22,$F22&gt;=PrSettings!$M$6),(ABS(IM22-$F22)&lt;=1)*1,IF(AND(ABS($F22-$G22-IM22+IN22)&lt;=1,$F22+$G22&gt;=PrSettings!$M$8),(ABS(IM22-$F22)&lt;=1)*(ABS(IN22-$G22)&lt;=1)*1,""))),"")</f>
        <v/>
      </c>
      <c r="IT22" s="262"/>
      <c r="IV22" s="253">
        <f t="shared" si="20"/>
        <v>15</v>
      </c>
      <c r="IW22" s="254" t="str">
        <f>GrpC!$B$6</f>
        <v>Slovenia</v>
      </c>
      <c r="IX22" s="255">
        <f t="shared" si="240"/>
        <v>19</v>
      </c>
      <c r="IY22" s="254" t="str">
        <f>GrpC!$D$6</f>
        <v>Serbia</v>
      </c>
      <c r="IZ22" s="258"/>
      <c r="JA22" s="258"/>
      <c r="JB22" s="261"/>
      <c r="JC22" s="255" t="str">
        <f t="shared" si="241"/>
        <v/>
      </c>
      <c r="JD22" s="255" t="str">
        <f>IF((JC22&lt;&gt;""),IF(OR($F22&lt;&gt;$G22,PrSettings!$M$4="●"),(($F22-$G22)=(IZ22-JA22))*1,0),"")</f>
        <v/>
      </c>
      <c r="JE22" s="255" t="str">
        <f t="shared" si="242"/>
        <v/>
      </c>
      <c r="JF22" s="255" t="str">
        <f>IF(JC22&lt;&gt;"",IF(ABS($F22-$G22)&gt;=PrSettings!$M$7,(ABS($F22-$G22-IZ22+JA22)&lt;=1)*1,IF(AND(JC22,$F22=$G22,$F22&gt;=PrSettings!$M$6),(ABS(IZ22-$F22)&lt;=1)*1,IF(AND(ABS($F22-$G22-IZ22+JA22)&lt;=1,$F22+$G22&gt;=PrSettings!$M$8),(ABS(IZ22-$F22)&lt;=1)*(ABS(JA22-$G22)&lt;=1)*1,""))),"")</f>
        <v/>
      </c>
      <c r="JG22" s="262"/>
      <c r="JI22" s="253">
        <f t="shared" si="21"/>
        <v>15</v>
      </c>
      <c r="JJ22" s="254" t="str">
        <f>GrpC!$B$6</f>
        <v>Slovenia</v>
      </c>
      <c r="JK22" s="255">
        <f t="shared" si="243"/>
        <v>19</v>
      </c>
      <c r="JL22" s="254" t="str">
        <f>GrpC!$D$6</f>
        <v>Serbia</v>
      </c>
      <c r="JM22" s="258"/>
      <c r="JN22" s="258"/>
      <c r="JO22" s="261"/>
      <c r="JP22" s="255" t="str">
        <f t="shared" si="244"/>
        <v/>
      </c>
      <c r="JQ22" s="255" t="str">
        <f>IF((JP22&lt;&gt;""),IF(OR($F22&lt;&gt;$G22,PrSettings!$M$4="●"),(($F22-$G22)=(JM22-JN22))*1,0),"")</f>
        <v/>
      </c>
      <c r="JR22" s="255" t="str">
        <f t="shared" si="245"/>
        <v/>
      </c>
      <c r="JS22" s="255" t="str">
        <f>IF(JP22&lt;&gt;"",IF(ABS($F22-$G22)&gt;=PrSettings!$M$7,(ABS($F22-$G22-JM22+JN22)&lt;=1)*1,IF(AND(JP22,$F22=$G22,$F22&gt;=PrSettings!$M$6),(ABS(JM22-$F22)&lt;=1)*1,IF(AND(ABS($F22-$G22-JM22+JN22)&lt;=1,$F22+$G22&gt;=PrSettings!$M$8),(ABS(JM22-$F22)&lt;=1)*(ABS(JN22-$G22)&lt;=1)*1,""))),"")</f>
        <v/>
      </c>
      <c r="JT22" s="262"/>
      <c r="JV22" s="253">
        <f t="shared" si="22"/>
        <v>15</v>
      </c>
      <c r="JW22" s="254" t="str">
        <f>GrpC!$B$6</f>
        <v>Slovenia</v>
      </c>
      <c r="JX22" s="255">
        <f t="shared" si="246"/>
        <v>19</v>
      </c>
      <c r="JY22" s="254" t="str">
        <f>GrpC!$D$6</f>
        <v>Serbia</v>
      </c>
      <c r="JZ22" s="258"/>
      <c r="KA22" s="258"/>
      <c r="KB22" s="261"/>
      <c r="KC22" s="255" t="str">
        <f t="shared" si="247"/>
        <v/>
      </c>
      <c r="KD22" s="255" t="str">
        <f>IF((KC22&lt;&gt;""),IF(OR($F22&lt;&gt;$G22,PrSettings!$M$4="●"),(($F22-$G22)=(JZ22-KA22))*1,0),"")</f>
        <v/>
      </c>
      <c r="KE22" s="255" t="str">
        <f t="shared" si="248"/>
        <v/>
      </c>
      <c r="KF22" s="255" t="str">
        <f>IF(KC22&lt;&gt;"",IF(ABS($F22-$G22)&gt;=PrSettings!$M$7,(ABS($F22-$G22-JZ22+KA22)&lt;=1)*1,IF(AND(KC22,$F22=$G22,$F22&gt;=PrSettings!$M$6),(ABS(JZ22-$F22)&lt;=1)*1,IF(AND(ABS($F22-$G22-JZ22+KA22)&lt;=1,$F22+$G22&gt;=PrSettings!$M$8),(ABS(JZ22-$F22)&lt;=1)*(ABS(KA22-$G22)&lt;=1)*1,""))),"")</f>
        <v/>
      </c>
      <c r="KG22" s="262"/>
      <c r="KI22" s="253">
        <f t="shared" si="23"/>
        <v>15</v>
      </c>
      <c r="KJ22" s="254" t="str">
        <f>GrpC!$B$6</f>
        <v>Slovenia</v>
      </c>
      <c r="KK22" s="255">
        <f t="shared" si="249"/>
        <v>19</v>
      </c>
      <c r="KL22" s="254" t="str">
        <f>GrpC!$D$6</f>
        <v>Serbia</v>
      </c>
      <c r="KM22" s="258"/>
      <c r="KN22" s="258"/>
      <c r="KO22" s="261"/>
      <c r="KP22" s="255" t="str">
        <f t="shared" si="250"/>
        <v/>
      </c>
      <c r="KQ22" s="255" t="str">
        <f>IF((KP22&lt;&gt;""),IF(OR($F22&lt;&gt;$G22,PrSettings!$M$4="●"),(($F22-$G22)=(KM22-KN22))*1,0),"")</f>
        <v/>
      </c>
      <c r="KR22" s="255" t="str">
        <f t="shared" si="251"/>
        <v/>
      </c>
      <c r="KS22" s="255" t="str">
        <f>IF(KP22&lt;&gt;"",IF(ABS($F22-$G22)&gt;=PrSettings!$M$7,(ABS($F22-$G22-KM22+KN22)&lt;=1)*1,IF(AND(KP22,$F22=$G22,$F22&gt;=PrSettings!$M$6),(ABS(KM22-$F22)&lt;=1)*1,IF(AND(ABS($F22-$G22-KM22+KN22)&lt;=1,$F22+$G22&gt;=PrSettings!$M$8),(ABS(KM22-$F22)&lt;=1)*(ABS(KN22-$G22)&lt;=1)*1,""))),"")</f>
        <v/>
      </c>
      <c r="KT22" s="262"/>
      <c r="KV22" s="253">
        <f t="shared" si="24"/>
        <v>15</v>
      </c>
      <c r="KW22" s="254" t="str">
        <f>GrpC!$B$6</f>
        <v>Slovenia</v>
      </c>
      <c r="KX22" s="255">
        <f t="shared" si="252"/>
        <v>19</v>
      </c>
      <c r="KY22" s="254" t="str">
        <f>GrpC!$D$6</f>
        <v>Serbia</v>
      </c>
      <c r="KZ22" s="258"/>
      <c r="LA22" s="258"/>
      <c r="LB22" s="261"/>
      <c r="LC22" s="255" t="str">
        <f t="shared" si="253"/>
        <v/>
      </c>
      <c r="LD22" s="255" t="str">
        <f>IF((LC22&lt;&gt;""),IF(OR($F22&lt;&gt;$G22,PrSettings!$M$4="●"),(($F22-$G22)=(KZ22-LA22))*1,0),"")</f>
        <v/>
      </c>
      <c r="LE22" s="255" t="str">
        <f t="shared" si="254"/>
        <v/>
      </c>
      <c r="LF22" s="255" t="str">
        <f>IF(LC22&lt;&gt;"",IF(ABS($F22-$G22)&gt;=PrSettings!$M$7,(ABS($F22-$G22-KZ22+LA22)&lt;=1)*1,IF(AND(LC22,$F22=$G22,$F22&gt;=PrSettings!$M$6),(ABS(KZ22-$F22)&lt;=1)*1,IF(AND(ABS($F22-$G22-KZ22+LA22)&lt;=1,$F22+$G22&gt;=PrSettings!$M$8),(ABS(KZ22-$F22)&lt;=1)*(ABS(LA22-$G22)&lt;=1)*1,""))),"")</f>
        <v/>
      </c>
      <c r="LG22" s="262"/>
      <c r="LI22" s="253">
        <f t="shared" si="25"/>
        <v>15</v>
      </c>
      <c r="LJ22" s="254" t="str">
        <f>GrpC!$B$6</f>
        <v>Slovenia</v>
      </c>
      <c r="LK22" s="255">
        <f t="shared" si="255"/>
        <v>19</v>
      </c>
      <c r="LL22" s="254" t="str">
        <f>GrpC!$D$6</f>
        <v>Serbia</v>
      </c>
      <c r="LM22" s="258"/>
      <c r="LN22" s="258"/>
      <c r="LO22" s="261"/>
      <c r="LP22" s="255" t="str">
        <f t="shared" si="256"/>
        <v/>
      </c>
      <c r="LQ22" s="255" t="str">
        <f>IF((LP22&lt;&gt;""),IF(OR($F22&lt;&gt;$G22,PrSettings!$M$4="●"),(($F22-$G22)=(LM22-LN22))*1,0),"")</f>
        <v/>
      </c>
      <c r="LR22" s="255" t="str">
        <f t="shared" si="257"/>
        <v/>
      </c>
      <c r="LS22" s="255" t="str">
        <f>IF(LP22&lt;&gt;"",IF(ABS($F22-$G22)&gt;=PrSettings!$M$7,(ABS($F22-$G22-LM22+LN22)&lt;=1)*1,IF(AND(LP22,$F22=$G22,$F22&gt;=PrSettings!$M$6),(ABS(LM22-$F22)&lt;=1)*1,IF(AND(ABS($F22-$G22-LM22+LN22)&lt;=1,$F22+$G22&gt;=PrSettings!$M$8),(ABS(LM22-$F22)&lt;=1)*(ABS(LN22-$G22)&lt;=1)*1,""))),"")</f>
        <v/>
      </c>
      <c r="LT22" s="262"/>
      <c r="LV22" s="253">
        <f t="shared" si="26"/>
        <v>15</v>
      </c>
      <c r="LW22" s="254" t="str">
        <f>GrpC!$B$6</f>
        <v>Slovenia</v>
      </c>
      <c r="LX22" s="255">
        <f t="shared" si="258"/>
        <v>19</v>
      </c>
      <c r="LY22" s="254" t="str">
        <f>GrpC!$D$6</f>
        <v>Serbia</v>
      </c>
      <c r="LZ22" s="258"/>
      <c r="MA22" s="258"/>
      <c r="MB22" s="261"/>
      <c r="MC22" s="255" t="str">
        <f t="shared" si="259"/>
        <v/>
      </c>
      <c r="MD22" s="255" t="str">
        <f>IF((MC22&lt;&gt;""),IF(OR($F22&lt;&gt;$G22,PrSettings!$M$4="●"),(($F22-$G22)=(LZ22-MA22))*1,0),"")</f>
        <v/>
      </c>
      <c r="ME22" s="255" t="str">
        <f t="shared" si="260"/>
        <v/>
      </c>
      <c r="MF22" s="255" t="str">
        <f>IF(MC22&lt;&gt;"",IF(ABS($F22-$G22)&gt;=PrSettings!$M$7,(ABS($F22-$G22-LZ22+MA22)&lt;=1)*1,IF(AND(MC22,$F22=$G22,$F22&gt;=PrSettings!$M$6),(ABS(LZ22-$F22)&lt;=1)*1,IF(AND(ABS($F22-$G22-LZ22+MA22)&lt;=1,$F22+$G22&gt;=PrSettings!$M$8),(ABS(LZ22-$F22)&lt;=1)*(ABS(MA22-$G22)&lt;=1)*1,""))),"")</f>
        <v/>
      </c>
      <c r="MG22" s="262"/>
    </row>
    <row r="23">
      <c r="A23" s="172"/>
      <c r="B23" s="253">
        <f t="array" ref="B23">INDEX(Groups!$C$7:$C$35,MATCH(C23,Groups!$D$7:$D$35,0))</f>
        <v>9</v>
      </c>
      <c r="C23" s="254" t="str">
        <f>GrpC!$B$7</f>
        <v>Denmark</v>
      </c>
      <c r="D23" s="255">
        <f t="array" ref="D23">INDEX(Groups!$C$7:$C$35,MATCH(E23,Groups!$D$7:$D$35,0))</f>
        <v>5</v>
      </c>
      <c r="E23" s="254" t="str">
        <f>GrpC!$D$7</f>
        <v>England</v>
      </c>
      <c r="F23" s="256">
        <f>GrpC!$E$7</f>
        <v>1</v>
      </c>
      <c r="G23" s="257">
        <f>GrpC!$G$7</f>
        <v>2</v>
      </c>
      <c r="H23" s="133"/>
      <c r="I23" s="253">
        <f t="shared" si="1"/>
        <v>9</v>
      </c>
      <c r="J23" s="254" t="str">
        <f>GrpC!$B$7</f>
        <v>Denmark</v>
      </c>
      <c r="K23" s="255">
        <f t="shared" si="183"/>
        <v>5</v>
      </c>
      <c r="L23" s="254" t="str">
        <f>GrpC!$D$7</f>
        <v>England</v>
      </c>
      <c r="M23" s="258"/>
      <c r="N23" s="258"/>
      <c r="O23" s="261"/>
      <c r="P23" s="255" t="str">
        <f t="shared" si="184"/>
        <v/>
      </c>
      <c r="Q23" s="255" t="str">
        <f>IF((P23&lt;&gt;""),IF(OR($F23&lt;&gt;$G23,PrSettings!$M$4="●"),(($F23-$G23)=(M23-N23))*1,0),"")</f>
        <v/>
      </c>
      <c r="R23" s="255" t="str">
        <f t="shared" si="185"/>
        <v/>
      </c>
      <c r="S23" s="255" t="str">
        <f>IF(P23&lt;&gt;"",IF(ABS($F23-$G23)&gt;=PrSettings!$M$7,(ABS($F23-$G23-M23+N23)&lt;=1)*1,IF(AND(P23,$F23=$G23,$F23&gt;=PrSettings!$M$6),(ABS(M23-$F23)&lt;=1)*1,IF(AND(ABS($F23-$G23-M23+N23)&lt;=1,$F23+$G23&gt;=PrSettings!$M$8),(ABS(M23-$F23)&lt;=1)*(ABS(N23-$G23)&lt;=1)*1,""))),"")</f>
        <v/>
      </c>
      <c r="T23" s="262"/>
      <c r="V23" s="253">
        <f t="shared" si="2"/>
        <v>9</v>
      </c>
      <c r="W23" s="254" t="str">
        <f>GrpC!$B$7</f>
        <v>Denmark</v>
      </c>
      <c r="X23" s="255">
        <f t="shared" si="186"/>
        <v>5</v>
      </c>
      <c r="Y23" s="254" t="str">
        <f>GrpC!$D$7</f>
        <v>England</v>
      </c>
      <c r="Z23" s="258"/>
      <c r="AA23" s="258"/>
      <c r="AB23" s="261"/>
      <c r="AC23" s="255" t="str">
        <f t="shared" si="187"/>
        <v/>
      </c>
      <c r="AD23" s="255" t="str">
        <f>IF((AC23&lt;&gt;""),IF(OR($F23&lt;&gt;$G23,PrSettings!$M$4="●"),(($F23-$G23)=(Z23-AA23))*1,0),"")</f>
        <v/>
      </c>
      <c r="AE23" s="255" t="str">
        <f t="shared" si="188"/>
        <v/>
      </c>
      <c r="AF23" s="255" t="str">
        <f>IF(AC23&lt;&gt;"",IF(ABS($F23-$G23)&gt;=PrSettings!$M$7,(ABS($F23-$G23-Z23+AA23)&lt;=1)*1,IF(AND(AC23,$F23=$G23,$F23&gt;=PrSettings!$M$6),(ABS(Z23-$F23)&lt;=1)*1,IF(AND(ABS($F23-$G23-Z23+AA23)&lt;=1,$F23+$G23&gt;=PrSettings!$M$8),(ABS(Z23-$F23)&lt;=1)*(ABS(AA23-$G23)&lt;=1)*1,""))),"")</f>
        <v/>
      </c>
      <c r="AG23" s="262"/>
      <c r="AI23" s="253">
        <f t="shared" si="3"/>
        <v>9</v>
      </c>
      <c r="AJ23" s="254" t="str">
        <f>GrpC!$B$7</f>
        <v>Denmark</v>
      </c>
      <c r="AK23" s="255">
        <f t="shared" si="189"/>
        <v>5</v>
      </c>
      <c r="AL23" s="254" t="str">
        <f>GrpC!$D$7</f>
        <v>England</v>
      </c>
      <c r="AM23" s="258"/>
      <c r="AN23" s="258"/>
      <c r="AO23" s="261"/>
      <c r="AP23" s="255" t="str">
        <f t="shared" si="190"/>
        <v/>
      </c>
      <c r="AQ23" s="255" t="str">
        <f>IF((AP23&lt;&gt;""),IF(OR($F23&lt;&gt;$G23,PrSettings!$M$4="●"),(($F23-$G23)=(AM23-AN23))*1,0),"")</f>
        <v/>
      </c>
      <c r="AR23" s="255" t="str">
        <f t="shared" si="191"/>
        <v/>
      </c>
      <c r="AS23" s="255" t="str">
        <f>IF(AP23&lt;&gt;"",IF(ABS($F23-$G23)&gt;=PrSettings!$M$7,(ABS($F23-$G23-AM23+AN23)&lt;=1)*1,IF(AND(AP23,$F23=$G23,$F23&gt;=PrSettings!$M$6),(ABS(AM23-$F23)&lt;=1)*1,IF(AND(ABS($F23-$G23-AM23+AN23)&lt;=1,$F23+$G23&gt;=PrSettings!$M$8),(ABS(AM23-$F23)&lt;=1)*(ABS(AN23-$G23)&lt;=1)*1,""))),"")</f>
        <v/>
      </c>
      <c r="AT23" s="262"/>
      <c r="AV23" s="253">
        <f t="shared" si="4"/>
        <v>9</v>
      </c>
      <c r="AW23" s="254" t="str">
        <f>GrpC!$B$7</f>
        <v>Denmark</v>
      </c>
      <c r="AX23" s="255">
        <f t="shared" si="192"/>
        <v>5</v>
      </c>
      <c r="AY23" s="254" t="str">
        <f>GrpC!$D$7</f>
        <v>England</v>
      </c>
      <c r="AZ23" s="258"/>
      <c r="BA23" s="258"/>
      <c r="BB23" s="261"/>
      <c r="BC23" s="255" t="str">
        <f t="shared" si="193"/>
        <v/>
      </c>
      <c r="BD23" s="255" t="str">
        <f>IF((BC23&lt;&gt;""),IF(OR($F23&lt;&gt;$G23,PrSettings!$M$4="●"),(($F23-$G23)=(AZ23-BA23))*1,0),"")</f>
        <v/>
      </c>
      <c r="BE23" s="255" t="str">
        <f t="shared" si="194"/>
        <v/>
      </c>
      <c r="BF23" s="255" t="str">
        <f>IF(BC23&lt;&gt;"",IF(ABS($F23-$G23)&gt;=PrSettings!$M$7,(ABS($F23-$G23-AZ23+BA23)&lt;=1)*1,IF(AND(BC23,$F23=$G23,$F23&gt;=PrSettings!$M$6),(ABS(AZ23-$F23)&lt;=1)*1,IF(AND(ABS($F23-$G23-AZ23+BA23)&lt;=1,$F23+$G23&gt;=PrSettings!$M$8),(ABS(AZ23-$F23)&lt;=1)*(ABS(BA23-$G23)&lt;=1)*1,""))),"")</f>
        <v/>
      </c>
      <c r="BG23" s="262"/>
      <c r="BI23" s="253">
        <f t="shared" si="5"/>
        <v>9</v>
      </c>
      <c r="BJ23" s="254" t="str">
        <f>GrpC!$B$7</f>
        <v>Denmark</v>
      </c>
      <c r="BK23" s="255">
        <f t="shared" si="195"/>
        <v>5</v>
      </c>
      <c r="BL23" s="254" t="str">
        <f>GrpC!$D$7</f>
        <v>England</v>
      </c>
      <c r="BM23" s="258"/>
      <c r="BN23" s="258"/>
      <c r="BO23" s="261"/>
      <c r="BP23" s="255" t="str">
        <f t="shared" si="196"/>
        <v/>
      </c>
      <c r="BQ23" s="255" t="str">
        <f>IF((BP23&lt;&gt;""),IF(OR($F23&lt;&gt;$G23,PrSettings!$M$4="●"),(($F23-$G23)=(BM23-BN23))*1,0),"")</f>
        <v/>
      </c>
      <c r="BR23" s="255" t="str">
        <f t="shared" si="197"/>
        <v/>
      </c>
      <c r="BS23" s="255" t="str">
        <f>IF(BP23&lt;&gt;"",IF(ABS($F23-$G23)&gt;=PrSettings!$M$7,(ABS($F23-$G23-BM23+BN23)&lt;=1)*1,IF(AND(BP23,$F23=$G23,$F23&gt;=PrSettings!$M$6),(ABS(BM23-$F23)&lt;=1)*1,IF(AND(ABS($F23-$G23-BM23+BN23)&lt;=1,$F23+$G23&gt;=PrSettings!$M$8),(ABS(BM23-$F23)&lt;=1)*(ABS(BN23-$G23)&lt;=1)*1,""))),"")</f>
        <v/>
      </c>
      <c r="BT23" s="262"/>
      <c r="BV23" s="253">
        <f t="shared" si="6"/>
        <v>9</v>
      </c>
      <c r="BW23" s="254" t="str">
        <f>GrpC!$B$7</f>
        <v>Denmark</v>
      </c>
      <c r="BX23" s="255">
        <f t="shared" si="198"/>
        <v>5</v>
      </c>
      <c r="BY23" s="254" t="str">
        <f>GrpC!$D$7</f>
        <v>England</v>
      </c>
      <c r="BZ23" s="258"/>
      <c r="CA23" s="258"/>
      <c r="CB23" s="261"/>
      <c r="CC23" s="255" t="str">
        <f t="shared" si="199"/>
        <v/>
      </c>
      <c r="CD23" s="255" t="str">
        <f>IF((CC23&lt;&gt;""),IF(OR($F23&lt;&gt;$G23,PrSettings!$M$4="●"),(($F23-$G23)=(BZ23-CA23))*1,0),"")</f>
        <v/>
      </c>
      <c r="CE23" s="255" t="str">
        <f t="shared" si="200"/>
        <v/>
      </c>
      <c r="CF23" s="255" t="str">
        <f>IF(CC23&lt;&gt;"",IF(ABS($F23-$G23)&gt;=PrSettings!$M$7,(ABS($F23-$G23-BZ23+CA23)&lt;=1)*1,IF(AND(CC23,$F23=$G23,$F23&gt;=PrSettings!$M$6),(ABS(BZ23-$F23)&lt;=1)*1,IF(AND(ABS($F23-$G23-BZ23+CA23)&lt;=1,$F23+$G23&gt;=PrSettings!$M$8),(ABS(BZ23-$F23)&lt;=1)*(ABS(CA23-$G23)&lt;=1)*1,""))),"")</f>
        <v/>
      </c>
      <c r="CG23" s="262"/>
      <c r="CI23" s="253">
        <f t="shared" si="7"/>
        <v>9</v>
      </c>
      <c r="CJ23" s="254" t="str">
        <f>GrpC!$B$7</f>
        <v>Denmark</v>
      </c>
      <c r="CK23" s="255">
        <f t="shared" si="201"/>
        <v>5</v>
      </c>
      <c r="CL23" s="254" t="str">
        <f>GrpC!$D$7</f>
        <v>England</v>
      </c>
      <c r="CM23" s="258"/>
      <c r="CN23" s="258"/>
      <c r="CO23" s="261"/>
      <c r="CP23" s="255" t="str">
        <f t="shared" si="202"/>
        <v/>
      </c>
      <c r="CQ23" s="255" t="str">
        <f>IF((CP23&lt;&gt;""),IF(OR($F23&lt;&gt;$G23,PrSettings!$M$4="●"),(($F23-$G23)=(CM23-CN23))*1,0),"")</f>
        <v/>
      </c>
      <c r="CR23" s="255" t="str">
        <f t="shared" si="203"/>
        <v/>
      </c>
      <c r="CS23" s="255" t="str">
        <f>IF(CP23&lt;&gt;"",IF(ABS($F23-$G23)&gt;=PrSettings!$M$7,(ABS($F23-$G23-CM23+CN23)&lt;=1)*1,IF(AND(CP23,$F23=$G23,$F23&gt;=PrSettings!$M$6),(ABS(CM23-$F23)&lt;=1)*1,IF(AND(ABS($F23-$G23-CM23+CN23)&lt;=1,$F23+$G23&gt;=PrSettings!$M$8),(ABS(CM23-$F23)&lt;=1)*(ABS(CN23-$G23)&lt;=1)*1,""))),"")</f>
        <v/>
      </c>
      <c r="CT23" s="262"/>
      <c r="CV23" s="253">
        <f t="shared" si="8"/>
        <v>9</v>
      </c>
      <c r="CW23" s="254" t="str">
        <f>GrpC!$B$7</f>
        <v>Denmark</v>
      </c>
      <c r="CX23" s="255">
        <f t="shared" si="204"/>
        <v>5</v>
      </c>
      <c r="CY23" s="254" t="str">
        <f>GrpC!$D$7</f>
        <v>England</v>
      </c>
      <c r="CZ23" s="258"/>
      <c r="DA23" s="258"/>
      <c r="DB23" s="261"/>
      <c r="DC23" s="255" t="str">
        <f t="shared" si="205"/>
        <v/>
      </c>
      <c r="DD23" s="255" t="str">
        <f>IF((DC23&lt;&gt;""),IF(OR($F23&lt;&gt;$G23,PrSettings!$M$4="●"),(($F23-$G23)=(CZ23-DA23))*1,0),"")</f>
        <v/>
      </c>
      <c r="DE23" s="255" t="str">
        <f t="shared" si="206"/>
        <v/>
      </c>
      <c r="DF23" s="255" t="str">
        <f>IF(DC23&lt;&gt;"",IF(ABS($F23-$G23)&gt;=PrSettings!$M$7,(ABS($F23-$G23-CZ23+DA23)&lt;=1)*1,IF(AND(DC23,$F23=$G23,$F23&gt;=PrSettings!$M$6),(ABS(CZ23-$F23)&lt;=1)*1,IF(AND(ABS($F23-$G23-CZ23+DA23)&lt;=1,$F23+$G23&gt;=PrSettings!$M$8),(ABS(CZ23-$F23)&lt;=1)*(ABS(DA23-$G23)&lt;=1)*1,""))),"")</f>
        <v/>
      </c>
      <c r="DG23" s="262"/>
      <c r="DI23" s="253">
        <f t="shared" si="9"/>
        <v>9</v>
      </c>
      <c r="DJ23" s="254" t="str">
        <f>GrpC!$B$7</f>
        <v>Denmark</v>
      </c>
      <c r="DK23" s="255">
        <f t="shared" si="207"/>
        <v>5</v>
      </c>
      <c r="DL23" s="254" t="str">
        <f>GrpC!$D$7</f>
        <v>England</v>
      </c>
      <c r="DM23" s="258"/>
      <c r="DN23" s="258"/>
      <c r="DO23" s="261"/>
      <c r="DP23" s="255" t="str">
        <f t="shared" si="208"/>
        <v/>
      </c>
      <c r="DQ23" s="255" t="str">
        <f>IF((DP23&lt;&gt;""),IF(OR($F23&lt;&gt;$G23,PrSettings!$M$4="●"),(($F23-$G23)=(DM23-DN23))*1,0),"")</f>
        <v/>
      </c>
      <c r="DR23" s="255" t="str">
        <f t="shared" si="209"/>
        <v/>
      </c>
      <c r="DS23" s="255" t="str">
        <f>IF(DP23&lt;&gt;"",IF(ABS($F23-$G23)&gt;=PrSettings!$M$7,(ABS($F23-$G23-DM23+DN23)&lt;=1)*1,IF(AND(DP23,$F23=$G23,$F23&gt;=PrSettings!$M$6),(ABS(DM23-$F23)&lt;=1)*1,IF(AND(ABS($F23-$G23-DM23+DN23)&lt;=1,$F23+$G23&gt;=PrSettings!$M$8),(ABS(DM23-$F23)&lt;=1)*(ABS(DN23-$G23)&lt;=1)*1,""))),"")</f>
        <v/>
      </c>
      <c r="DT23" s="262"/>
      <c r="DV23" s="253">
        <f t="shared" si="10"/>
        <v>9</v>
      </c>
      <c r="DW23" s="254" t="str">
        <f>GrpC!$B$7</f>
        <v>Denmark</v>
      </c>
      <c r="DX23" s="255">
        <f t="shared" si="210"/>
        <v>5</v>
      </c>
      <c r="DY23" s="254" t="str">
        <f>GrpC!$D$7</f>
        <v>England</v>
      </c>
      <c r="DZ23" s="258"/>
      <c r="EA23" s="258"/>
      <c r="EB23" s="261"/>
      <c r="EC23" s="255" t="str">
        <f t="shared" si="211"/>
        <v/>
      </c>
      <c r="ED23" s="255" t="str">
        <f>IF((EC23&lt;&gt;""),IF(OR($F23&lt;&gt;$G23,PrSettings!$M$4="●"),(($F23-$G23)=(DZ23-EA23))*1,0),"")</f>
        <v/>
      </c>
      <c r="EE23" s="255" t="str">
        <f t="shared" si="212"/>
        <v/>
      </c>
      <c r="EF23" s="255" t="str">
        <f>IF(EC23&lt;&gt;"",IF(ABS($F23-$G23)&gt;=PrSettings!$M$7,(ABS($F23-$G23-DZ23+EA23)&lt;=1)*1,IF(AND(EC23,$F23=$G23,$F23&gt;=PrSettings!$M$6),(ABS(DZ23-$F23)&lt;=1)*1,IF(AND(ABS($F23-$G23-DZ23+EA23)&lt;=1,$F23+$G23&gt;=PrSettings!$M$8),(ABS(DZ23-$F23)&lt;=1)*(ABS(EA23-$G23)&lt;=1)*1,""))),"")</f>
        <v/>
      </c>
      <c r="EG23" s="262"/>
      <c r="EI23" s="253">
        <f t="shared" si="11"/>
        <v>9</v>
      </c>
      <c r="EJ23" s="254" t="str">
        <f>GrpC!$B$7</f>
        <v>Denmark</v>
      </c>
      <c r="EK23" s="255">
        <f t="shared" si="213"/>
        <v>5</v>
      </c>
      <c r="EL23" s="254" t="str">
        <f>GrpC!$D$7</f>
        <v>England</v>
      </c>
      <c r="EM23" s="258"/>
      <c r="EN23" s="258"/>
      <c r="EO23" s="261"/>
      <c r="EP23" s="255" t="str">
        <f t="shared" si="214"/>
        <v/>
      </c>
      <c r="EQ23" s="255" t="str">
        <f>IF((EP23&lt;&gt;""),IF(OR($F23&lt;&gt;$G23,PrSettings!$M$4="●"),(($F23-$G23)=(EM23-EN23))*1,0),"")</f>
        <v/>
      </c>
      <c r="ER23" s="255" t="str">
        <f t="shared" si="215"/>
        <v/>
      </c>
      <c r="ES23" s="255" t="str">
        <f>IF(EP23&lt;&gt;"",IF(ABS($F23-$G23)&gt;=PrSettings!$M$7,(ABS($F23-$G23-EM23+EN23)&lt;=1)*1,IF(AND(EP23,$F23=$G23,$F23&gt;=PrSettings!$M$6),(ABS(EM23-$F23)&lt;=1)*1,IF(AND(ABS($F23-$G23-EM23+EN23)&lt;=1,$F23+$G23&gt;=PrSettings!$M$8),(ABS(EM23-$F23)&lt;=1)*(ABS(EN23-$G23)&lt;=1)*1,""))),"")</f>
        <v/>
      </c>
      <c r="ET23" s="262"/>
      <c r="EV23" s="253">
        <f t="shared" si="12"/>
        <v>9</v>
      </c>
      <c r="EW23" s="254" t="str">
        <f>GrpC!$B$7</f>
        <v>Denmark</v>
      </c>
      <c r="EX23" s="255">
        <f t="shared" si="216"/>
        <v>5</v>
      </c>
      <c r="EY23" s="254" t="str">
        <f>GrpC!$D$7</f>
        <v>England</v>
      </c>
      <c r="EZ23" s="258"/>
      <c r="FA23" s="258"/>
      <c r="FB23" s="261"/>
      <c r="FC23" s="255" t="str">
        <f t="shared" si="217"/>
        <v/>
      </c>
      <c r="FD23" s="255" t="str">
        <f>IF((FC23&lt;&gt;""),IF(OR($F23&lt;&gt;$G23,PrSettings!$M$4="●"),(($F23-$G23)=(EZ23-FA23))*1,0),"")</f>
        <v/>
      </c>
      <c r="FE23" s="255" t="str">
        <f t="shared" si="218"/>
        <v/>
      </c>
      <c r="FF23" s="255" t="str">
        <f>IF(FC23&lt;&gt;"",IF(ABS($F23-$G23)&gt;=PrSettings!$M$7,(ABS($F23-$G23-EZ23+FA23)&lt;=1)*1,IF(AND(FC23,$F23=$G23,$F23&gt;=PrSettings!$M$6),(ABS(EZ23-$F23)&lt;=1)*1,IF(AND(ABS($F23-$G23-EZ23+FA23)&lt;=1,$F23+$G23&gt;=PrSettings!$M$8),(ABS(EZ23-$F23)&lt;=1)*(ABS(FA23-$G23)&lt;=1)*1,""))),"")</f>
        <v/>
      </c>
      <c r="FG23" s="262"/>
      <c r="FI23" s="253">
        <f t="shared" si="13"/>
        <v>9</v>
      </c>
      <c r="FJ23" s="254" t="str">
        <f>GrpC!$B$7</f>
        <v>Denmark</v>
      </c>
      <c r="FK23" s="255">
        <f t="shared" si="219"/>
        <v>5</v>
      </c>
      <c r="FL23" s="254" t="str">
        <f>GrpC!$D$7</f>
        <v>England</v>
      </c>
      <c r="FM23" s="258"/>
      <c r="FN23" s="258"/>
      <c r="FO23" s="261"/>
      <c r="FP23" s="255" t="str">
        <f t="shared" si="220"/>
        <v/>
      </c>
      <c r="FQ23" s="255" t="str">
        <f>IF((FP23&lt;&gt;""),IF(OR($F23&lt;&gt;$G23,PrSettings!$M$4="●"),(($F23-$G23)=(FM23-FN23))*1,0),"")</f>
        <v/>
      </c>
      <c r="FR23" s="255" t="str">
        <f t="shared" si="221"/>
        <v/>
      </c>
      <c r="FS23" s="255" t="str">
        <f>IF(FP23&lt;&gt;"",IF(ABS($F23-$G23)&gt;=PrSettings!$M$7,(ABS($F23-$G23-FM23+FN23)&lt;=1)*1,IF(AND(FP23,$F23=$G23,$F23&gt;=PrSettings!$M$6),(ABS(FM23-$F23)&lt;=1)*1,IF(AND(ABS($F23-$G23-FM23+FN23)&lt;=1,$F23+$G23&gt;=PrSettings!$M$8),(ABS(FM23-$F23)&lt;=1)*(ABS(FN23-$G23)&lt;=1)*1,""))),"")</f>
        <v/>
      </c>
      <c r="FT23" s="262"/>
      <c r="FV23" s="253">
        <f t="shared" si="14"/>
        <v>9</v>
      </c>
      <c r="FW23" s="254" t="str">
        <f>GrpC!$B$7</f>
        <v>Denmark</v>
      </c>
      <c r="FX23" s="255">
        <f t="shared" si="222"/>
        <v>5</v>
      </c>
      <c r="FY23" s="254" t="str">
        <f>GrpC!$D$7</f>
        <v>England</v>
      </c>
      <c r="FZ23" s="258"/>
      <c r="GA23" s="258"/>
      <c r="GB23" s="261"/>
      <c r="GC23" s="255" t="str">
        <f t="shared" si="223"/>
        <v/>
      </c>
      <c r="GD23" s="255" t="str">
        <f>IF((GC23&lt;&gt;""),IF(OR($F23&lt;&gt;$G23,PrSettings!$M$4="●"),(($F23-$G23)=(FZ23-GA23))*1,0),"")</f>
        <v/>
      </c>
      <c r="GE23" s="255" t="str">
        <f t="shared" si="224"/>
        <v/>
      </c>
      <c r="GF23" s="255" t="str">
        <f>IF(GC23&lt;&gt;"",IF(ABS($F23-$G23)&gt;=PrSettings!$M$7,(ABS($F23-$G23-FZ23+GA23)&lt;=1)*1,IF(AND(GC23,$F23=$G23,$F23&gt;=PrSettings!$M$6),(ABS(FZ23-$F23)&lt;=1)*1,IF(AND(ABS($F23-$G23-FZ23+GA23)&lt;=1,$F23+$G23&gt;=PrSettings!$M$8),(ABS(FZ23-$F23)&lt;=1)*(ABS(GA23-$G23)&lt;=1)*1,""))),"")</f>
        <v/>
      </c>
      <c r="GG23" s="262"/>
      <c r="GI23" s="253">
        <f t="shared" si="15"/>
        <v>9</v>
      </c>
      <c r="GJ23" s="254" t="str">
        <f>GrpC!$B$7</f>
        <v>Denmark</v>
      </c>
      <c r="GK23" s="255">
        <f t="shared" si="225"/>
        <v>5</v>
      </c>
      <c r="GL23" s="254" t="str">
        <f>GrpC!$D$7</f>
        <v>England</v>
      </c>
      <c r="GM23" s="258"/>
      <c r="GN23" s="258"/>
      <c r="GO23" s="261"/>
      <c r="GP23" s="255" t="str">
        <f t="shared" si="226"/>
        <v/>
      </c>
      <c r="GQ23" s="255" t="str">
        <f>IF((GP23&lt;&gt;""),IF(OR($F23&lt;&gt;$G23,PrSettings!$M$4="●"),(($F23-$G23)=(GM23-GN23))*1,0),"")</f>
        <v/>
      </c>
      <c r="GR23" s="255" t="str">
        <f t="shared" si="227"/>
        <v/>
      </c>
      <c r="GS23" s="255" t="str">
        <f>IF(GP23&lt;&gt;"",IF(ABS($F23-$G23)&gt;=PrSettings!$M$7,(ABS($F23-$G23-GM23+GN23)&lt;=1)*1,IF(AND(GP23,$F23=$G23,$F23&gt;=PrSettings!$M$6),(ABS(GM23-$F23)&lt;=1)*1,IF(AND(ABS($F23-$G23-GM23+GN23)&lt;=1,$F23+$G23&gt;=PrSettings!$M$8),(ABS(GM23-$F23)&lt;=1)*(ABS(GN23-$G23)&lt;=1)*1,""))),"")</f>
        <v/>
      </c>
      <c r="GT23" s="262"/>
      <c r="GV23" s="253">
        <f t="shared" si="16"/>
        <v>9</v>
      </c>
      <c r="GW23" s="254" t="str">
        <f>GrpC!$B$7</f>
        <v>Denmark</v>
      </c>
      <c r="GX23" s="255">
        <f t="shared" si="228"/>
        <v>5</v>
      </c>
      <c r="GY23" s="254" t="str">
        <f>GrpC!$D$7</f>
        <v>England</v>
      </c>
      <c r="GZ23" s="258"/>
      <c r="HA23" s="258"/>
      <c r="HB23" s="261"/>
      <c r="HC23" s="255" t="str">
        <f t="shared" si="229"/>
        <v/>
      </c>
      <c r="HD23" s="255" t="str">
        <f>IF((HC23&lt;&gt;""),IF(OR($F23&lt;&gt;$G23,PrSettings!$M$4="●"),(($F23-$G23)=(GZ23-HA23))*1,0),"")</f>
        <v/>
      </c>
      <c r="HE23" s="255" t="str">
        <f t="shared" si="230"/>
        <v/>
      </c>
      <c r="HF23" s="255" t="str">
        <f>IF(HC23&lt;&gt;"",IF(ABS($F23-$G23)&gt;=PrSettings!$M$7,(ABS($F23-$G23-GZ23+HA23)&lt;=1)*1,IF(AND(HC23,$F23=$G23,$F23&gt;=PrSettings!$M$6),(ABS(GZ23-$F23)&lt;=1)*1,IF(AND(ABS($F23-$G23-GZ23+HA23)&lt;=1,$F23+$G23&gt;=PrSettings!$M$8),(ABS(GZ23-$F23)&lt;=1)*(ABS(HA23-$G23)&lt;=1)*1,""))),"")</f>
        <v/>
      </c>
      <c r="HG23" s="262"/>
      <c r="HI23" s="253">
        <f t="shared" si="17"/>
        <v>9</v>
      </c>
      <c r="HJ23" s="254" t="str">
        <f>GrpC!$B$7</f>
        <v>Denmark</v>
      </c>
      <c r="HK23" s="255">
        <f t="shared" si="231"/>
        <v>5</v>
      </c>
      <c r="HL23" s="254" t="str">
        <f>GrpC!$D$7</f>
        <v>England</v>
      </c>
      <c r="HM23" s="258"/>
      <c r="HN23" s="258"/>
      <c r="HO23" s="261"/>
      <c r="HP23" s="255" t="str">
        <f t="shared" si="232"/>
        <v/>
      </c>
      <c r="HQ23" s="255" t="str">
        <f>IF((HP23&lt;&gt;""),IF(OR($F23&lt;&gt;$G23,PrSettings!$M$4="●"),(($F23-$G23)=(HM23-HN23))*1,0),"")</f>
        <v/>
      </c>
      <c r="HR23" s="255" t="str">
        <f t="shared" si="233"/>
        <v/>
      </c>
      <c r="HS23" s="255" t="str">
        <f>IF(HP23&lt;&gt;"",IF(ABS($F23-$G23)&gt;=PrSettings!$M$7,(ABS($F23-$G23-HM23+HN23)&lt;=1)*1,IF(AND(HP23,$F23=$G23,$F23&gt;=PrSettings!$M$6),(ABS(HM23-$F23)&lt;=1)*1,IF(AND(ABS($F23-$G23-HM23+HN23)&lt;=1,$F23+$G23&gt;=PrSettings!$M$8),(ABS(HM23-$F23)&lt;=1)*(ABS(HN23-$G23)&lt;=1)*1,""))),"")</f>
        <v/>
      </c>
      <c r="HT23" s="262"/>
      <c r="HV23" s="253">
        <f t="shared" si="18"/>
        <v>9</v>
      </c>
      <c r="HW23" s="254" t="str">
        <f>GrpC!$B$7</f>
        <v>Denmark</v>
      </c>
      <c r="HX23" s="255">
        <f t="shared" si="234"/>
        <v>5</v>
      </c>
      <c r="HY23" s="254" t="str">
        <f>GrpC!$D$7</f>
        <v>England</v>
      </c>
      <c r="HZ23" s="258"/>
      <c r="IA23" s="258"/>
      <c r="IB23" s="261"/>
      <c r="IC23" s="255" t="str">
        <f t="shared" si="235"/>
        <v/>
      </c>
      <c r="ID23" s="255" t="str">
        <f>IF((IC23&lt;&gt;""),IF(OR($F23&lt;&gt;$G23,PrSettings!$M$4="●"),(($F23-$G23)=(HZ23-IA23))*1,0),"")</f>
        <v/>
      </c>
      <c r="IE23" s="255" t="str">
        <f t="shared" si="236"/>
        <v/>
      </c>
      <c r="IF23" s="255" t="str">
        <f>IF(IC23&lt;&gt;"",IF(ABS($F23-$G23)&gt;=PrSettings!$M$7,(ABS($F23-$G23-HZ23+IA23)&lt;=1)*1,IF(AND(IC23,$F23=$G23,$F23&gt;=PrSettings!$M$6),(ABS(HZ23-$F23)&lt;=1)*1,IF(AND(ABS($F23-$G23-HZ23+IA23)&lt;=1,$F23+$G23&gt;=PrSettings!$M$8),(ABS(HZ23-$F23)&lt;=1)*(ABS(IA23-$G23)&lt;=1)*1,""))),"")</f>
        <v/>
      </c>
      <c r="IG23" s="262"/>
      <c r="II23" s="253">
        <f t="shared" si="19"/>
        <v>9</v>
      </c>
      <c r="IJ23" s="254" t="str">
        <f>GrpC!$B$7</f>
        <v>Denmark</v>
      </c>
      <c r="IK23" s="255">
        <f t="shared" si="237"/>
        <v>5</v>
      </c>
      <c r="IL23" s="254" t="str">
        <f>GrpC!$D$7</f>
        <v>England</v>
      </c>
      <c r="IM23" s="258"/>
      <c r="IN23" s="258"/>
      <c r="IO23" s="261"/>
      <c r="IP23" s="255" t="str">
        <f t="shared" si="238"/>
        <v/>
      </c>
      <c r="IQ23" s="255" t="str">
        <f>IF((IP23&lt;&gt;""),IF(OR($F23&lt;&gt;$G23,PrSettings!$M$4="●"),(($F23-$G23)=(IM23-IN23))*1,0),"")</f>
        <v/>
      </c>
      <c r="IR23" s="255" t="str">
        <f t="shared" si="239"/>
        <v/>
      </c>
      <c r="IS23" s="255" t="str">
        <f>IF(IP23&lt;&gt;"",IF(ABS($F23-$G23)&gt;=PrSettings!$M$7,(ABS($F23-$G23-IM23+IN23)&lt;=1)*1,IF(AND(IP23,$F23=$G23,$F23&gt;=PrSettings!$M$6),(ABS(IM23-$F23)&lt;=1)*1,IF(AND(ABS($F23-$G23-IM23+IN23)&lt;=1,$F23+$G23&gt;=PrSettings!$M$8),(ABS(IM23-$F23)&lt;=1)*(ABS(IN23-$G23)&lt;=1)*1,""))),"")</f>
        <v/>
      </c>
      <c r="IT23" s="262"/>
      <c r="IV23" s="253">
        <f t="shared" si="20"/>
        <v>9</v>
      </c>
      <c r="IW23" s="254" t="str">
        <f>GrpC!$B$7</f>
        <v>Denmark</v>
      </c>
      <c r="IX23" s="255">
        <f t="shared" si="240"/>
        <v>5</v>
      </c>
      <c r="IY23" s="254" t="str">
        <f>GrpC!$D$7</f>
        <v>England</v>
      </c>
      <c r="IZ23" s="258"/>
      <c r="JA23" s="258"/>
      <c r="JB23" s="261"/>
      <c r="JC23" s="255" t="str">
        <f t="shared" si="241"/>
        <v/>
      </c>
      <c r="JD23" s="255" t="str">
        <f>IF((JC23&lt;&gt;""),IF(OR($F23&lt;&gt;$G23,PrSettings!$M$4="●"),(($F23-$G23)=(IZ23-JA23))*1,0),"")</f>
        <v/>
      </c>
      <c r="JE23" s="255" t="str">
        <f t="shared" si="242"/>
        <v/>
      </c>
      <c r="JF23" s="255" t="str">
        <f>IF(JC23&lt;&gt;"",IF(ABS($F23-$G23)&gt;=PrSettings!$M$7,(ABS($F23-$G23-IZ23+JA23)&lt;=1)*1,IF(AND(JC23,$F23=$G23,$F23&gt;=PrSettings!$M$6),(ABS(IZ23-$F23)&lt;=1)*1,IF(AND(ABS($F23-$G23-IZ23+JA23)&lt;=1,$F23+$G23&gt;=PrSettings!$M$8),(ABS(IZ23-$F23)&lt;=1)*(ABS(JA23-$G23)&lt;=1)*1,""))),"")</f>
        <v/>
      </c>
      <c r="JG23" s="262"/>
      <c r="JI23" s="253">
        <f t="shared" si="21"/>
        <v>9</v>
      </c>
      <c r="JJ23" s="254" t="str">
        <f>GrpC!$B$7</f>
        <v>Denmark</v>
      </c>
      <c r="JK23" s="255">
        <f t="shared" si="243"/>
        <v>5</v>
      </c>
      <c r="JL23" s="254" t="str">
        <f>GrpC!$D$7</f>
        <v>England</v>
      </c>
      <c r="JM23" s="258"/>
      <c r="JN23" s="258"/>
      <c r="JO23" s="261"/>
      <c r="JP23" s="255" t="str">
        <f t="shared" si="244"/>
        <v/>
      </c>
      <c r="JQ23" s="255" t="str">
        <f>IF((JP23&lt;&gt;""),IF(OR($F23&lt;&gt;$G23,PrSettings!$M$4="●"),(($F23-$G23)=(JM23-JN23))*1,0),"")</f>
        <v/>
      </c>
      <c r="JR23" s="255" t="str">
        <f t="shared" si="245"/>
        <v/>
      </c>
      <c r="JS23" s="255" t="str">
        <f>IF(JP23&lt;&gt;"",IF(ABS($F23-$G23)&gt;=PrSettings!$M$7,(ABS($F23-$G23-JM23+JN23)&lt;=1)*1,IF(AND(JP23,$F23=$G23,$F23&gt;=PrSettings!$M$6),(ABS(JM23-$F23)&lt;=1)*1,IF(AND(ABS($F23-$G23-JM23+JN23)&lt;=1,$F23+$G23&gt;=PrSettings!$M$8),(ABS(JM23-$F23)&lt;=1)*(ABS(JN23-$G23)&lt;=1)*1,""))),"")</f>
        <v/>
      </c>
      <c r="JT23" s="262"/>
      <c r="JV23" s="253">
        <f t="shared" si="22"/>
        <v>9</v>
      </c>
      <c r="JW23" s="254" t="str">
        <f>GrpC!$B$7</f>
        <v>Denmark</v>
      </c>
      <c r="JX23" s="255">
        <f t="shared" si="246"/>
        <v>5</v>
      </c>
      <c r="JY23" s="254" t="str">
        <f>GrpC!$D$7</f>
        <v>England</v>
      </c>
      <c r="JZ23" s="258"/>
      <c r="KA23" s="258"/>
      <c r="KB23" s="261"/>
      <c r="KC23" s="255" t="str">
        <f t="shared" si="247"/>
        <v/>
      </c>
      <c r="KD23" s="255" t="str">
        <f>IF((KC23&lt;&gt;""),IF(OR($F23&lt;&gt;$G23,PrSettings!$M$4="●"),(($F23-$G23)=(JZ23-KA23))*1,0),"")</f>
        <v/>
      </c>
      <c r="KE23" s="255" t="str">
        <f t="shared" si="248"/>
        <v/>
      </c>
      <c r="KF23" s="255" t="str">
        <f>IF(KC23&lt;&gt;"",IF(ABS($F23-$G23)&gt;=PrSettings!$M$7,(ABS($F23-$G23-JZ23+KA23)&lt;=1)*1,IF(AND(KC23,$F23=$G23,$F23&gt;=PrSettings!$M$6),(ABS(JZ23-$F23)&lt;=1)*1,IF(AND(ABS($F23-$G23-JZ23+KA23)&lt;=1,$F23+$G23&gt;=PrSettings!$M$8),(ABS(JZ23-$F23)&lt;=1)*(ABS(KA23-$G23)&lt;=1)*1,""))),"")</f>
        <v/>
      </c>
      <c r="KG23" s="262"/>
      <c r="KI23" s="253">
        <f t="shared" si="23"/>
        <v>9</v>
      </c>
      <c r="KJ23" s="254" t="str">
        <f>GrpC!$B$7</f>
        <v>Denmark</v>
      </c>
      <c r="KK23" s="255">
        <f t="shared" si="249"/>
        <v>5</v>
      </c>
      <c r="KL23" s="254" t="str">
        <f>GrpC!$D$7</f>
        <v>England</v>
      </c>
      <c r="KM23" s="258"/>
      <c r="KN23" s="258"/>
      <c r="KO23" s="261"/>
      <c r="KP23" s="255" t="str">
        <f t="shared" si="250"/>
        <v/>
      </c>
      <c r="KQ23" s="255" t="str">
        <f>IF((KP23&lt;&gt;""),IF(OR($F23&lt;&gt;$G23,PrSettings!$M$4="●"),(($F23-$G23)=(KM23-KN23))*1,0),"")</f>
        <v/>
      </c>
      <c r="KR23" s="255" t="str">
        <f t="shared" si="251"/>
        <v/>
      </c>
      <c r="KS23" s="255" t="str">
        <f>IF(KP23&lt;&gt;"",IF(ABS($F23-$G23)&gt;=PrSettings!$M$7,(ABS($F23-$G23-KM23+KN23)&lt;=1)*1,IF(AND(KP23,$F23=$G23,$F23&gt;=PrSettings!$M$6),(ABS(KM23-$F23)&lt;=1)*1,IF(AND(ABS($F23-$G23-KM23+KN23)&lt;=1,$F23+$G23&gt;=PrSettings!$M$8),(ABS(KM23-$F23)&lt;=1)*(ABS(KN23-$G23)&lt;=1)*1,""))),"")</f>
        <v/>
      </c>
      <c r="KT23" s="262"/>
      <c r="KV23" s="253">
        <f t="shared" si="24"/>
        <v>9</v>
      </c>
      <c r="KW23" s="254" t="str">
        <f>GrpC!$B$7</f>
        <v>Denmark</v>
      </c>
      <c r="KX23" s="255">
        <f t="shared" si="252"/>
        <v>5</v>
      </c>
      <c r="KY23" s="254" t="str">
        <f>GrpC!$D$7</f>
        <v>England</v>
      </c>
      <c r="KZ23" s="258"/>
      <c r="LA23" s="258"/>
      <c r="LB23" s="261"/>
      <c r="LC23" s="255" t="str">
        <f t="shared" si="253"/>
        <v/>
      </c>
      <c r="LD23" s="255" t="str">
        <f>IF((LC23&lt;&gt;""),IF(OR($F23&lt;&gt;$G23,PrSettings!$M$4="●"),(($F23-$G23)=(KZ23-LA23))*1,0),"")</f>
        <v/>
      </c>
      <c r="LE23" s="255" t="str">
        <f t="shared" si="254"/>
        <v/>
      </c>
      <c r="LF23" s="255" t="str">
        <f>IF(LC23&lt;&gt;"",IF(ABS($F23-$G23)&gt;=PrSettings!$M$7,(ABS($F23-$G23-KZ23+LA23)&lt;=1)*1,IF(AND(LC23,$F23=$G23,$F23&gt;=PrSettings!$M$6),(ABS(KZ23-$F23)&lt;=1)*1,IF(AND(ABS($F23-$G23-KZ23+LA23)&lt;=1,$F23+$G23&gt;=PrSettings!$M$8),(ABS(KZ23-$F23)&lt;=1)*(ABS(LA23-$G23)&lt;=1)*1,""))),"")</f>
        <v/>
      </c>
      <c r="LG23" s="262"/>
      <c r="LI23" s="253">
        <f t="shared" si="25"/>
        <v>9</v>
      </c>
      <c r="LJ23" s="254" t="str">
        <f>GrpC!$B$7</f>
        <v>Denmark</v>
      </c>
      <c r="LK23" s="255">
        <f t="shared" si="255"/>
        <v>5</v>
      </c>
      <c r="LL23" s="254" t="str">
        <f>GrpC!$D$7</f>
        <v>England</v>
      </c>
      <c r="LM23" s="258"/>
      <c r="LN23" s="258"/>
      <c r="LO23" s="261"/>
      <c r="LP23" s="255" t="str">
        <f t="shared" si="256"/>
        <v/>
      </c>
      <c r="LQ23" s="255" t="str">
        <f>IF((LP23&lt;&gt;""),IF(OR($F23&lt;&gt;$G23,PrSettings!$M$4="●"),(($F23-$G23)=(LM23-LN23))*1,0),"")</f>
        <v/>
      </c>
      <c r="LR23" s="255" t="str">
        <f t="shared" si="257"/>
        <v/>
      </c>
      <c r="LS23" s="255" t="str">
        <f>IF(LP23&lt;&gt;"",IF(ABS($F23-$G23)&gt;=PrSettings!$M$7,(ABS($F23-$G23-LM23+LN23)&lt;=1)*1,IF(AND(LP23,$F23=$G23,$F23&gt;=PrSettings!$M$6),(ABS(LM23-$F23)&lt;=1)*1,IF(AND(ABS($F23-$G23-LM23+LN23)&lt;=1,$F23+$G23&gt;=PrSettings!$M$8),(ABS(LM23-$F23)&lt;=1)*(ABS(LN23-$G23)&lt;=1)*1,""))),"")</f>
        <v/>
      </c>
      <c r="LT23" s="262"/>
      <c r="LV23" s="253">
        <f t="shared" si="26"/>
        <v>9</v>
      </c>
      <c r="LW23" s="254" t="str">
        <f>GrpC!$B$7</f>
        <v>Denmark</v>
      </c>
      <c r="LX23" s="255">
        <f t="shared" si="258"/>
        <v>5</v>
      </c>
      <c r="LY23" s="254" t="str">
        <f>GrpC!$D$7</f>
        <v>England</v>
      </c>
      <c r="LZ23" s="258"/>
      <c r="MA23" s="258"/>
      <c r="MB23" s="261"/>
      <c r="MC23" s="255" t="str">
        <f t="shared" si="259"/>
        <v/>
      </c>
      <c r="MD23" s="255" t="str">
        <f>IF((MC23&lt;&gt;""),IF(OR($F23&lt;&gt;$G23,PrSettings!$M$4="●"),(($F23-$G23)=(LZ23-MA23))*1,0),"")</f>
        <v/>
      </c>
      <c r="ME23" s="255" t="str">
        <f t="shared" si="260"/>
        <v/>
      </c>
      <c r="MF23" s="255" t="str">
        <f>IF(MC23&lt;&gt;"",IF(ABS($F23-$G23)&gt;=PrSettings!$M$7,(ABS($F23-$G23-LZ23+MA23)&lt;=1)*1,IF(AND(MC23,$F23=$G23,$F23&gt;=PrSettings!$M$6),(ABS(LZ23-$F23)&lt;=1)*1,IF(AND(ABS($F23-$G23-LZ23+MA23)&lt;=1,$F23+$G23&gt;=PrSettings!$M$8),(ABS(LZ23-$F23)&lt;=1)*(ABS(MA23-$G23)&lt;=1)*1,""))),"")</f>
        <v/>
      </c>
      <c r="MG23" s="262"/>
    </row>
    <row r="24">
      <c r="A24" s="172"/>
      <c r="B24" s="253">
        <f t="array" ref="B24">INDEX(Groups!$C$7:$C$35,MATCH(C24,Groups!$D$7:$D$35,0))</f>
        <v>5</v>
      </c>
      <c r="C24" s="254" t="str">
        <f>GrpC!$B$8</f>
        <v>England</v>
      </c>
      <c r="D24" s="255">
        <f t="array" ref="D24">INDEX(Groups!$C$7:$C$35,MATCH(E24,Groups!$D$7:$D$35,0))</f>
        <v>15</v>
      </c>
      <c r="E24" s="254" t="str">
        <f>GrpC!$D$8</f>
        <v>Slovenia</v>
      </c>
      <c r="F24" s="256">
        <f>GrpC!$E$8</f>
        <v>2</v>
      </c>
      <c r="G24" s="257">
        <f>GrpC!$G$8</f>
        <v>0</v>
      </c>
      <c r="H24" s="133"/>
      <c r="I24" s="253">
        <f t="shared" si="1"/>
        <v>5</v>
      </c>
      <c r="J24" s="254" t="str">
        <f>GrpC!$B$8</f>
        <v>England</v>
      </c>
      <c r="K24" s="255">
        <f t="shared" si="183"/>
        <v>15</v>
      </c>
      <c r="L24" s="254" t="str">
        <f>GrpC!$D$8</f>
        <v>Slovenia</v>
      </c>
      <c r="M24" s="258"/>
      <c r="N24" s="258"/>
      <c r="O24" s="261"/>
      <c r="P24" s="255" t="str">
        <f t="shared" si="184"/>
        <v/>
      </c>
      <c r="Q24" s="255" t="str">
        <f>IF((P24&lt;&gt;""),IF(OR($F24&lt;&gt;$G24,PrSettings!$M$4="●"),(($F24-$G24)=(M24-N24))*1,0),"")</f>
        <v/>
      </c>
      <c r="R24" s="255" t="str">
        <f t="shared" si="185"/>
        <v/>
      </c>
      <c r="S24" s="255" t="str">
        <f>IF(P24&lt;&gt;"",IF(ABS($F24-$G24)&gt;=PrSettings!$M$7,(ABS($F24-$G24-M24+N24)&lt;=1)*1,IF(AND(P24,$F24=$G24,$F24&gt;=PrSettings!$M$6),(ABS(M24-$F24)&lt;=1)*1,IF(AND(ABS($F24-$G24-M24+N24)&lt;=1,$F24+$G24&gt;=PrSettings!$M$8),(ABS(M24-$F24)&lt;=1)*(ABS(N24-$G24)&lt;=1)*1,""))),"")</f>
        <v/>
      </c>
      <c r="T24" s="262"/>
      <c r="V24" s="253">
        <f t="shared" si="2"/>
        <v>5</v>
      </c>
      <c r="W24" s="254" t="str">
        <f>GrpC!$B$8</f>
        <v>England</v>
      </c>
      <c r="X24" s="255">
        <f t="shared" si="186"/>
        <v>15</v>
      </c>
      <c r="Y24" s="254" t="str">
        <f>GrpC!$D$8</f>
        <v>Slovenia</v>
      </c>
      <c r="Z24" s="258"/>
      <c r="AA24" s="258"/>
      <c r="AB24" s="261"/>
      <c r="AC24" s="255" t="str">
        <f t="shared" si="187"/>
        <v/>
      </c>
      <c r="AD24" s="255" t="str">
        <f>IF((AC24&lt;&gt;""),IF(OR($F24&lt;&gt;$G24,PrSettings!$M$4="●"),(($F24-$G24)=(Z24-AA24))*1,0),"")</f>
        <v/>
      </c>
      <c r="AE24" s="255" t="str">
        <f t="shared" si="188"/>
        <v/>
      </c>
      <c r="AF24" s="255" t="str">
        <f>IF(AC24&lt;&gt;"",IF(ABS($F24-$G24)&gt;=PrSettings!$M$7,(ABS($F24-$G24-Z24+AA24)&lt;=1)*1,IF(AND(AC24,$F24=$G24,$F24&gt;=PrSettings!$M$6),(ABS(Z24-$F24)&lt;=1)*1,IF(AND(ABS($F24-$G24-Z24+AA24)&lt;=1,$F24+$G24&gt;=PrSettings!$M$8),(ABS(Z24-$F24)&lt;=1)*(ABS(AA24-$G24)&lt;=1)*1,""))),"")</f>
        <v/>
      </c>
      <c r="AG24" s="262"/>
      <c r="AI24" s="253">
        <f t="shared" si="3"/>
        <v>5</v>
      </c>
      <c r="AJ24" s="254" t="str">
        <f>GrpC!$B$8</f>
        <v>England</v>
      </c>
      <c r="AK24" s="255">
        <f t="shared" si="189"/>
        <v>15</v>
      </c>
      <c r="AL24" s="254" t="str">
        <f>GrpC!$D$8</f>
        <v>Slovenia</v>
      </c>
      <c r="AM24" s="258"/>
      <c r="AN24" s="258"/>
      <c r="AO24" s="261"/>
      <c r="AP24" s="255" t="str">
        <f t="shared" si="190"/>
        <v/>
      </c>
      <c r="AQ24" s="255" t="str">
        <f>IF((AP24&lt;&gt;""),IF(OR($F24&lt;&gt;$G24,PrSettings!$M$4="●"),(($F24-$G24)=(AM24-AN24))*1,0),"")</f>
        <v/>
      </c>
      <c r="AR24" s="255" t="str">
        <f t="shared" si="191"/>
        <v/>
      </c>
      <c r="AS24" s="255" t="str">
        <f>IF(AP24&lt;&gt;"",IF(ABS($F24-$G24)&gt;=PrSettings!$M$7,(ABS($F24-$G24-AM24+AN24)&lt;=1)*1,IF(AND(AP24,$F24=$G24,$F24&gt;=PrSettings!$M$6),(ABS(AM24-$F24)&lt;=1)*1,IF(AND(ABS($F24-$G24-AM24+AN24)&lt;=1,$F24+$G24&gt;=PrSettings!$M$8),(ABS(AM24-$F24)&lt;=1)*(ABS(AN24-$G24)&lt;=1)*1,""))),"")</f>
        <v/>
      </c>
      <c r="AT24" s="262"/>
      <c r="AV24" s="253">
        <f t="shared" si="4"/>
        <v>5</v>
      </c>
      <c r="AW24" s="254" t="str">
        <f>GrpC!$B$8</f>
        <v>England</v>
      </c>
      <c r="AX24" s="255">
        <f t="shared" si="192"/>
        <v>15</v>
      </c>
      <c r="AY24" s="254" t="str">
        <f>GrpC!$D$8</f>
        <v>Slovenia</v>
      </c>
      <c r="AZ24" s="258"/>
      <c r="BA24" s="258"/>
      <c r="BB24" s="261"/>
      <c r="BC24" s="255" t="str">
        <f t="shared" si="193"/>
        <v/>
      </c>
      <c r="BD24" s="255" t="str">
        <f>IF((BC24&lt;&gt;""),IF(OR($F24&lt;&gt;$G24,PrSettings!$M$4="●"),(($F24-$G24)=(AZ24-BA24))*1,0),"")</f>
        <v/>
      </c>
      <c r="BE24" s="255" t="str">
        <f t="shared" si="194"/>
        <v/>
      </c>
      <c r="BF24" s="255" t="str">
        <f>IF(BC24&lt;&gt;"",IF(ABS($F24-$G24)&gt;=PrSettings!$M$7,(ABS($F24-$G24-AZ24+BA24)&lt;=1)*1,IF(AND(BC24,$F24=$G24,$F24&gt;=PrSettings!$M$6),(ABS(AZ24-$F24)&lt;=1)*1,IF(AND(ABS($F24-$G24-AZ24+BA24)&lt;=1,$F24+$G24&gt;=PrSettings!$M$8),(ABS(AZ24-$F24)&lt;=1)*(ABS(BA24-$G24)&lt;=1)*1,""))),"")</f>
        <v/>
      </c>
      <c r="BG24" s="262"/>
      <c r="BI24" s="253">
        <f t="shared" si="5"/>
        <v>5</v>
      </c>
      <c r="BJ24" s="254" t="str">
        <f>GrpC!$B$8</f>
        <v>England</v>
      </c>
      <c r="BK24" s="255">
        <f t="shared" si="195"/>
        <v>15</v>
      </c>
      <c r="BL24" s="254" t="str">
        <f>GrpC!$D$8</f>
        <v>Slovenia</v>
      </c>
      <c r="BM24" s="258"/>
      <c r="BN24" s="258"/>
      <c r="BO24" s="261"/>
      <c r="BP24" s="255" t="str">
        <f t="shared" si="196"/>
        <v/>
      </c>
      <c r="BQ24" s="255" t="str">
        <f>IF((BP24&lt;&gt;""),IF(OR($F24&lt;&gt;$G24,PrSettings!$M$4="●"),(($F24-$G24)=(BM24-BN24))*1,0),"")</f>
        <v/>
      </c>
      <c r="BR24" s="255" t="str">
        <f t="shared" si="197"/>
        <v/>
      </c>
      <c r="BS24" s="255" t="str">
        <f>IF(BP24&lt;&gt;"",IF(ABS($F24-$G24)&gt;=PrSettings!$M$7,(ABS($F24-$G24-BM24+BN24)&lt;=1)*1,IF(AND(BP24,$F24=$G24,$F24&gt;=PrSettings!$M$6),(ABS(BM24-$F24)&lt;=1)*1,IF(AND(ABS($F24-$G24-BM24+BN24)&lt;=1,$F24+$G24&gt;=PrSettings!$M$8),(ABS(BM24-$F24)&lt;=1)*(ABS(BN24-$G24)&lt;=1)*1,""))),"")</f>
        <v/>
      </c>
      <c r="BT24" s="262"/>
      <c r="BV24" s="253">
        <f t="shared" si="6"/>
        <v>5</v>
      </c>
      <c r="BW24" s="254" t="str">
        <f>GrpC!$B$8</f>
        <v>England</v>
      </c>
      <c r="BX24" s="255">
        <f t="shared" si="198"/>
        <v>15</v>
      </c>
      <c r="BY24" s="254" t="str">
        <f>GrpC!$D$8</f>
        <v>Slovenia</v>
      </c>
      <c r="BZ24" s="258"/>
      <c r="CA24" s="258"/>
      <c r="CB24" s="261"/>
      <c r="CC24" s="255" t="str">
        <f t="shared" si="199"/>
        <v/>
      </c>
      <c r="CD24" s="255" t="str">
        <f>IF((CC24&lt;&gt;""),IF(OR($F24&lt;&gt;$G24,PrSettings!$M$4="●"),(($F24-$G24)=(BZ24-CA24))*1,0),"")</f>
        <v/>
      </c>
      <c r="CE24" s="255" t="str">
        <f t="shared" si="200"/>
        <v/>
      </c>
      <c r="CF24" s="255" t="str">
        <f>IF(CC24&lt;&gt;"",IF(ABS($F24-$G24)&gt;=PrSettings!$M$7,(ABS($F24-$G24-BZ24+CA24)&lt;=1)*1,IF(AND(CC24,$F24=$G24,$F24&gt;=PrSettings!$M$6),(ABS(BZ24-$F24)&lt;=1)*1,IF(AND(ABS($F24-$G24-BZ24+CA24)&lt;=1,$F24+$G24&gt;=PrSettings!$M$8),(ABS(BZ24-$F24)&lt;=1)*(ABS(CA24-$G24)&lt;=1)*1,""))),"")</f>
        <v/>
      </c>
      <c r="CG24" s="262"/>
      <c r="CI24" s="253">
        <f t="shared" si="7"/>
        <v>5</v>
      </c>
      <c r="CJ24" s="254" t="str">
        <f>GrpC!$B$8</f>
        <v>England</v>
      </c>
      <c r="CK24" s="255">
        <f t="shared" si="201"/>
        <v>15</v>
      </c>
      <c r="CL24" s="254" t="str">
        <f>GrpC!$D$8</f>
        <v>Slovenia</v>
      </c>
      <c r="CM24" s="258"/>
      <c r="CN24" s="258"/>
      <c r="CO24" s="261"/>
      <c r="CP24" s="255" t="str">
        <f t="shared" si="202"/>
        <v/>
      </c>
      <c r="CQ24" s="255" t="str">
        <f>IF((CP24&lt;&gt;""),IF(OR($F24&lt;&gt;$G24,PrSettings!$M$4="●"),(($F24-$G24)=(CM24-CN24))*1,0),"")</f>
        <v/>
      </c>
      <c r="CR24" s="255" t="str">
        <f t="shared" si="203"/>
        <v/>
      </c>
      <c r="CS24" s="255" t="str">
        <f>IF(CP24&lt;&gt;"",IF(ABS($F24-$G24)&gt;=PrSettings!$M$7,(ABS($F24-$G24-CM24+CN24)&lt;=1)*1,IF(AND(CP24,$F24=$G24,$F24&gt;=PrSettings!$M$6),(ABS(CM24-$F24)&lt;=1)*1,IF(AND(ABS($F24-$G24-CM24+CN24)&lt;=1,$F24+$G24&gt;=PrSettings!$M$8),(ABS(CM24-$F24)&lt;=1)*(ABS(CN24-$G24)&lt;=1)*1,""))),"")</f>
        <v/>
      </c>
      <c r="CT24" s="262"/>
      <c r="CV24" s="253">
        <f t="shared" si="8"/>
        <v>5</v>
      </c>
      <c r="CW24" s="254" t="str">
        <f>GrpC!$B$8</f>
        <v>England</v>
      </c>
      <c r="CX24" s="255">
        <f t="shared" si="204"/>
        <v>15</v>
      </c>
      <c r="CY24" s="254" t="str">
        <f>GrpC!$D$8</f>
        <v>Slovenia</v>
      </c>
      <c r="CZ24" s="258"/>
      <c r="DA24" s="258"/>
      <c r="DB24" s="261"/>
      <c r="DC24" s="255" t="str">
        <f t="shared" si="205"/>
        <v/>
      </c>
      <c r="DD24" s="255" t="str">
        <f>IF((DC24&lt;&gt;""),IF(OR($F24&lt;&gt;$G24,PrSettings!$M$4="●"),(($F24-$G24)=(CZ24-DA24))*1,0),"")</f>
        <v/>
      </c>
      <c r="DE24" s="255" t="str">
        <f t="shared" si="206"/>
        <v/>
      </c>
      <c r="DF24" s="255" t="str">
        <f>IF(DC24&lt;&gt;"",IF(ABS($F24-$G24)&gt;=PrSettings!$M$7,(ABS($F24-$G24-CZ24+DA24)&lt;=1)*1,IF(AND(DC24,$F24=$G24,$F24&gt;=PrSettings!$M$6),(ABS(CZ24-$F24)&lt;=1)*1,IF(AND(ABS($F24-$G24-CZ24+DA24)&lt;=1,$F24+$G24&gt;=PrSettings!$M$8),(ABS(CZ24-$F24)&lt;=1)*(ABS(DA24-$G24)&lt;=1)*1,""))),"")</f>
        <v/>
      </c>
      <c r="DG24" s="262"/>
      <c r="DI24" s="253">
        <f t="shared" si="9"/>
        <v>5</v>
      </c>
      <c r="DJ24" s="254" t="str">
        <f>GrpC!$B$8</f>
        <v>England</v>
      </c>
      <c r="DK24" s="255">
        <f t="shared" si="207"/>
        <v>15</v>
      </c>
      <c r="DL24" s="254" t="str">
        <f>GrpC!$D$8</f>
        <v>Slovenia</v>
      </c>
      <c r="DM24" s="258"/>
      <c r="DN24" s="258"/>
      <c r="DO24" s="261"/>
      <c r="DP24" s="255" t="str">
        <f t="shared" si="208"/>
        <v/>
      </c>
      <c r="DQ24" s="255" t="str">
        <f>IF((DP24&lt;&gt;""),IF(OR($F24&lt;&gt;$G24,PrSettings!$M$4="●"),(($F24-$G24)=(DM24-DN24))*1,0),"")</f>
        <v/>
      </c>
      <c r="DR24" s="255" t="str">
        <f t="shared" si="209"/>
        <v/>
      </c>
      <c r="DS24" s="255" t="str">
        <f>IF(DP24&lt;&gt;"",IF(ABS($F24-$G24)&gt;=PrSettings!$M$7,(ABS($F24-$G24-DM24+DN24)&lt;=1)*1,IF(AND(DP24,$F24=$G24,$F24&gt;=PrSettings!$M$6),(ABS(DM24-$F24)&lt;=1)*1,IF(AND(ABS($F24-$G24-DM24+DN24)&lt;=1,$F24+$G24&gt;=PrSettings!$M$8),(ABS(DM24-$F24)&lt;=1)*(ABS(DN24-$G24)&lt;=1)*1,""))),"")</f>
        <v/>
      </c>
      <c r="DT24" s="262"/>
      <c r="DV24" s="253">
        <f t="shared" si="10"/>
        <v>5</v>
      </c>
      <c r="DW24" s="254" t="str">
        <f>GrpC!$B$8</f>
        <v>England</v>
      </c>
      <c r="DX24" s="255">
        <f t="shared" si="210"/>
        <v>15</v>
      </c>
      <c r="DY24" s="254" t="str">
        <f>GrpC!$D$8</f>
        <v>Slovenia</v>
      </c>
      <c r="DZ24" s="258"/>
      <c r="EA24" s="258"/>
      <c r="EB24" s="261"/>
      <c r="EC24" s="255" t="str">
        <f t="shared" si="211"/>
        <v/>
      </c>
      <c r="ED24" s="255" t="str">
        <f>IF((EC24&lt;&gt;""),IF(OR($F24&lt;&gt;$G24,PrSettings!$M$4="●"),(($F24-$G24)=(DZ24-EA24))*1,0),"")</f>
        <v/>
      </c>
      <c r="EE24" s="255" t="str">
        <f t="shared" si="212"/>
        <v/>
      </c>
      <c r="EF24" s="255" t="str">
        <f>IF(EC24&lt;&gt;"",IF(ABS($F24-$G24)&gt;=PrSettings!$M$7,(ABS($F24-$G24-DZ24+EA24)&lt;=1)*1,IF(AND(EC24,$F24=$G24,$F24&gt;=PrSettings!$M$6),(ABS(DZ24-$F24)&lt;=1)*1,IF(AND(ABS($F24-$G24-DZ24+EA24)&lt;=1,$F24+$G24&gt;=PrSettings!$M$8),(ABS(DZ24-$F24)&lt;=1)*(ABS(EA24-$G24)&lt;=1)*1,""))),"")</f>
        <v/>
      </c>
      <c r="EG24" s="262"/>
      <c r="EI24" s="253">
        <f t="shared" si="11"/>
        <v>5</v>
      </c>
      <c r="EJ24" s="254" t="str">
        <f>GrpC!$B$8</f>
        <v>England</v>
      </c>
      <c r="EK24" s="255">
        <f t="shared" si="213"/>
        <v>15</v>
      </c>
      <c r="EL24" s="254" t="str">
        <f>GrpC!$D$8</f>
        <v>Slovenia</v>
      </c>
      <c r="EM24" s="258"/>
      <c r="EN24" s="258"/>
      <c r="EO24" s="261"/>
      <c r="EP24" s="255" t="str">
        <f t="shared" si="214"/>
        <v/>
      </c>
      <c r="EQ24" s="255" t="str">
        <f>IF((EP24&lt;&gt;""),IF(OR($F24&lt;&gt;$G24,PrSettings!$M$4="●"),(($F24-$G24)=(EM24-EN24))*1,0),"")</f>
        <v/>
      </c>
      <c r="ER24" s="255" t="str">
        <f t="shared" si="215"/>
        <v/>
      </c>
      <c r="ES24" s="255" t="str">
        <f>IF(EP24&lt;&gt;"",IF(ABS($F24-$G24)&gt;=PrSettings!$M$7,(ABS($F24-$G24-EM24+EN24)&lt;=1)*1,IF(AND(EP24,$F24=$G24,$F24&gt;=PrSettings!$M$6),(ABS(EM24-$F24)&lt;=1)*1,IF(AND(ABS($F24-$G24-EM24+EN24)&lt;=1,$F24+$G24&gt;=PrSettings!$M$8),(ABS(EM24-$F24)&lt;=1)*(ABS(EN24-$G24)&lt;=1)*1,""))),"")</f>
        <v/>
      </c>
      <c r="ET24" s="262"/>
      <c r="EV24" s="253">
        <f t="shared" si="12"/>
        <v>5</v>
      </c>
      <c r="EW24" s="254" t="str">
        <f>GrpC!$B$8</f>
        <v>England</v>
      </c>
      <c r="EX24" s="255">
        <f t="shared" si="216"/>
        <v>15</v>
      </c>
      <c r="EY24" s="254" t="str">
        <f>GrpC!$D$8</f>
        <v>Slovenia</v>
      </c>
      <c r="EZ24" s="258"/>
      <c r="FA24" s="258"/>
      <c r="FB24" s="261"/>
      <c r="FC24" s="255" t="str">
        <f t="shared" si="217"/>
        <v/>
      </c>
      <c r="FD24" s="255" t="str">
        <f>IF((FC24&lt;&gt;""),IF(OR($F24&lt;&gt;$G24,PrSettings!$M$4="●"),(($F24-$G24)=(EZ24-FA24))*1,0),"")</f>
        <v/>
      </c>
      <c r="FE24" s="255" t="str">
        <f t="shared" si="218"/>
        <v/>
      </c>
      <c r="FF24" s="255" t="str">
        <f>IF(FC24&lt;&gt;"",IF(ABS($F24-$G24)&gt;=PrSettings!$M$7,(ABS($F24-$G24-EZ24+FA24)&lt;=1)*1,IF(AND(FC24,$F24=$G24,$F24&gt;=PrSettings!$M$6),(ABS(EZ24-$F24)&lt;=1)*1,IF(AND(ABS($F24-$G24-EZ24+FA24)&lt;=1,$F24+$G24&gt;=PrSettings!$M$8),(ABS(EZ24-$F24)&lt;=1)*(ABS(FA24-$G24)&lt;=1)*1,""))),"")</f>
        <v/>
      </c>
      <c r="FG24" s="262"/>
      <c r="FI24" s="253">
        <f t="shared" si="13"/>
        <v>5</v>
      </c>
      <c r="FJ24" s="254" t="str">
        <f>GrpC!$B$8</f>
        <v>England</v>
      </c>
      <c r="FK24" s="255">
        <f t="shared" si="219"/>
        <v>15</v>
      </c>
      <c r="FL24" s="254" t="str">
        <f>GrpC!$D$8</f>
        <v>Slovenia</v>
      </c>
      <c r="FM24" s="258"/>
      <c r="FN24" s="258"/>
      <c r="FO24" s="261"/>
      <c r="FP24" s="255" t="str">
        <f t="shared" si="220"/>
        <v/>
      </c>
      <c r="FQ24" s="255" t="str">
        <f>IF((FP24&lt;&gt;""),IF(OR($F24&lt;&gt;$G24,PrSettings!$M$4="●"),(($F24-$G24)=(FM24-FN24))*1,0),"")</f>
        <v/>
      </c>
      <c r="FR24" s="255" t="str">
        <f t="shared" si="221"/>
        <v/>
      </c>
      <c r="FS24" s="255" t="str">
        <f>IF(FP24&lt;&gt;"",IF(ABS($F24-$G24)&gt;=PrSettings!$M$7,(ABS($F24-$G24-FM24+FN24)&lt;=1)*1,IF(AND(FP24,$F24=$G24,$F24&gt;=PrSettings!$M$6),(ABS(FM24-$F24)&lt;=1)*1,IF(AND(ABS($F24-$G24-FM24+FN24)&lt;=1,$F24+$G24&gt;=PrSettings!$M$8),(ABS(FM24-$F24)&lt;=1)*(ABS(FN24-$G24)&lt;=1)*1,""))),"")</f>
        <v/>
      </c>
      <c r="FT24" s="262"/>
      <c r="FV24" s="253">
        <f t="shared" si="14"/>
        <v>5</v>
      </c>
      <c r="FW24" s="254" t="str">
        <f>GrpC!$B$8</f>
        <v>England</v>
      </c>
      <c r="FX24" s="255">
        <f t="shared" si="222"/>
        <v>15</v>
      </c>
      <c r="FY24" s="254" t="str">
        <f>GrpC!$D$8</f>
        <v>Slovenia</v>
      </c>
      <c r="FZ24" s="258"/>
      <c r="GA24" s="258"/>
      <c r="GB24" s="261"/>
      <c r="GC24" s="255" t="str">
        <f t="shared" si="223"/>
        <v/>
      </c>
      <c r="GD24" s="255" t="str">
        <f>IF((GC24&lt;&gt;""),IF(OR($F24&lt;&gt;$G24,PrSettings!$M$4="●"),(($F24-$G24)=(FZ24-GA24))*1,0),"")</f>
        <v/>
      </c>
      <c r="GE24" s="255" t="str">
        <f t="shared" si="224"/>
        <v/>
      </c>
      <c r="GF24" s="255" t="str">
        <f>IF(GC24&lt;&gt;"",IF(ABS($F24-$G24)&gt;=PrSettings!$M$7,(ABS($F24-$G24-FZ24+GA24)&lt;=1)*1,IF(AND(GC24,$F24=$G24,$F24&gt;=PrSettings!$M$6),(ABS(FZ24-$F24)&lt;=1)*1,IF(AND(ABS($F24-$G24-FZ24+GA24)&lt;=1,$F24+$G24&gt;=PrSettings!$M$8),(ABS(FZ24-$F24)&lt;=1)*(ABS(GA24-$G24)&lt;=1)*1,""))),"")</f>
        <v/>
      </c>
      <c r="GG24" s="262"/>
      <c r="GI24" s="253">
        <f t="shared" si="15"/>
        <v>5</v>
      </c>
      <c r="GJ24" s="254" t="str">
        <f>GrpC!$B$8</f>
        <v>England</v>
      </c>
      <c r="GK24" s="255">
        <f t="shared" si="225"/>
        <v>15</v>
      </c>
      <c r="GL24" s="254" t="str">
        <f>GrpC!$D$8</f>
        <v>Slovenia</v>
      </c>
      <c r="GM24" s="258"/>
      <c r="GN24" s="258"/>
      <c r="GO24" s="261"/>
      <c r="GP24" s="255" t="str">
        <f t="shared" si="226"/>
        <v/>
      </c>
      <c r="GQ24" s="255" t="str">
        <f>IF((GP24&lt;&gt;""),IF(OR($F24&lt;&gt;$G24,PrSettings!$M$4="●"),(($F24-$G24)=(GM24-GN24))*1,0),"")</f>
        <v/>
      </c>
      <c r="GR24" s="255" t="str">
        <f t="shared" si="227"/>
        <v/>
      </c>
      <c r="GS24" s="255" t="str">
        <f>IF(GP24&lt;&gt;"",IF(ABS($F24-$G24)&gt;=PrSettings!$M$7,(ABS($F24-$G24-GM24+GN24)&lt;=1)*1,IF(AND(GP24,$F24=$G24,$F24&gt;=PrSettings!$M$6),(ABS(GM24-$F24)&lt;=1)*1,IF(AND(ABS($F24-$G24-GM24+GN24)&lt;=1,$F24+$G24&gt;=PrSettings!$M$8),(ABS(GM24-$F24)&lt;=1)*(ABS(GN24-$G24)&lt;=1)*1,""))),"")</f>
        <v/>
      </c>
      <c r="GT24" s="262"/>
      <c r="GV24" s="253">
        <f t="shared" si="16"/>
        <v>5</v>
      </c>
      <c r="GW24" s="254" t="str">
        <f>GrpC!$B$8</f>
        <v>England</v>
      </c>
      <c r="GX24" s="255">
        <f t="shared" si="228"/>
        <v>15</v>
      </c>
      <c r="GY24" s="254" t="str">
        <f>GrpC!$D$8</f>
        <v>Slovenia</v>
      </c>
      <c r="GZ24" s="258"/>
      <c r="HA24" s="258"/>
      <c r="HB24" s="261"/>
      <c r="HC24" s="255" t="str">
        <f t="shared" si="229"/>
        <v/>
      </c>
      <c r="HD24" s="255" t="str">
        <f>IF((HC24&lt;&gt;""),IF(OR($F24&lt;&gt;$G24,PrSettings!$M$4="●"),(($F24-$G24)=(GZ24-HA24))*1,0),"")</f>
        <v/>
      </c>
      <c r="HE24" s="255" t="str">
        <f t="shared" si="230"/>
        <v/>
      </c>
      <c r="HF24" s="255" t="str">
        <f>IF(HC24&lt;&gt;"",IF(ABS($F24-$G24)&gt;=PrSettings!$M$7,(ABS($F24-$G24-GZ24+HA24)&lt;=1)*1,IF(AND(HC24,$F24=$G24,$F24&gt;=PrSettings!$M$6),(ABS(GZ24-$F24)&lt;=1)*1,IF(AND(ABS($F24-$G24-GZ24+HA24)&lt;=1,$F24+$G24&gt;=PrSettings!$M$8),(ABS(GZ24-$F24)&lt;=1)*(ABS(HA24-$G24)&lt;=1)*1,""))),"")</f>
        <v/>
      </c>
      <c r="HG24" s="262"/>
      <c r="HI24" s="253">
        <f t="shared" si="17"/>
        <v>5</v>
      </c>
      <c r="HJ24" s="254" t="str">
        <f>GrpC!$B$8</f>
        <v>England</v>
      </c>
      <c r="HK24" s="255">
        <f t="shared" si="231"/>
        <v>15</v>
      </c>
      <c r="HL24" s="254" t="str">
        <f>GrpC!$D$8</f>
        <v>Slovenia</v>
      </c>
      <c r="HM24" s="258"/>
      <c r="HN24" s="258"/>
      <c r="HO24" s="261"/>
      <c r="HP24" s="255" t="str">
        <f t="shared" si="232"/>
        <v/>
      </c>
      <c r="HQ24" s="255" t="str">
        <f>IF((HP24&lt;&gt;""),IF(OR($F24&lt;&gt;$G24,PrSettings!$M$4="●"),(($F24-$G24)=(HM24-HN24))*1,0),"")</f>
        <v/>
      </c>
      <c r="HR24" s="255" t="str">
        <f t="shared" si="233"/>
        <v/>
      </c>
      <c r="HS24" s="255" t="str">
        <f>IF(HP24&lt;&gt;"",IF(ABS($F24-$G24)&gt;=PrSettings!$M$7,(ABS($F24-$G24-HM24+HN24)&lt;=1)*1,IF(AND(HP24,$F24=$G24,$F24&gt;=PrSettings!$M$6),(ABS(HM24-$F24)&lt;=1)*1,IF(AND(ABS($F24-$G24-HM24+HN24)&lt;=1,$F24+$G24&gt;=PrSettings!$M$8),(ABS(HM24-$F24)&lt;=1)*(ABS(HN24-$G24)&lt;=1)*1,""))),"")</f>
        <v/>
      </c>
      <c r="HT24" s="262"/>
      <c r="HV24" s="253">
        <f t="shared" si="18"/>
        <v>5</v>
      </c>
      <c r="HW24" s="254" t="str">
        <f>GrpC!$B$8</f>
        <v>England</v>
      </c>
      <c r="HX24" s="255">
        <f t="shared" si="234"/>
        <v>15</v>
      </c>
      <c r="HY24" s="254" t="str">
        <f>GrpC!$D$8</f>
        <v>Slovenia</v>
      </c>
      <c r="HZ24" s="258"/>
      <c r="IA24" s="258"/>
      <c r="IB24" s="261"/>
      <c r="IC24" s="255" t="str">
        <f t="shared" si="235"/>
        <v/>
      </c>
      <c r="ID24" s="255" t="str">
        <f>IF((IC24&lt;&gt;""),IF(OR($F24&lt;&gt;$G24,PrSettings!$M$4="●"),(($F24-$G24)=(HZ24-IA24))*1,0),"")</f>
        <v/>
      </c>
      <c r="IE24" s="255" t="str">
        <f t="shared" si="236"/>
        <v/>
      </c>
      <c r="IF24" s="255" t="str">
        <f>IF(IC24&lt;&gt;"",IF(ABS($F24-$G24)&gt;=PrSettings!$M$7,(ABS($F24-$G24-HZ24+IA24)&lt;=1)*1,IF(AND(IC24,$F24=$G24,$F24&gt;=PrSettings!$M$6),(ABS(HZ24-$F24)&lt;=1)*1,IF(AND(ABS($F24-$G24-HZ24+IA24)&lt;=1,$F24+$G24&gt;=PrSettings!$M$8),(ABS(HZ24-$F24)&lt;=1)*(ABS(IA24-$G24)&lt;=1)*1,""))),"")</f>
        <v/>
      </c>
      <c r="IG24" s="262"/>
      <c r="II24" s="253">
        <f t="shared" si="19"/>
        <v>5</v>
      </c>
      <c r="IJ24" s="254" t="str">
        <f>GrpC!$B$8</f>
        <v>England</v>
      </c>
      <c r="IK24" s="255">
        <f t="shared" si="237"/>
        <v>15</v>
      </c>
      <c r="IL24" s="254" t="str">
        <f>GrpC!$D$8</f>
        <v>Slovenia</v>
      </c>
      <c r="IM24" s="258"/>
      <c r="IN24" s="258"/>
      <c r="IO24" s="261"/>
      <c r="IP24" s="255" t="str">
        <f t="shared" si="238"/>
        <v/>
      </c>
      <c r="IQ24" s="255" t="str">
        <f>IF((IP24&lt;&gt;""),IF(OR($F24&lt;&gt;$G24,PrSettings!$M$4="●"),(($F24-$G24)=(IM24-IN24))*1,0),"")</f>
        <v/>
      </c>
      <c r="IR24" s="255" t="str">
        <f t="shared" si="239"/>
        <v/>
      </c>
      <c r="IS24" s="255" t="str">
        <f>IF(IP24&lt;&gt;"",IF(ABS($F24-$G24)&gt;=PrSettings!$M$7,(ABS($F24-$G24-IM24+IN24)&lt;=1)*1,IF(AND(IP24,$F24=$G24,$F24&gt;=PrSettings!$M$6),(ABS(IM24-$F24)&lt;=1)*1,IF(AND(ABS($F24-$G24-IM24+IN24)&lt;=1,$F24+$G24&gt;=PrSettings!$M$8),(ABS(IM24-$F24)&lt;=1)*(ABS(IN24-$G24)&lt;=1)*1,""))),"")</f>
        <v/>
      </c>
      <c r="IT24" s="262"/>
      <c r="IV24" s="253">
        <f t="shared" si="20"/>
        <v>5</v>
      </c>
      <c r="IW24" s="254" t="str">
        <f>GrpC!$B$8</f>
        <v>England</v>
      </c>
      <c r="IX24" s="255">
        <f t="shared" si="240"/>
        <v>15</v>
      </c>
      <c r="IY24" s="254" t="str">
        <f>GrpC!$D$8</f>
        <v>Slovenia</v>
      </c>
      <c r="IZ24" s="258"/>
      <c r="JA24" s="258"/>
      <c r="JB24" s="261"/>
      <c r="JC24" s="255" t="str">
        <f t="shared" si="241"/>
        <v/>
      </c>
      <c r="JD24" s="255" t="str">
        <f>IF((JC24&lt;&gt;""),IF(OR($F24&lt;&gt;$G24,PrSettings!$M$4="●"),(($F24-$G24)=(IZ24-JA24))*1,0),"")</f>
        <v/>
      </c>
      <c r="JE24" s="255" t="str">
        <f t="shared" si="242"/>
        <v/>
      </c>
      <c r="JF24" s="255" t="str">
        <f>IF(JC24&lt;&gt;"",IF(ABS($F24-$G24)&gt;=PrSettings!$M$7,(ABS($F24-$G24-IZ24+JA24)&lt;=1)*1,IF(AND(JC24,$F24=$G24,$F24&gt;=PrSettings!$M$6),(ABS(IZ24-$F24)&lt;=1)*1,IF(AND(ABS($F24-$G24-IZ24+JA24)&lt;=1,$F24+$G24&gt;=PrSettings!$M$8),(ABS(IZ24-$F24)&lt;=1)*(ABS(JA24-$G24)&lt;=1)*1,""))),"")</f>
        <v/>
      </c>
      <c r="JG24" s="262"/>
      <c r="JI24" s="253">
        <f t="shared" si="21"/>
        <v>5</v>
      </c>
      <c r="JJ24" s="254" t="str">
        <f>GrpC!$B$8</f>
        <v>England</v>
      </c>
      <c r="JK24" s="255">
        <f t="shared" si="243"/>
        <v>15</v>
      </c>
      <c r="JL24" s="254" t="str">
        <f>GrpC!$D$8</f>
        <v>Slovenia</v>
      </c>
      <c r="JM24" s="258"/>
      <c r="JN24" s="258"/>
      <c r="JO24" s="261"/>
      <c r="JP24" s="255" t="str">
        <f t="shared" si="244"/>
        <v/>
      </c>
      <c r="JQ24" s="255" t="str">
        <f>IF((JP24&lt;&gt;""),IF(OR($F24&lt;&gt;$G24,PrSettings!$M$4="●"),(($F24-$G24)=(JM24-JN24))*1,0),"")</f>
        <v/>
      </c>
      <c r="JR24" s="255" t="str">
        <f t="shared" si="245"/>
        <v/>
      </c>
      <c r="JS24" s="255" t="str">
        <f>IF(JP24&lt;&gt;"",IF(ABS($F24-$G24)&gt;=PrSettings!$M$7,(ABS($F24-$G24-JM24+JN24)&lt;=1)*1,IF(AND(JP24,$F24=$G24,$F24&gt;=PrSettings!$M$6),(ABS(JM24-$F24)&lt;=1)*1,IF(AND(ABS($F24-$G24-JM24+JN24)&lt;=1,$F24+$G24&gt;=PrSettings!$M$8),(ABS(JM24-$F24)&lt;=1)*(ABS(JN24-$G24)&lt;=1)*1,""))),"")</f>
        <v/>
      </c>
      <c r="JT24" s="262"/>
      <c r="JV24" s="253">
        <f t="shared" si="22"/>
        <v>5</v>
      </c>
      <c r="JW24" s="254" t="str">
        <f>GrpC!$B$8</f>
        <v>England</v>
      </c>
      <c r="JX24" s="255">
        <f t="shared" si="246"/>
        <v>15</v>
      </c>
      <c r="JY24" s="254" t="str">
        <f>GrpC!$D$8</f>
        <v>Slovenia</v>
      </c>
      <c r="JZ24" s="258"/>
      <c r="KA24" s="258"/>
      <c r="KB24" s="261"/>
      <c r="KC24" s="255" t="str">
        <f t="shared" si="247"/>
        <v/>
      </c>
      <c r="KD24" s="255" t="str">
        <f>IF((KC24&lt;&gt;""),IF(OR($F24&lt;&gt;$G24,PrSettings!$M$4="●"),(($F24-$G24)=(JZ24-KA24))*1,0),"")</f>
        <v/>
      </c>
      <c r="KE24" s="255" t="str">
        <f t="shared" si="248"/>
        <v/>
      </c>
      <c r="KF24" s="255" t="str">
        <f>IF(KC24&lt;&gt;"",IF(ABS($F24-$G24)&gt;=PrSettings!$M$7,(ABS($F24-$G24-JZ24+KA24)&lt;=1)*1,IF(AND(KC24,$F24=$G24,$F24&gt;=PrSettings!$M$6),(ABS(JZ24-$F24)&lt;=1)*1,IF(AND(ABS($F24-$G24-JZ24+KA24)&lt;=1,$F24+$G24&gt;=PrSettings!$M$8),(ABS(JZ24-$F24)&lt;=1)*(ABS(KA24-$G24)&lt;=1)*1,""))),"")</f>
        <v/>
      </c>
      <c r="KG24" s="262"/>
      <c r="KI24" s="253">
        <f t="shared" si="23"/>
        <v>5</v>
      </c>
      <c r="KJ24" s="254" t="str">
        <f>GrpC!$B$8</f>
        <v>England</v>
      </c>
      <c r="KK24" s="255">
        <f t="shared" si="249"/>
        <v>15</v>
      </c>
      <c r="KL24" s="254" t="str">
        <f>GrpC!$D$8</f>
        <v>Slovenia</v>
      </c>
      <c r="KM24" s="258"/>
      <c r="KN24" s="258"/>
      <c r="KO24" s="261"/>
      <c r="KP24" s="255" t="str">
        <f t="shared" si="250"/>
        <v/>
      </c>
      <c r="KQ24" s="255" t="str">
        <f>IF((KP24&lt;&gt;""),IF(OR($F24&lt;&gt;$G24,PrSettings!$M$4="●"),(($F24-$G24)=(KM24-KN24))*1,0),"")</f>
        <v/>
      </c>
      <c r="KR24" s="255" t="str">
        <f t="shared" si="251"/>
        <v/>
      </c>
      <c r="KS24" s="255" t="str">
        <f>IF(KP24&lt;&gt;"",IF(ABS($F24-$G24)&gt;=PrSettings!$M$7,(ABS($F24-$G24-KM24+KN24)&lt;=1)*1,IF(AND(KP24,$F24=$G24,$F24&gt;=PrSettings!$M$6),(ABS(KM24-$F24)&lt;=1)*1,IF(AND(ABS($F24-$G24-KM24+KN24)&lt;=1,$F24+$G24&gt;=PrSettings!$M$8),(ABS(KM24-$F24)&lt;=1)*(ABS(KN24-$G24)&lt;=1)*1,""))),"")</f>
        <v/>
      </c>
      <c r="KT24" s="262"/>
      <c r="KV24" s="253">
        <f t="shared" si="24"/>
        <v>5</v>
      </c>
      <c r="KW24" s="254" t="str">
        <f>GrpC!$B$8</f>
        <v>England</v>
      </c>
      <c r="KX24" s="255">
        <f t="shared" si="252"/>
        <v>15</v>
      </c>
      <c r="KY24" s="254" t="str">
        <f>GrpC!$D$8</f>
        <v>Slovenia</v>
      </c>
      <c r="KZ24" s="258"/>
      <c r="LA24" s="258"/>
      <c r="LB24" s="261"/>
      <c r="LC24" s="255" t="str">
        <f t="shared" si="253"/>
        <v/>
      </c>
      <c r="LD24" s="255" t="str">
        <f>IF((LC24&lt;&gt;""),IF(OR($F24&lt;&gt;$G24,PrSettings!$M$4="●"),(($F24-$G24)=(KZ24-LA24))*1,0),"")</f>
        <v/>
      </c>
      <c r="LE24" s="255" t="str">
        <f t="shared" si="254"/>
        <v/>
      </c>
      <c r="LF24" s="255" t="str">
        <f>IF(LC24&lt;&gt;"",IF(ABS($F24-$G24)&gt;=PrSettings!$M$7,(ABS($F24-$G24-KZ24+LA24)&lt;=1)*1,IF(AND(LC24,$F24=$G24,$F24&gt;=PrSettings!$M$6),(ABS(KZ24-$F24)&lt;=1)*1,IF(AND(ABS($F24-$G24-KZ24+LA24)&lt;=1,$F24+$G24&gt;=PrSettings!$M$8),(ABS(KZ24-$F24)&lt;=1)*(ABS(LA24-$G24)&lt;=1)*1,""))),"")</f>
        <v/>
      </c>
      <c r="LG24" s="262"/>
      <c r="LI24" s="253">
        <f t="shared" si="25"/>
        <v>5</v>
      </c>
      <c r="LJ24" s="254" t="str">
        <f>GrpC!$B$8</f>
        <v>England</v>
      </c>
      <c r="LK24" s="255">
        <f t="shared" si="255"/>
        <v>15</v>
      </c>
      <c r="LL24" s="254" t="str">
        <f>GrpC!$D$8</f>
        <v>Slovenia</v>
      </c>
      <c r="LM24" s="258"/>
      <c r="LN24" s="258"/>
      <c r="LO24" s="261"/>
      <c r="LP24" s="255" t="str">
        <f t="shared" si="256"/>
        <v/>
      </c>
      <c r="LQ24" s="255" t="str">
        <f>IF((LP24&lt;&gt;""),IF(OR($F24&lt;&gt;$G24,PrSettings!$M$4="●"),(($F24-$G24)=(LM24-LN24))*1,0),"")</f>
        <v/>
      </c>
      <c r="LR24" s="255" t="str">
        <f t="shared" si="257"/>
        <v/>
      </c>
      <c r="LS24" s="255" t="str">
        <f>IF(LP24&lt;&gt;"",IF(ABS($F24-$G24)&gt;=PrSettings!$M$7,(ABS($F24-$G24-LM24+LN24)&lt;=1)*1,IF(AND(LP24,$F24=$G24,$F24&gt;=PrSettings!$M$6),(ABS(LM24-$F24)&lt;=1)*1,IF(AND(ABS($F24-$G24-LM24+LN24)&lt;=1,$F24+$G24&gt;=PrSettings!$M$8),(ABS(LM24-$F24)&lt;=1)*(ABS(LN24-$G24)&lt;=1)*1,""))),"")</f>
        <v/>
      </c>
      <c r="LT24" s="262"/>
      <c r="LV24" s="253">
        <f t="shared" si="26"/>
        <v>5</v>
      </c>
      <c r="LW24" s="254" t="str">
        <f>GrpC!$B$8</f>
        <v>England</v>
      </c>
      <c r="LX24" s="255">
        <f t="shared" si="258"/>
        <v>15</v>
      </c>
      <c r="LY24" s="254" t="str">
        <f>GrpC!$D$8</f>
        <v>Slovenia</v>
      </c>
      <c r="LZ24" s="258"/>
      <c r="MA24" s="258"/>
      <c r="MB24" s="261"/>
      <c r="MC24" s="255" t="str">
        <f t="shared" si="259"/>
        <v/>
      </c>
      <c r="MD24" s="255" t="str">
        <f>IF((MC24&lt;&gt;""),IF(OR($F24&lt;&gt;$G24,PrSettings!$M$4="●"),(($F24-$G24)=(LZ24-MA24))*1,0),"")</f>
        <v/>
      </c>
      <c r="ME24" s="255" t="str">
        <f t="shared" si="260"/>
        <v/>
      </c>
      <c r="MF24" s="255" t="str">
        <f>IF(MC24&lt;&gt;"",IF(ABS($F24-$G24)&gt;=PrSettings!$M$7,(ABS($F24-$G24-LZ24+MA24)&lt;=1)*1,IF(AND(MC24,$F24=$G24,$F24&gt;=PrSettings!$M$6),(ABS(LZ24-$F24)&lt;=1)*1,IF(AND(ABS($F24-$G24-LZ24+MA24)&lt;=1,$F24+$G24&gt;=PrSettings!$M$8),(ABS(LZ24-$F24)&lt;=1)*(ABS(MA24-$G24)&lt;=1)*1,""))),"")</f>
        <v/>
      </c>
      <c r="MG24" s="262"/>
    </row>
    <row r="25">
      <c r="A25" s="172"/>
      <c r="B25" s="253">
        <f t="array" ref="B25">INDEX(Groups!$C$7:$C$35,MATCH(C25,Groups!$D$7:$D$35,0))</f>
        <v>9</v>
      </c>
      <c r="C25" s="254" t="str">
        <f>GrpC!$B$9</f>
        <v>Denmark</v>
      </c>
      <c r="D25" s="255">
        <f t="array" ref="D25">INDEX(Groups!$C$7:$C$35,MATCH(E25,Groups!$D$7:$D$35,0))</f>
        <v>19</v>
      </c>
      <c r="E25" s="254" t="str">
        <f>GrpC!$D$9</f>
        <v>Serbia</v>
      </c>
      <c r="F25" s="256">
        <f>GrpC!$E$9</f>
        <v>1</v>
      </c>
      <c r="G25" s="257">
        <f>GrpC!$G$9</f>
        <v>0</v>
      </c>
      <c r="H25" s="133"/>
      <c r="I25" s="253">
        <f t="shared" si="1"/>
        <v>9</v>
      </c>
      <c r="J25" s="254" t="str">
        <f>GrpC!$B$9</f>
        <v>Denmark</v>
      </c>
      <c r="K25" s="255">
        <f t="shared" si="183"/>
        <v>19</v>
      </c>
      <c r="L25" s="254" t="str">
        <f>GrpC!$D$9</f>
        <v>Serbia</v>
      </c>
      <c r="M25" s="258"/>
      <c r="N25" s="258"/>
      <c r="O25" s="263"/>
      <c r="P25" s="255" t="str">
        <f t="shared" si="184"/>
        <v/>
      </c>
      <c r="Q25" s="255" t="str">
        <f>IF((P25&lt;&gt;""),IF(OR($F25&lt;&gt;$G25,PrSettings!$M$4="●"),(($F25-$G25)=(M25-N25))*1,0),"")</f>
        <v/>
      </c>
      <c r="R25" s="255" t="str">
        <f t="shared" si="185"/>
        <v/>
      </c>
      <c r="S25" s="255" t="str">
        <f>IF(P25&lt;&gt;"",IF(ABS($F25-$G25)&gt;=PrSettings!$M$7,(ABS($F25-$G25-M25+N25)&lt;=1)*1,IF(AND(P25,$F25=$G25,$F25&gt;=PrSettings!$M$6),(ABS(M25-$F25)&lt;=1)*1,IF(AND(ABS($F25-$G25-M25+N25)&lt;=1,$F25+$G25&gt;=PrSettings!$M$8),(ABS(M25-$F25)&lt;=1)*(ABS(N25-$G25)&lt;=1)*1,""))),"")</f>
        <v/>
      </c>
      <c r="T25" s="264"/>
      <c r="V25" s="253">
        <f t="shared" si="2"/>
        <v>9</v>
      </c>
      <c r="W25" s="254" t="str">
        <f>GrpC!$B$9</f>
        <v>Denmark</v>
      </c>
      <c r="X25" s="255">
        <f t="shared" si="186"/>
        <v>19</v>
      </c>
      <c r="Y25" s="254" t="str">
        <f>GrpC!$D$9</f>
        <v>Serbia</v>
      </c>
      <c r="Z25" s="258"/>
      <c r="AA25" s="258"/>
      <c r="AB25" s="263"/>
      <c r="AC25" s="255" t="str">
        <f t="shared" si="187"/>
        <v/>
      </c>
      <c r="AD25" s="255" t="str">
        <f>IF((AC25&lt;&gt;""),IF(OR($F25&lt;&gt;$G25,PrSettings!$M$4="●"),(($F25-$G25)=(Z25-AA25))*1,0),"")</f>
        <v/>
      </c>
      <c r="AE25" s="255" t="str">
        <f t="shared" si="188"/>
        <v/>
      </c>
      <c r="AF25" s="255" t="str">
        <f>IF(AC25&lt;&gt;"",IF(ABS($F25-$G25)&gt;=PrSettings!$M$7,(ABS($F25-$G25-Z25+AA25)&lt;=1)*1,IF(AND(AC25,$F25=$G25,$F25&gt;=PrSettings!$M$6),(ABS(Z25-$F25)&lt;=1)*1,IF(AND(ABS($F25-$G25-Z25+AA25)&lt;=1,$F25+$G25&gt;=PrSettings!$M$8),(ABS(Z25-$F25)&lt;=1)*(ABS(AA25-$G25)&lt;=1)*1,""))),"")</f>
        <v/>
      </c>
      <c r="AG25" s="264"/>
      <c r="AI25" s="253">
        <f t="shared" si="3"/>
        <v>9</v>
      </c>
      <c r="AJ25" s="254" t="str">
        <f>GrpC!$B$9</f>
        <v>Denmark</v>
      </c>
      <c r="AK25" s="255">
        <f t="shared" si="189"/>
        <v>19</v>
      </c>
      <c r="AL25" s="254" t="str">
        <f>GrpC!$D$9</f>
        <v>Serbia</v>
      </c>
      <c r="AM25" s="258"/>
      <c r="AN25" s="258"/>
      <c r="AO25" s="263"/>
      <c r="AP25" s="255" t="str">
        <f t="shared" si="190"/>
        <v/>
      </c>
      <c r="AQ25" s="255" t="str">
        <f>IF((AP25&lt;&gt;""),IF(OR($F25&lt;&gt;$G25,PrSettings!$M$4="●"),(($F25-$G25)=(AM25-AN25))*1,0),"")</f>
        <v/>
      </c>
      <c r="AR25" s="255" t="str">
        <f t="shared" si="191"/>
        <v/>
      </c>
      <c r="AS25" s="255" t="str">
        <f>IF(AP25&lt;&gt;"",IF(ABS($F25-$G25)&gt;=PrSettings!$M$7,(ABS($F25-$G25-AM25+AN25)&lt;=1)*1,IF(AND(AP25,$F25=$G25,$F25&gt;=PrSettings!$M$6),(ABS(AM25-$F25)&lt;=1)*1,IF(AND(ABS($F25-$G25-AM25+AN25)&lt;=1,$F25+$G25&gt;=PrSettings!$M$8),(ABS(AM25-$F25)&lt;=1)*(ABS(AN25-$G25)&lt;=1)*1,""))),"")</f>
        <v/>
      </c>
      <c r="AT25" s="264"/>
      <c r="AV25" s="253">
        <f t="shared" si="4"/>
        <v>9</v>
      </c>
      <c r="AW25" s="254" t="str">
        <f>GrpC!$B$9</f>
        <v>Denmark</v>
      </c>
      <c r="AX25" s="255">
        <f t="shared" si="192"/>
        <v>19</v>
      </c>
      <c r="AY25" s="254" t="str">
        <f>GrpC!$D$9</f>
        <v>Serbia</v>
      </c>
      <c r="AZ25" s="258"/>
      <c r="BA25" s="258"/>
      <c r="BB25" s="263"/>
      <c r="BC25" s="255" t="str">
        <f t="shared" si="193"/>
        <v/>
      </c>
      <c r="BD25" s="255" t="str">
        <f>IF((BC25&lt;&gt;""),IF(OR($F25&lt;&gt;$G25,PrSettings!$M$4="●"),(($F25-$G25)=(AZ25-BA25))*1,0),"")</f>
        <v/>
      </c>
      <c r="BE25" s="255" t="str">
        <f t="shared" si="194"/>
        <v/>
      </c>
      <c r="BF25" s="255" t="str">
        <f>IF(BC25&lt;&gt;"",IF(ABS($F25-$G25)&gt;=PrSettings!$M$7,(ABS($F25-$G25-AZ25+BA25)&lt;=1)*1,IF(AND(BC25,$F25=$G25,$F25&gt;=PrSettings!$M$6),(ABS(AZ25-$F25)&lt;=1)*1,IF(AND(ABS($F25-$G25-AZ25+BA25)&lt;=1,$F25+$G25&gt;=PrSettings!$M$8),(ABS(AZ25-$F25)&lt;=1)*(ABS(BA25-$G25)&lt;=1)*1,""))),"")</f>
        <v/>
      </c>
      <c r="BG25" s="264"/>
      <c r="BI25" s="253">
        <f t="shared" si="5"/>
        <v>9</v>
      </c>
      <c r="BJ25" s="254" t="str">
        <f>GrpC!$B$9</f>
        <v>Denmark</v>
      </c>
      <c r="BK25" s="255">
        <f t="shared" si="195"/>
        <v>19</v>
      </c>
      <c r="BL25" s="254" t="str">
        <f>GrpC!$D$9</f>
        <v>Serbia</v>
      </c>
      <c r="BM25" s="258"/>
      <c r="BN25" s="258"/>
      <c r="BO25" s="263"/>
      <c r="BP25" s="255" t="str">
        <f t="shared" si="196"/>
        <v/>
      </c>
      <c r="BQ25" s="255" t="str">
        <f>IF((BP25&lt;&gt;""),IF(OR($F25&lt;&gt;$G25,PrSettings!$M$4="●"),(($F25-$G25)=(BM25-BN25))*1,0),"")</f>
        <v/>
      </c>
      <c r="BR25" s="255" t="str">
        <f t="shared" si="197"/>
        <v/>
      </c>
      <c r="BS25" s="255" t="str">
        <f>IF(BP25&lt;&gt;"",IF(ABS($F25-$G25)&gt;=PrSettings!$M$7,(ABS($F25-$G25-BM25+BN25)&lt;=1)*1,IF(AND(BP25,$F25=$G25,$F25&gt;=PrSettings!$M$6),(ABS(BM25-$F25)&lt;=1)*1,IF(AND(ABS($F25-$G25-BM25+BN25)&lt;=1,$F25+$G25&gt;=PrSettings!$M$8),(ABS(BM25-$F25)&lt;=1)*(ABS(BN25-$G25)&lt;=1)*1,""))),"")</f>
        <v/>
      </c>
      <c r="BT25" s="264"/>
      <c r="BV25" s="253">
        <f t="shared" si="6"/>
        <v>9</v>
      </c>
      <c r="BW25" s="254" t="str">
        <f>GrpC!$B$9</f>
        <v>Denmark</v>
      </c>
      <c r="BX25" s="255">
        <f t="shared" si="198"/>
        <v>19</v>
      </c>
      <c r="BY25" s="254" t="str">
        <f>GrpC!$D$9</f>
        <v>Serbia</v>
      </c>
      <c r="BZ25" s="258"/>
      <c r="CA25" s="258"/>
      <c r="CB25" s="263"/>
      <c r="CC25" s="255" t="str">
        <f t="shared" si="199"/>
        <v/>
      </c>
      <c r="CD25" s="255" t="str">
        <f>IF((CC25&lt;&gt;""),IF(OR($F25&lt;&gt;$G25,PrSettings!$M$4="●"),(($F25-$G25)=(BZ25-CA25))*1,0),"")</f>
        <v/>
      </c>
      <c r="CE25" s="255" t="str">
        <f t="shared" si="200"/>
        <v/>
      </c>
      <c r="CF25" s="255" t="str">
        <f>IF(CC25&lt;&gt;"",IF(ABS($F25-$G25)&gt;=PrSettings!$M$7,(ABS($F25-$G25-BZ25+CA25)&lt;=1)*1,IF(AND(CC25,$F25=$G25,$F25&gt;=PrSettings!$M$6),(ABS(BZ25-$F25)&lt;=1)*1,IF(AND(ABS($F25-$G25-BZ25+CA25)&lt;=1,$F25+$G25&gt;=PrSettings!$M$8),(ABS(BZ25-$F25)&lt;=1)*(ABS(CA25-$G25)&lt;=1)*1,""))),"")</f>
        <v/>
      </c>
      <c r="CG25" s="264"/>
      <c r="CI25" s="253">
        <f t="shared" si="7"/>
        <v>9</v>
      </c>
      <c r="CJ25" s="254" t="str">
        <f>GrpC!$B$9</f>
        <v>Denmark</v>
      </c>
      <c r="CK25" s="255">
        <f t="shared" si="201"/>
        <v>19</v>
      </c>
      <c r="CL25" s="254" t="str">
        <f>GrpC!$D$9</f>
        <v>Serbia</v>
      </c>
      <c r="CM25" s="258"/>
      <c r="CN25" s="258"/>
      <c r="CO25" s="263"/>
      <c r="CP25" s="255" t="str">
        <f t="shared" si="202"/>
        <v/>
      </c>
      <c r="CQ25" s="255" t="str">
        <f>IF((CP25&lt;&gt;""),IF(OR($F25&lt;&gt;$G25,PrSettings!$M$4="●"),(($F25-$G25)=(CM25-CN25))*1,0),"")</f>
        <v/>
      </c>
      <c r="CR25" s="255" t="str">
        <f t="shared" si="203"/>
        <v/>
      </c>
      <c r="CS25" s="255" t="str">
        <f>IF(CP25&lt;&gt;"",IF(ABS($F25-$G25)&gt;=PrSettings!$M$7,(ABS($F25-$G25-CM25+CN25)&lt;=1)*1,IF(AND(CP25,$F25=$G25,$F25&gt;=PrSettings!$M$6),(ABS(CM25-$F25)&lt;=1)*1,IF(AND(ABS($F25-$G25-CM25+CN25)&lt;=1,$F25+$G25&gt;=PrSettings!$M$8),(ABS(CM25-$F25)&lt;=1)*(ABS(CN25-$G25)&lt;=1)*1,""))),"")</f>
        <v/>
      </c>
      <c r="CT25" s="264"/>
      <c r="CV25" s="253">
        <f t="shared" si="8"/>
        <v>9</v>
      </c>
      <c r="CW25" s="254" t="str">
        <f>GrpC!$B$9</f>
        <v>Denmark</v>
      </c>
      <c r="CX25" s="255">
        <f t="shared" si="204"/>
        <v>19</v>
      </c>
      <c r="CY25" s="254" t="str">
        <f>GrpC!$D$9</f>
        <v>Serbia</v>
      </c>
      <c r="CZ25" s="258"/>
      <c r="DA25" s="258"/>
      <c r="DB25" s="263"/>
      <c r="DC25" s="255" t="str">
        <f t="shared" si="205"/>
        <v/>
      </c>
      <c r="DD25" s="255" t="str">
        <f>IF((DC25&lt;&gt;""),IF(OR($F25&lt;&gt;$G25,PrSettings!$M$4="●"),(($F25-$G25)=(CZ25-DA25))*1,0),"")</f>
        <v/>
      </c>
      <c r="DE25" s="255" t="str">
        <f t="shared" si="206"/>
        <v/>
      </c>
      <c r="DF25" s="255" t="str">
        <f>IF(DC25&lt;&gt;"",IF(ABS($F25-$G25)&gt;=PrSettings!$M$7,(ABS($F25-$G25-CZ25+DA25)&lt;=1)*1,IF(AND(DC25,$F25=$G25,$F25&gt;=PrSettings!$M$6),(ABS(CZ25-$F25)&lt;=1)*1,IF(AND(ABS($F25-$G25-CZ25+DA25)&lt;=1,$F25+$G25&gt;=PrSettings!$M$8),(ABS(CZ25-$F25)&lt;=1)*(ABS(DA25-$G25)&lt;=1)*1,""))),"")</f>
        <v/>
      </c>
      <c r="DG25" s="264"/>
      <c r="DI25" s="253">
        <f t="shared" si="9"/>
        <v>9</v>
      </c>
      <c r="DJ25" s="254" t="str">
        <f>GrpC!$B$9</f>
        <v>Denmark</v>
      </c>
      <c r="DK25" s="255">
        <f t="shared" si="207"/>
        <v>19</v>
      </c>
      <c r="DL25" s="254" t="str">
        <f>GrpC!$D$9</f>
        <v>Serbia</v>
      </c>
      <c r="DM25" s="258"/>
      <c r="DN25" s="258"/>
      <c r="DO25" s="263"/>
      <c r="DP25" s="255" t="str">
        <f t="shared" si="208"/>
        <v/>
      </c>
      <c r="DQ25" s="255" t="str">
        <f>IF((DP25&lt;&gt;""),IF(OR($F25&lt;&gt;$G25,PrSettings!$M$4="●"),(($F25-$G25)=(DM25-DN25))*1,0),"")</f>
        <v/>
      </c>
      <c r="DR25" s="255" t="str">
        <f t="shared" si="209"/>
        <v/>
      </c>
      <c r="DS25" s="255" t="str">
        <f>IF(DP25&lt;&gt;"",IF(ABS($F25-$G25)&gt;=PrSettings!$M$7,(ABS($F25-$G25-DM25+DN25)&lt;=1)*1,IF(AND(DP25,$F25=$G25,$F25&gt;=PrSettings!$M$6),(ABS(DM25-$F25)&lt;=1)*1,IF(AND(ABS($F25-$G25-DM25+DN25)&lt;=1,$F25+$G25&gt;=PrSettings!$M$8),(ABS(DM25-$F25)&lt;=1)*(ABS(DN25-$G25)&lt;=1)*1,""))),"")</f>
        <v/>
      </c>
      <c r="DT25" s="264"/>
      <c r="DV25" s="253">
        <f t="shared" si="10"/>
        <v>9</v>
      </c>
      <c r="DW25" s="254" t="str">
        <f>GrpC!$B$9</f>
        <v>Denmark</v>
      </c>
      <c r="DX25" s="255">
        <f t="shared" si="210"/>
        <v>19</v>
      </c>
      <c r="DY25" s="254" t="str">
        <f>GrpC!$D$9</f>
        <v>Serbia</v>
      </c>
      <c r="DZ25" s="258"/>
      <c r="EA25" s="258"/>
      <c r="EB25" s="263"/>
      <c r="EC25" s="255" t="str">
        <f t="shared" si="211"/>
        <v/>
      </c>
      <c r="ED25" s="255" t="str">
        <f>IF((EC25&lt;&gt;""),IF(OR($F25&lt;&gt;$G25,PrSettings!$M$4="●"),(($F25-$G25)=(DZ25-EA25))*1,0),"")</f>
        <v/>
      </c>
      <c r="EE25" s="255" t="str">
        <f t="shared" si="212"/>
        <v/>
      </c>
      <c r="EF25" s="255" t="str">
        <f>IF(EC25&lt;&gt;"",IF(ABS($F25-$G25)&gt;=PrSettings!$M$7,(ABS($F25-$G25-DZ25+EA25)&lt;=1)*1,IF(AND(EC25,$F25=$G25,$F25&gt;=PrSettings!$M$6),(ABS(DZ25-$F25)&lt;=1)*1,IF(AND(ABS($F25-$G25-DZ25+EA25)&lt;=1,$F25+$G25&gt;=PrSettings!$M$8),(ABS(DZ25-$F25)&lt;=1)*(ABS(EA25-$G25)&lt;=1)*1,""))),"")</f>
        <v/>
      </c>
      <c r="EG25" s="264"/>
      <c r="EI25" s="253">
        <f t="shared" si="11"/>
        <v>9</v>
      </c>
      <c r="EJ25" s="254" t="str">
        <f>GrpC!$B$9</f>
        <v>Denmark</v>
      </c>
      <c r="EK25" s="255">
        <f t="shared" si="213"/>
        <v>19</v>
      </c>
      <c r="EL25" s="254" t="str">
        <f>GrpC!$D$9</f>
        <v>Serbia</v>
      </c>
      <c r="EM25" s="258"/>
      <c r="EN25" s="258"/>
      <c r="EO25" s="263"/>
      <c r="EP25" s="255" t="str">
        <f t="shared" si="214"/>
        <v/>
      </c>
      <c r="EQ25" s="255" t="str">
        <f>IF((EP25&lt;&gt;""),IF(OR($F25&lt;&gt;$G25,PrSettings!$M$4="●"),(($F25-$G25)=(EM25-EN25))*1,0),"")</f>
        <v/>
      </c>
      <c r="ER25" s="255" t="str">
        <f t="shared" si="215"/>
        <v/>
      </c>
      <c r="ES25" s="255" t="str">
        <f>IF(EP25&lt;&gt;"",IF(ABS($F25-$G25)&gt;=PrSettings!$M$7,(ABS($F25-$G25-EM25+EN25)&lt;=1)*1,IF(AND(EP25,$F25=$G25,$F25&gt;=PrSettings!$M$6),(ABS(EM25-$F25)&lt;=1)*1,IF(AND(ABS($F25-$G25-EM25+EN25)&lt;=1,$F25+$G25&gt;=PrSettings!$M$8),(ABS(EM25-$F25)&lt;=1)*(ABS(EN25-$G25)&lt;=1)*1,""))),"")</f>
        <v/>
      </c>
      <c r="ET25" s="264"/>
      <c r="EV25" s="253">
        <f t="shared" si="12"/>
        <v>9</v>
      </c>
      <c r="EW25" s="254" t="str">
        <f>GrpC!$B$9</f>
        <v>Denmark</v>
      </c>
      <c r="EX25" s="255">
        <f t="shared" si="216"/>
        <v>19</v>
      </c>
      <c r="EY25" s="254" t="str">
        <f>GrpC!$D$9</f>
        <v>Serbia</v>
      </c>
      <c r="EZ25" s="258"/>
      <c r="FA25" s="258"/>
      <c r="FB25" s="263"/>
      <c r="FC25" s="255" t="str">
        <f t="shared" si="217"/>
        <v/>
      </c>
      <c r="FD25" s="255" t="str">
        <f>IF((FC25&lt;&gt;""),IF(OR($F25&lt;&gt;$G25,PrSettings!$M$4="●"),(($F25-$G25)=(EZ25-FA25))*1,0),"")</f>
        <v/>
      </c>
      <c r="FE25" s="255" t="str">
        <f t="shared" si="218"/>
        <v/>
      </c>
      <c r="FF25" s="255" t="str">
        <f>IF(FC25&lt;&gt;"",IF(ABS($F25-$G25)&gt;=PrSettings!$M$7,(ABS($F25-$G25-EZ25+FA25)&lt;=1)*1,IF(AND(FC25,$F25=$G25,$F25&gt;=PrSettings!$M$6),(ABS(EZ25-$F25)&lt;=1)*1,IF(AND(ABS($F25-$G25-EZ25+FA25)&lt;=1,$F25+$G25&gt;=PrSettings!$M$8),(ABS(EZ25-$F25)&lt;=1)*(ABS(FA25-$G25)&lt;=1)*1,""))),"")</f>
        <v/>
      </c>
      <c r="FG25" s="264"/>
      <c r="FI25" s="253">
        <f t="shared" si="13"/>
        <v>9</v>
      </c>
      <c r="FJ25" s="254" t="str">
        <f>GrpC!$B$9</f>
        <v>Denmark</v>
      </c>
      <c r="FK25" s="255">
        <f t="shared" si="219"/>
        <v>19</v>
      </c>
      <c r="FL25" s="254" t="str">
        <f>GrpC!$D$9</f>
        <v>Serbia</v>
      </c>
      <c r="FM25" s="258"/>
      <c r="FN25" s="258"/>
      <c r="FO25" s="263"/>
      <c r="FP25" s="255" t="str">
        <f t="shared" si="220"/>
        <v/>
      </c>
      <c r="FQ25" s="255" t="str">
        <f>IF((FP25&lt;&gt;""),IF(OR($F25&lt;&gt;$G25,PrSettings!$M$4="●"),(($F25-$G25)=(FM25-FN25))*1,0),"")</f>
        <v/>
      </c>
      <c r="FR25" s="255" t="str">
        <f t="shared" si="221"/>
        <v/>
      </c>
      <c r="FS25" s="255" t="str">
        <f>IF(FP25&lt;&gt;"",IF(ABS($F25-$G25)&gt;=PrSettings!$M$7,(ABS($F25-$G25-FM25+FN25)&lt;=1)*1,IF(AND(FP25,$F25=$G25,$F25&gt;=PrSettings!$M$6),(ABS(FM25-$F25)&lt;=1)*1,IF(AND(ABS($F25-$G25-FM25+FN25)&lt;=1,$F25+$G25&gt;=PrSettings!$M$8),(ABS(FM25-$F25)&lt;=1)*(ABS(FN25-$G25)&lt;=1)*1,""))),"")</f>
        <v/>
      </c>
      <c r="FT25" s="264"/>
      <c r="FV25" s="253">
        <f t="shared" si="14"/>
        <v>9</v>
      </c>
      <c r="FW25" s="254" t="str">
        <f>GrpC!$B$9</f>
        <v>Denmark</v>
      </c>
      <c r="FX25" s="255">
        <f t="shared" si="222"/>
        <v>19</v>
      </c>
      <c r="FY25" s="254" t="str">
        <f>GrpC!$D$9</f>
        <v>Serbia</v>
      </c>
      <c r="FZ25" s="258"/>
      <c r="GA25" s="258"/>
      <c r="GB25" s="263"/>
      <c r="GC25" s="255" t="str">
        <f t="shared" si="223"/>
        <v/>
      </c>
      <c r="GD25" s="255" t="str">
        <f>IF((GC25&lt;&gt;""),IF(OR($F25&lt;&gt;$G25,PrSettings!$M$4="●"),(($F25-$G25)=(FZ25-GA25))*1,0),"")</f>
        <v/>
      </c>
      <c r="GE25" s="255" t="str">
        <f t="shared" si="224"/>
        <v/>
      </c>
      <c r="GF25" s="255" t="str">
        <f>IF(GC25&lt;&gt;"",IF(ABS($F25-$G25)&gt;=PrSettings!$M$7,(ABS($F25-$G25-FZ25+GA25)&lt;=1)*1,IF(AND(GC25,$F25=$G25,$F25&gt;=PrSettings!$M$6),(ABS(FZ25-$F25)&lt;=1)*1,IF(AND(ABS($F25-$G25-FZ25+GA25)&lt;=1,$F25+$G25&gt;=PrSettings!$M$8),(ABS(FZ25-$F25)&lt;=1)*(ABS(GA25-$G25)&lt;=1)*1,""))),"")</f>
        <v/>
      </c>
      <c r="GG25" s="264"/>
      <c r="GI25" s="253">
        <f t="shared" si="15"/>
        <v>9</v>
      </c>
      <c r="GJ25" s="254" t="str">
        <f>GrpC!$B$9</f>
        <v>Denmark</v>
      </c>
      <c r="GK25" s="255">
        <f t="shared" si="225"/>
        <v>19</v>
      </c>
      <c r="GL25" s="254" t="str">
        <f>GrpC!$D$9</f>
        <v>Serbia</v>
      </c>
      <c r="GM25" s="258"/>
      <c r="GN25" s="258"/>
      <c r="GO25" s="263"/>
      <c r="GP25" s="255" t="str">
        <f t="shared" si="226"/>
        <v/>
      </c>
      <c r="GQ25" s="255" t="str">
        <f>IF((GP25&lt;&gt;""),IF(OR($F25&lt;&gt;$G25,PrSettings!$M$4="●"),(($F25-$G25)=(GM25-GN25))*1,0),"")</f>
        <v/>
      </c>
      <c r="GR25" s="255" t="str">
        <f t="shared" si="227"/>
        <v/>
      </c>
      <c r="GS25" s="255" t="str">
        <f>IF(GP25&lt;&gt;"",IF(ABS($F25-$G25)&gt;=PrSettings!$M$7,(ABS($F25-$G25-GM25+GN25)&lt;=1)*1,IF(AND(GP25,$F25=$G25,$F25&gt;=PrSettings!$M$6),(ABS(GM25-$F25)&lt;=1)*1,IF(AND(ABS($F25-$G25-GM25+GN25)&lt;=1,$F25+$G25&gt;=PrSettings!$M$8),(ABS(GM25-$F25)&lt;=1)*(ABS(GN25-$G25)&lt;=1)*1,""))),"")</f>
        <v/>
      </c>
      <c r="GT25" s="264"/>
      <c r="GV25" s="253">
        <f t="shared" si="16"/>
        <v>9</v>
      </c>
      <c r="GW25" s="254" t="str">
        <f>GrpC!$B$9</f>
        <v>Denmark</v>
      </c>
      <c r="GX25" s="255">
        <f t="shared" si="228"/>
        <v>19</v>
      </c>
      <c r="GY25" s="254" t="str">
        <f>GrpC!$D$9</f>
        <v>Serbia</v>
      </c>
      <c r="GZ25" s="258"/>
      <c r="HA25" s="258"/>
      <c r="HB25" s="263"/>
      <c r="HC25" s="255" t="str">
        <f t="shared" si="229"/>
        <v/>
      </c>
      <c r="HD25" s="255" t="str">
        <f>IF((HC25&lt;&gt;""),IF(OR($F25&lt;&gt;$G25,PrSettings!$M$4="●"),(($F25-$G25)=(GZ25-HA25))*1,0),"")</f>
        <v/>
      </c>
      <c r="HE25" s="255" t="str">
        <f t="shared" si="230"/>
        <v/>
      </c>
      <c r="HF25" s="255" t="str">
        <f>IF(HC25&lt;&gt;"",IF(ABS($F25-$G25)&gt;=PrSettings!$M$7,(ABS($F25-$G25-GZ25+HA25)&lt;=1)*1,IF(AND(HC25,$F25=$G25,$F25&gt;=PrSettings!$M$6),(ABS(GZ25-$F25)&lt;=1)*1,IF(AND(ABS($F25-$G25-GZ25+HA25)&lt;=1,$F25+$G25&gt;=PrSettings!$M$8),(ABS(GZ25-$F25)&lt;=1)*(ABS(HA25-$G25)&lt;=1)*1,""))),"")</f>
        <v/>
      </c>
      <c r="HG25" s="264"/>
      <c r="HI25" s="253">
        <f t="shared" si="17"/>
        <v>9</v>
      </c>
      <c r="HJ25" s="254" t="str">
        <f>GrpC!$B$9</f>
        <v>Denmark</v>
      </c>
      <c r="HK25" s="255">
        <f t="shared" si="231"/>
        <v>19</v>
      </c>
      <c r="HL25" s="254" t="str">
        <f>GrpC!$D$9</f>
        <v>Serbia</v>
      </c>
      <c r="HM25" s="258"/>
      <c r="HN25" s="258"/>
      <c r="HO25" s="263"/>
      <c r="HP25" s="255" t="str">
        <f t="shared" si="232"/>
        <v/>
      </c>
      <c r="HQ25" s="255" t="str">
        <f>IF((HP25&lt;&gt;""),IF(OR($F25&lt;&gt;$G25,PrSettings!$M$4="●"),(($F25-$G25)=(HM25-HN25))*1,0),"")</f>
        <v/>
      </c>
      <c r="HR25" s="255" t="str">
        <f t="shared" si="233"/>
        <v/>
      </c>
      <c r="HS25" s="255" t="str">
        <f>IF(HP25&lt;&gt;"",IF(ABS($F25-$G25)&gt;=PrSettings!$M$7,(ABS($F25-$G25-HM25+HN25)&lt;=1)*1,IF(AND(HP25,$F25=$G25,$F25&gt;=PrSettings!$M$6),(ABS(HM25-$F25)&lt;=1)*1,IF(AND(ABS($F25-$G25-HM25+HN25)&lt;=1,$F25+$G25&gt;=PrSettings!$M$8),(ABS(HM25-$F25)&lt;=1)*(ABS(HN25-$G25)&lt;=1)*1,""))),"")</f>
        <v/>
      </c>
      <c r="HT25" s="264"/>
      <c r="HV25" s="253">
        <f t="shared" si="18"/>
        <v>9</v>
      </c>
      <c r="HW25" s="254" t="str">
        <f>GrpC!$B$9</f>
        <v>Denmark</v>
      </c>
      <c r="HX25" s="255">
        <f t="shared" si="234"/>
        <v>19</v>
      </c>
      <c r="HY25" s="254" t="str">
        <f>GrpC!$D$9</f>
        <v>Serbia</v>
      </c>
      <c r="HZ25" s="258"/>
      <c r="IA25" s="258"/>
      <c r="IB25" s="263"/>
      <c r="IC25" s="255" t="str">
        <f t="shared" si="235"/>
        <v/>
      </c>
      <c r="ID25" s="255" t="str">
        <f>IF((IC25&lt;&gt;""),IF(OR($F25&lt;&gt;$G25,PrSettings!$M$4="●"),(($F25-$G25)=(HZ25-IA25))*1,0),"")</f>
        <v/>
      </c>
      <c r="IE25" s="255" t="str">
        <f t="shared" si="236"/>
        <v/>
      </c>
      <c r="IF25" s="255" t="str">
        <f>IF(IC25&lt;&gt;"",IF(ABS($F25-$G25)&gt;=PrSettings!$M$7,(ABS($F25-$G25-HZ25+IA25)&lt;=1)*1,IF(AND(IC25,$F25=$G25,$F25&gt;=PrSettings!$M$6),(ABS(HZ25-$F25)&lt;=1)*1,IF(AND(ABS($F25-$G25-HZ25+IA25)&lt;=1,$F25+$G25&gt;=PrSettings!$M$8),(ABS(HZ25-$F25)&lt;=1)*(ABS(IA25-$G25)&lt;=1)*1,""))),"")</f>
        <v/>
      </c>
      <c r="IG25" s="264"/>
      <c r="II25" s="253">
        <f t="shared" si="19"/>
        <v>9</v>
      </c>
      <c r="IJ25" s="254" t="str">
        <f>GrpC!$B$9</f>
        <v>Denmark</v>
      </c>
      <c r="IK25" s="255">
        <f t="shared" si="237"/>
        <v>19</v>
      </c>
      <c r="IL25" s="254" t="str">
        <f>GrpC!$D$9</f>
        <v>Serbia</v>
      </c>
      <c r="IM25" s="258"/>
      <c r="IN25" s="258"/>
      <c r="IO25" s="263"/>
      <c r="IP25" s="255" t="str">
        <f t="shared" si="238"/>
        <v/>
      </c>
      <c r="IQ25" s="255" t="str">
        <f>IF((IP25&lt;&gt;""),IF(OR($F25&lt;&gt;$G25,PrSettings!$M$4="●"),(($F25-$G25)=(IM25-IN25))*1,0),"")</f>
        <v/>
      </c>
      <c r="IR25" s="255" t="str">
        <f t="shared" si="239"/>
        <v/>
      </c>
      <c r="IS25" s="255" t="str">
        <f>IF(IP25&lt;&gt;"",IF(ABS($F25-$G25)&gt;=PrSettings!$M$7,(ABS($F25-$G25-IM25+IN25)&lt;=1)*1,IF(AND(IP25,$F25=$G25,$F25&gt;=PrSettings!$M$6),(ABS(IM25-$F25)&lt;=1)*1,IF(AND(ABS($F25-$G25-IM25+IN25)&lt;=1,$F25+$G25&gt;=PrSettings!$M$8),(ABS(IM25-$F25)&lt;=1)*(ABS(IN25-$G25)&lt;=1)*1,""))),"")</f>
        <v/>
      </c>
      <c r="IT25" s="264"/>
      <c r="IV25" s="253">
        <f t="shared" si="20"/>
        <v>9</v>
      </c>
      <c r="IW25" s="254" t="str">
        <f>GrpC!$B$9</f>
        <v>Denmark</v>
      </c>
      <c r="IX25" s="255">
        <f t="shared" si="240"/>
        <v>19</v>
      </c>
      <c r="IY25" s="254" t="str">
        <f>GrpC!$D$9</f>
        <v>Serbia</v>
      </c>
      <c r="IZ25" s="258"/>
      <c r="JA25" s="258"/>
      <c r="JB25" s="263"/>
      <c r="JC25" s="255" t="str">
        <f t="shared" si="241"/>
        <v/>
      </c>
      <c r="JD25" s="255" t="str">
        <f>IF((JC25&lt;&gt;""),IF(OR($F25&lt;&gt;$G25,PrSettings!$M$4="●"),(($F25-$G25)=(IZ25-JA25))*1,0),"")</f>
        <v/>
      </c>
      <c r="JE25" s="255" t="str">
        <f t="shared" si="242"/>
        <v/>
      </c>
      <c r="JF25" s="255" t="str">
        <f>IF(JC25&lt;&gt;"",IF(ABS($F25-$G25)&gt;=PrSettings!$M$7,(ABS($F25-$G25-IZ25+JA25)&lt;=1)*1,IF(AND(JC25,$F25=$G25,$F25&gt;=PrSettings!$M$6),(ABS(IZ25-$F25)&lt;=1)*1,IF(AND(ABS($F25-$G25-IZ25+JA25)&lt;=1,$F25+$G25&gt;=PrSettings!$M$8),(ABS(IZ25-$F25)&lt;=1)*(ABS(JA25-$G25)&lt;=1)*1,""))),"")</f>
        <v/>
      </c>
      <c r="JG25" s="264"/>
      <c r="JI25" s="253">
        <f t="shared" si="21"/>
        <v>9</v>
      </c>
      <c r="JJ25" s="254" t="str">
        <f>GrpC!$B$9</f>
        <v>Denmark</v>
      </c>
      <c r="JK25" s="255">
        <f t="shared" si="243"/>
        <v>19</v>
      </c>
      <c r="JL25" s="254" t="str">
        <f>GrpC!$D$9</f>
        <v>Serbia</v>
      </c>
      <c r="JM25" s="258"/>
      <c r="JN25" s="258"/>
      <c r="JO25" s="263"/>
      <c r="JP25" s="255" t="str">
        <f t="shared" si="244"/>
        <v/>
      </c>
      <c r="JQ25" s="255" t="str">
        <f>IF((JP25&lt;&gt;""),IF(OR($F25&lt;&gt;$G25,PrSettings!$M$4="●"),(($F25-$G25)=(JM25-JN25))*1,0),"")</f>
        <v/>
      </c>
      <c r="JR25" s="255" t="str">
        <f t="shared" si="245"/>
        <v/>
      </c>
      <c r="JS25" s="255" t="str">
        <f>IF(JP25&lt;&gt;"",IF(ABS($F25-$G25)&gt;=PrSettings!$M$7,(ABS($F25-$G25-JM25+JN25)&lt;=1)*1,IF(AND(JP25,$F25=$G25,$F25&gt;=PrSettings!$M$6),(ABS(JM25-$F25)&lt;=1)*1,IF(AND(ABS($F25-$G25-JM25+JN25)&lt;=1,$F25+$G25&gt;=PrSettings!$M$8),(ABS(JM25-$F25)&lt;=1)*(ABS(JN25-$G25)&lt;=1)*1,""))),"")</f>
        <v/>
      </c>
      <c r="JT25" s="264"/>
      <c r="JV25" s="253">
        <f t="shared" si="22"/>
        <v>9</v>
      </c>
      <c r="JW25" s="254" t="str">
        <f>GrpC!$B$9</f>
        <v>Denmark</v>
      </c>
      <c r="JX25" s="255">
        <f t="shared" si="246"/>
        <v>19</v>
      </c>
      <c r="JY25" s="254" t="str">
        <f>GrpC!$D$9</f>
        <v>Serbia</v>
      </c>
      <c r="JZ25" s="258"/>
      <c r="KA25" s="258"/>
      <c r="KB25" s="263"/>
      <c r="KC25" s="255" t="str">
        <f t="shared" si="247"/>
        <v/>
      </c>
      <c r="KD25" s="255" t="str">
        <f>IF((KC25&lt;&gt;""),IF(OR($F25&lt;&gt;$G25,PrSettings!$M$4="●"),(($F25-$G25)=(JZ25-KA25))*1,0),"")</f>
        <v/>
      </c>
      <c r="KE25" s="255" t="str">
        <f t="shared" si="248"/>
        <v/>
      </c>
      <c r="KF25" s="255" t="str">
        <f>IF(KC25&lt;&gt;"",IF(ABS($F25-$G25)&gt;=PrSettings!$M$7,(ABS($F25-$G25-JZ25+KA25)&lt;=1)*1,IF(AND(KC25,$F25=$G25,$F25&gt;=PrSettings!$M$6),(ABS(JZ25-$F25)&lt;=1)*1,IF(AND(ABS($F25-$G25-JZ25+KA25)&lt;=1,$F25+$G25&gt;=PrSettings!$M$8),(ABS(JZ25-$F25)&lt;=1)*(ABS(KA25-$G25)&lt;=1)*1,""))),"")</f>
        <v/>
      </c>
      <c r="KG25" s="264"/>
      <c r="KI25" s="253">
        <f t="shared" si="23"/>
        <v>9</v>
      </c>
      <c r="KJ25" s="254" t="str">
        <f>GrpC!$B$9</f>
        <v>Denmark</v>
      </c>
      <c r="KK25" s="255">
        <f t="shared" si="249"/>
        <v>19</v>
      </c>
      <c r="KL25" s="254" t="str">
        <f>GrpC!$D$9</f>
        <v>Serbia</v>
      </c>
      <c r="KM25" s="258"/>
      <c r="KN25" s="258"/>
      <c r="KO25" s="263"/>
      <c r="KP25" s="255" t="str">
        <f t="shared" si="250"/>
        <v/>
      </c>
      <c r="KQ25" s="255" t="str">
        <f>IF((KP25&lt;&gt;""),IF(OR($F25&lt;&gt;$G25,PrSettings!$M$4="●"),(($F25-$G25)=(KM25-KN25))*1,0),"")</f>
        <v/>
      </c>
      <c r="KR25" s="255" t="str">
        <f t="shared" si="251"/>
        <v/>
      </c>
      <c r="KS25" s="255" t="str">
        <f>IF(KP25&lt;&gt;"",IF(ABS($F25-$G25)&gt;=PrSettings!$M$7,(ABS($F25-$G25-KM25+KN25)&lt;=1)*1,IF(AND(KP25,$F25=$G25,$F25&gt;=PrSettings!$M$6),(ABS(KM25-$F25)&lt;=1)*1,IF(AND(ABS($F25-$G25-KM25+KN25)&lt;=1,$F25+$G25&gt;=PrSettings!$M$8),(ABS(KM25-$F25)&lt;=1)*(ABS(KN25-$G25)&lt;=1)*1,""))),"")</f>
        <v/>
      </c>
      <c r="KT25" s="264"/>
      <c r="KV25" s="253">
        <f t="shared" si="24"/>
        <v>9</v>
      </c>
      <c r="KW25" s="254" t="str">
        <f>GrpC!$B$9</f>
        <v>Denmark</v>
      </c>
      <c r="KX25" s="255">
        <f t="shared" si="252"/>
        <v>19</v>
      </c>
      <c r="KY25" s="254" t="str">
        <f>GrpC!$D$9</f>
        <v>Serbia</v>
      </c>
      <c r="KZ25" s="258"/>
      <c r="LA25" s="258"/>
      <c r="LB25" s="263"/>
      <c r="LC25" s="255" t="str">
        <f t="shared" si="253"/>
        <v/>
      </c>
      <c r="LD25" s="255" t="str">
        <f>IF((LC25&lt;&gt;""),IF(OR($F25&lt;&gt;$G25,PrSettings!$M$4="●"),(($F25-$G25)=(KZ25-LA25))*1,0),"")</f>
        <v/>
      </c>
      <c r="LE25" s="255" t="str">
        <f t="shared" si="254"/>
        <v/>
      </c>
      <c r="LF25" s="255" t="str">
        <f>IF(LC25&lt;&gt;"",IF(ABS($F25-$G25)&gt;=PrSettings!$M$7,(ABS($F25-$G25-KZ25+LA25)&lt;=1)*1,IF(AND(LC25,$F25=$G25,$F25&gt;=PrSettings!$M$6),(ABS(KZ25-$F25)&lt;=1)*1,IF(AND(ABS($F25-$G25-KZ25+LA25)&lt;=1,$F25+$G25&gt;=PrSettings!$M$8),(ABS(KZ25-$F25)&lt;=1)*(ABS(LA25-$G25)&lt;=1)*1,""))),"")</f>
        <v/>
      </c>
      <c r="LG25" s="264"/>
      <c r="LI25" s="253">
        <f t="shared" si="25"/>
        <v>9</v>
      </c>
      <c r="LJ25" s="254" t="str">
        <f>GrpC!$B$9</f>
        <v>Denmark</v>
      </c>
      <c r="LK25" s="255">
        <f t="shared" si="255"/>
        <v>19</v>
      </c>
      <c r="LL25" s="254" t="str">
        <f>GrpC!$D$9</f>
        <v>Serbia</v>
      </c>
      <c r="LM25" s="258"/>
      <c r="LN25" s="258"/>
      <c r="LO25" s="263"/>
      <c r="LP25" s="255" t="str">
        <f t="shared" si="256"/>
        <v/>
      </c>
      <c r="LQ25" s="255" t="str">
        <f>IF((LP25&lt;&gt;""),IF(OR($F25&lt;&gt;$G25,PrSettings!$M$4="●"),(($F25-$G25)=(LM25-LN25))*1,0),"")</f>
        <v/>
      </c>
      <c r="LR25" s="255" t="str">
        <f t="shared" si="257"/>
        <v/>
      </c>
      <c r="LS25" s="255" t="str">
        <f>IF(LP25&lt;&gt;"",IF(ABS($F25-$G25)&gt;=PrSettings!$M$7,(ABS($F25-$G25-LM25+LN25)&lt;=1)*1,IF(AND(LP25,$F25=$G25,$F25&gt;=PrSettings!$M$6),(ABS(LM25-$F25)&lt;=1)*1,IF(AND(ABS($F25-$G25-LM25+LN25)&lt;=1,$F25+$G25&gt;=PrSettings!$M$8),(ABS(LM25-$F25)&lt;=1)*(ABS(LN25-$G25)&lt;=1)*1,""))),"")</f>
        <v/>
      </c>
      <c r="LT25" s="264"/>
      <c r="LV25" s="253">
        <f t="shared" si="26"/>
        <v>9</v>
      </c>
      <c r="LW25" s="254" t="str">
        <f>GrpC!$B$9</f>
        <v>Denmark</v>
      </c>
      <c r="LX25" s="255">
        <f t="shared" si="258"/>
        <v>19</v>
      </c>
      <c r="LY25" s="254" t="str">
        <f>GrpC!$D$9</f>
        <v>Serbia</v>
      </c>
      <c r="LZ25" s="258"/>
      <c r="MA25" s="258"/>
      <c r="MB25" s="263"/>
      <c r="MC25" s="255" t="str">
        <f t="shared" si="259"/>
        <v/>
      </c>
      <c r="MD25" s="255" t="str">
        <f>IF((MC25&lt;&gt;""),IF(OR($F25&lt;&gt;$G25,PrSettings!$M$4="●"),(($F25-$G25)=(LZ25-MA25))*1,0),"")</f>
        <v/>
      </c>
      <c r="ME25" s="255" t="str">
        <f t="shared" si="260"/>
        <v/>
      </c>
      <c r="MF25" s="255" t="str">
        <f>IF(MC25&lt;&gt;"",IF(ABS($F25-$G25)&gt;=PrSettings!$M$7,(ABS($F25-$G25-LZ25+MA25)&lt;=1)*1,IF(AND(MC25,$F25=$G25,$F25&gt;=PrSettings!$M$6),(ABS(LZ25-$F25)&lt;=1)*1,IF(AND(ABS($F25-$G25-LZ25+MA25)&lt;=1,$F25+$G25&gt;=PrSettings!$M$8),(ABS(LZ25-$F25)&lt;=1)*(ABS(MA25-$G25)&lt;=1)*1,""))),"")</f>
        <v/>
      </c>
      <c r="MG25" s="264"/>
    </row>
    <row r="26" ht="24.0" customHeight="1">
      <c r="A26" s="172"/>
      <c r="B26" s="243" t="str">
        <f>Language!$E$95&amp;" D"</f>
        <v>Group D</v>
      </c>
      <c r="C26" s="244"/>
      <c r="D26" s="265"/>
      <c r="E26" s="246"/>
      <c r="F26" s="266"/>
      <c r="G26" s="267"/>
      <c r="H26" s="133"/>
      <c r="I26" s="243" t="str">
        <f t="shared" si="1"/>
        <v>Group D</v>
      </c>
      <c r="J26" s="245"/>
      <c r="K26" s="265"/>
      <c r="L26" s="246"/>
      <c r="M26" s="249"/>
      <c r="N26" s="250"/>
      <c r="O26" s="247"/>
      <c r="P26" s="251"/>
      <c r="Q26" s="251"/>
      <c r="R26" s="246"/>
      <c r="S26" s="246"/>
      <c r="T26" s="252"/>
      <c r="V26" s="243" t="str">
        <f t="shared" si="2"/>
        <v>Group D</v>
      </c>
      <c r="W26" s="245"/>
      <c r="X26" s="265"/>
      <c r="Y26" s="246"/>
      <c r="Z26" s="249"/>
      <c r="AA26" s="250"/>
      <c r="AB26" s="247"/>
      <c r="AC26" s="251"/>
      <c r="AD26" s="251"/>
      <c r="AE26" s="246"/>
      <c r="AF26" s="246"/>
      <c r="AG26" s="252"/>
      <c r="AI26" s="243" t="str">
        <f t="shared" si="3"/>
        <v>Group D</v>
      </c>
      <c r="AJ26" s="245"/>
      <c r="AK26" s="265"/>
      <c r="AL26" s="246"/>
      <c r="AM26" s="249"/>
      <c r="AN26" s="250"/>
      <c r="AO26" s="247"/>
      <c r="AP26" s="251"/>
      <c r="AQ26" s="251"/>
      <c r="AR26" s="246"/>
      <c r="AS26" s="246"/>
      <c r="AT26" s="252"/>
      <c r="AV26" s="243" t="str">
        <f t="shared" si="4"/>
        <v>Group D</v>
      </c>
      <c r="AW26" s="245"/>
      <c r="AX26" s="265"/>
      <c r="AY26" s="246"/>
      <c r="AZ26" s="249"/>
      <c r="BA26" s="250"/>
      <c r="BB26" s="247"/>
      <c r="BC26" s="251"/>
      <c r="BD26" s="251"/>
      <c r="BE26" s="246"/>
      <c r="BF26" s="246"/>
      <c r="BG26" s="252"/>
      <c r="BI26" s="243" t="str">
        <f t="shared" si="5"/>
        <v>Group D</v>
      </c>
      <c r="BJ26" s="245"/>
      <c r="BK26" s="265"/>
      <c r="BL26" s="246"/>
      <c r="BM26" s="249"/>
      <c r="BN26" s="250"/>
      <c r="BO26" s="247"/>
      <c r="BP26" s="251"/>
      <c r="BQ26" s="251"/>
      <c r="BR26" s="246"/>
      <c r="BS26" s="246"/>
      <c r="BT26" s="252"/>
      <c r="BV26" s="243" t="str">
        <f t="shared" si="6"/>
        <v>Group D</v>
      </c>
      <c r="BW26" s="245"/>
      <c r="BX26" s="265"/>
      <c r="BY26" s="246"/>
      <c r="BZ26" s="249"/>
      <c r="CA26" s="250"/>
      <c r="CB26" s="247"/>
      <c r="CC26" s="251"/>
      <c r="CD26" s="251"/>
      <c r="CE26" s="246"/>
      <c r="CF26" s="246"/>
      <c r="CG26" s="252"/>
      <c r="CI26" s="243" t="str">
        <f t="shared" si="7"/>
        <v>Group D</v>
      </c>
      <c r="CJ26" s="245"/>
      <c r="CK26" s="265"/>
      <c r="CL26" s="246"/>
      <c r="CM26" s="249"/>
      <c r="CN26" s="250"/>
      <c r="CO26" s="247"/>
      <c r="CP26" s="251"/>
      <c r="CQ26" s="251"/>
      <c r="CR26" s="246"/>
      <c r="CS26" s="246"/>
      <c r="CT26" s="252"/>
      <c r="CV26" s="243" t="str">
        <f t="shared" si="8"/>
        <v>Group D</v>
      </c>
      <c r="CW26" s="245"/>
      <c r="CX26" s="265"/>
      <c r="CY26" s="246"/>
      <c r="CZ26" s="249"/>
      <c r="DA26" s="250"/>
      <c r="DB26" s="247"/>
      <c r="DC26" s="251"/>
      <c r="DD26" s="251"/>
      <c r="DE26" s="246"/>
      <c r="DF26" s="246"/>
      <c r="DG26" s="252"/>
      <c r="DI26" s="243" t="str">
        <f t="shared" si="9"/>
        <v>Group D</v>
      </c>
      <c r="DJ26" s="245"/>
      <c r="DK26" s="265"/>
      <c r="DL26" s="246"/>
      <c r="DM26" s="249"/>
      <c r="DN26" s="250"/>
      <c r="DO26" s="247"/>
      <c r="DP26" s="251"/>
      <c r="DQ26" s="251"/>
      <c r="DR26" s="246"/>
      <c r="DS26" s="246"/>
      <c r="DT26" s="252"/>
      <c r="DV26" s="243" t="str">
        <f t="shared" si="10"/>
        <v>Group D</v>
      </c>
      <c r="DW26" s="245"/>
      <c r="DX26" s="265"/>
      <c r="DY26" s="246"/>
      <c r="DZ26" s="249"/>
      <c r="EA26" s="250"/>
      <c r="EB26" s="247"/>
      <c r="EC26" s="251"/>
      <c r="ED26" s="251"/>
      <c r="EE26" s="246"/>
      <c r="EF26" s="246"/>
      <c r="EG26" s="252"/>
      <c r="EI26" s="243" t="str">
        <f t="shared" si="11"/>
        <v>Group D</v>
      </c>
      <c r="EJ26" s="245"/>
      <c r="EK26" s="265"/>
      <c r="EL26" s="246"/>
      <c r="EM26" s="249"/>
      <c r="EN26" s="250"/>
      <c r="EO26" s="247"/>
      <c r="EP26" s="251"/>
      <c r="EQ26" s="251"/>
      <c r="ER26" s="246"/>
      <c r="ES26" s="246"/>
      <c r="ET26" s="252"/>
      <c r="EV26" s="243" t="str">
        <f t="shared" si="12"/>
        <v>Group D</v>
      </c>
      <c r="EW26" s="245"/>
      <c r="EX26" s="265"/>
      <c r="EY26" s="246"/>
      <c r="EZ26" s="249"/>
      <c r="FA26" s="250"/>
      <c r="FB26" s="247"/>
      <c r="FC26" s="251"/>
      <c r="FD26" s="251"/>
      <c r="FE26" s="246"/>
      <c r="FF26" s="246"/>
      <c r="FG26" s="252"/>
      <c r="FI26" s="243" t="str">
        <f t="shared" si="13"/>
        <v>Group D</v>
      </c>
      <c r="FJ26" s="245"/>
      <c r="FK26" s="265"/>
      <c r="FL26" s="246"/>
      <c r="FM26" s="249"/>
      <c r="FN26" s="250"/>
      <c r="FO26" s="247"/>
      <c r="FP26" s="251"/>
      <c r="FQ26" s="251"/>
      <c r="FR26" s="246"/>
      <c r="FS26" s="246"/>
      <c r="FT26" s="252"/>
      <c r="FV26" s="243" t="str">
        <f t="shared" si="14"/>
        <v>Group D</v>
      </c>
      <c r="FW26" s="245"/>
      <c r="FX26" s="265"/>
      <c r="FY26" s="246"/>
      <c r="FZ26" s="249"/>
      <c r="GA26" s="250"/>
      <c r="GB26" s="247"/>
      <c r="GC26" s="251"/>
      <c r="GD26" s="251"/>
      <c r="GE26" s="246"/>
      <c r="GF26" s="246"/>
      <c r="GG26" s="252"/>
      <c r="GI26" s="243" t="str">
        <f t="shared" si="15"/>
        <v>Group D</v>
      </c>
      <c r="GJ26" s="245"/>
      <c r="GK26" s="265"/>
      <c r="GL26" s="246"/>
      <c r="GM26" s="249"/>
      <c r="GN26" s="250"/>
      <c r="GO26" s="247"/>
      <c r="GP26" s="251"/>
      <c r="GQ26" s="251"/>
      <c r="GR26" s="246"/>
      <c r="GS26" s="246"/>
      <c r="GT26" s="252"/>
      <c r="GV26" s="243" t="str">
        <f t="shared" si="16"/>
        <v>Group D</v>
      </c>
      <c r="GW26" s="245"/>
      <c r="GX26" s="265"/>
      <c r="GY26" s="246"/>
      <c r="GZ26" s="249"/>
      <c r="HA26" s="250"/>
      <c r="HB26" s="247"/>
      <c r="HC26" s="251"/>
      <c r="HD26" s="251"/>
      <c r="HE26" s="246"/>
      <c r="HF26" s="246"/>
      <c r="HG26" s="252"/>
      <c r="HI26" s="243" t="str">
        <f t="shared" si="17"/>
        <v>Group D</v>
      </c>
      <c r="HJ26" s="245"/>
      <c r="HK26" s="265"/>
      <c r="HL26" s="246"/>
      <c r="HM26" s="249"/>
      <c r="HN26" s="250"/>
      <c r="HO26" s="247"/>
      <c r="HP26" s="251"/>
      <c r="HQ26" s="251"/>
      <c r="HR26" s="246"/>
      <c r="HS26" s="246"/>
      <c r="HT26" s="252"/>
      <c r="HV26" s="243" t="str">
        <f t="shared" si="18"/>
        <v>Group D</v>
      </c>
      <c r="HW26" s="245"/>
      <c r="HX26" s="265"/>
      <c r="HY26" s="246"/>
      <c r="HZ26" s="249"/>
      <c r="IA26" s="250"/>
      <c r="IB26" s="247"/>
      <c r="IC26" s="251"/>
      <c r="ID26" s="251"/>
      <c r="IE26" s="246"/>
      <c r="IF26" s="246"/>
      <c r="IG26" s="252"/>
      <c r="II26" s="243" t="str">
        <f t="shared" si="19"/>
        <v>Group D</v>
      </c>
      <c r="IJ26" s="245"/>
      <c r="IK26" s="265"/>
      <c r="IL26" s="246"/>
      <c r="IM26" s="249"/>
      <c r="IN26" s="250"/>
      <c r="IO26" s="247"/>
      <c r="IP26" s="251"/>
      <c r="IQ26" s="251"/>
      <c r="IR26" s="246"/>
      <c r="IS26" s="246"/>
      <c r="IT26" s="252"/>
      <c r="IV26" s="243" t="str">
        <f t="shared" si="20"/>
        <v>Group D</v>
      </c>
      <c r="IW26" s="245"/>
      <c r="IX26" s="265"/>
      <c r="IY26" s="246"/>
      <c r="IZ26" s="249"/>
      <c r="JA26" s="250"/>
      <c r="JB26" s="247"/>
      <c r="JC26" s="251"/>
      <c r="JD26" s="251"/>
      <c r="JE26" s="246"/>
      <c r="JF26" s="246"/>
      <c r="JG26" s="252"/>
      <c r="JI26" s="243" t="str">
        <f t="shared" si="21"/>
        <v>Group D</v>
      </c>
      <c r="JJ26" s="245"/>
      <c r="JK26" s="265"/>
      <c r="JL26" s="246"/>
      <c r="JM26" s="249"/>
      <c r="JN26" s="250"/>
      <c r="JO26" s="247"/>
      <c r="JP26" s="251"/>
      <c r="JQ26" s="251"/>
      <c r="JR26" s="246"/>
      <c r="JS26" s="246"/>
      <c r="JT26" s="252"/>
      <c r="JV26" s="243" t="str">
        <f t="shared" si="22"/>
        <v>Group D</v>
      </c>
      <c r="JW26" s="245"/>
      <c r="JX26" s="265"/>
      <c r="JY26" s="246"/>
      <c r="JZ26" s="249"/>
      <c r="KA26" s="250"/>
      <c r="KB26" s="247"/>
      <c r="KC26" s="251"/>
      <c r="KD26" s="251"/>
      <c r="KE26" s="246"/>
      <c r="KF26" s="246"/>
      <c r="KG26" s="252"/>
      <c r="KI26" s="243" t="str">
        <f t="shared" si="23"/>
        <v>Group D</v>
      </c>
      <c r="KJ26" s="245"/>
      <c r="KK26" s="265"/>
      <c r="KL26" s="246"/>
      <c r="KM26" s="249"/>
      <c r="KN26" s="250"/>
      <c r="KO26" s="247"/>
      <c r="KP26" s="251"/>
      <c r="KQ26" s="251"/>
      <c r="KR26" s="246"/>
      <c r="KS26" s="246"/>
      <c r="KT26" s="252"/>
      <c r="KV26" s="243" t="str">
        <f t="shared" si="24"/>
        <v>Group D</v>
      </c>
      <c r="KW26" s="245"/>
      <c r="KX26" s="265"/>
      <c r="KY26" s="246"/>
      <c r="KZ26" s="249"/>
      <c r="LA26" s="250"/>
      <c r="LB26" s="247"/>
      <c r="LC26" s="251"/>
      <c r="LD26" s="251"/>
      <c r="LE26" s="246"/>
      <c r="LF26" s="246"/>
      <c r="LG26" s="252"/>
      <c r="LI26" s="243" t="str">
        <f t="shared" si="25"/>
        <v>Group D</v>
      </c>
      <c r="LJ26" s="245"/>
      <c r="LK26" s="265"/>
      <c r="LL26" s="246"/>
      <c r="LM26" s="249"/>
      <c r="LN26" s="250"/>
      <c r="LO26" s="247"/>
      <c r="LP26" s="251"/>
      <c r="LQ26" s="251"/>
      <c r="LR26" s="246"/>
      <c r="LS26" s="246"/>
      <c r="LT26" s="252"/>
      <c r="LV26" s="243" t="str">
        <f t="shared" si="26"/>
        <v>Group D</v>
      </c>
      <c r="LW26" s="245"/>
      <c r="LX26" s="265"/>
      <c r="LY26" s="246"/>
      <c r="LZ26" s="249"/>
      <c r="MA26" s="250"/>
      <c r="MB26" s="247"/>
      <c r="MC26" s="251"/>
      <c r="MD26" s="251"/>
      <c r="ME26" s="246"/>
      <c r="MF26" s="246"/>
      <c r="MG26" s="252"/>
    </row>
    <row r="27">
      <c r="A27" s="172"/>
      <c r="B27" s="253">
        <f t="array" ref="B27">INDEX(Groups!$C$7:$C$35,MATCH(C27,Groups!$D$7:$D$35,0))</f>
        <v>26</v>
      </c>
      <c r="C27" s="254" t="str">
        <f>GrpD!$B$4</f>
        <v>Poland</v>
      </c>
      <c r="D27" s="255">
        <f t="array" ref="D27">INDEX(Groups!$C$7:$C$35,MATCH(E27,Groups!$D$7:$D$35,0))</f>
        <v>12</v>
      </c>
      <c r="E27" s="254" t="str">
        <f>GrpD!$D$4</f>
        <v>Netherlands</v>
      </c>
      <c r="F27" s="256">
        <f>GrpD!$E$4</f>
        <v>0</v>
      </c>
      <c r="G27" s="257">
        <f>GrpD!$G$4</f>
        <v>1</v>
      </c>
      <c r="H27" s="133"/>
      <c r="I27" s="253">
        <f t="shared" si="1"/>
        <v>26</v>
      </c>
      <c r="J27" s="254" t="str">
        <f>GrpD!$B$4</f>
        <v>Poland</v>
      </c>
      <c r="K27" s="255">
        <f t="shared" ref="K27:K32" si="261">$D27</f>
        <v>12</v>
      </c>
      <c r="L27" s="254" t="str">
        <f>GrpD!$D$4</f>
        <v>Netherlands</v>
      </c>
      <c r="M27" s="258"/>
      <c r="N27" s="258"/>
      <c r="O27" s="259"/>
      <c r="P27" s="255" t="str">
        <f t="shared" ref="P27:P32" si="262">IF(($F27&lt;&gt;"")*($G27&lt;&gt;"")*(M27&lt;&gt;"")*(N27&lt;&gt;""),($F27&gt;$G27)*(M27&gt;N27)+($F27=$G27)*(M27=N27)+($F27&lt;$G27)*(M27&lt;N27),"")</f>
        <v/>
      </c>
      <c r="Q27" s="255" t="str">
        <f>IF((P27&lt;&gt;""),IF(OR($F27&lt;&gt;$G27,PrSettings!$M$4="●"),(($F27-$G27)=(M27-N27))*1,0),"")</f>
        <v/>
      </c>
      <c r="R27" s="255" t="str">
        <f t="shared" ref="R27:R32" si="263">IF((P27&lt;&gt;""),($F27=M27)*($G27=N27),"")</f>
        <v/>
      </c>
      <c r="S27" s="255" t="str">
        <f>IF(P27&lt;&gt;"",IF(ABS($F27-$G27)&gt;=PrSettings!$M$7,(ABS($F27-$G27-M27+N27)&lt;=1)*1,IF(AND(P27,$F27=$G27,$F27&gt;=PrSettings!$M$6),(ABS(M27-$F27)&lt;=1)*1,IF(AND(ABS($F27-$G27-M27+N27)&lt;=1,$F27+$G27&gt;=PrSettings!$M$8),(ABS(M27-$F27)&lt;=1)*(ABS(N27-$G27)&lt;=1)*1,""))),"")</f>
        <v/>
      </c>
      <c r="T27" s="260"/>
      <c r="V27" s="253">
        <f t="shared" si="2"/>
        <v>26</v>
      </c>
      <c r="W27" s="254" t="str">
        <f>GrpD!$B$4</f>
        <v>Poland</v>
      </c>
      <c r="X27" s="255">
        <f t="shared" ref="X27:X32" si="264">$D27</f>
        <v>12</v>
      </c>
      <c r="Y27" s="254" t="str">
        <f>GrpD!$D$4</f>
        <v>Netherlands</v>
      </c>
      <c r="Z27" s="258"/>
      <c r="AA27" s="258"/>
      <c r="AB27" s="259"/>
      <c r="AC27" s="255" t="str">
        <f t="shared" ref="AC27:AC32" si="265">IF(($F27&lt;&gt;"")*($G27&lt;&gt;"")*(Z27&lt;&gt;"")*(AA27&lt;&gt;""),($F27&gt;$G27)*(Z27&gt;AA27)+($F27=$G27)*(Z27=AA27)+($F27&lt;$G27)*(Z27&lt;AA27),"")</f>
        <v/>
      </c>
      <c r="AD27" s="255" t="str">
        <f>IF((AC27&lt;&gt;""),IF(OR($F27&lt;&gt;$G27,PrSettings!$M$4="●"),(($F27-$G27)=(Z27-AA27))*1,0),"")</f>
        <v/>
      </c>
      <c r="AE27" s="255" t="str">
        <f t="shared" ref="AE27:AE32" si="266">IF((AC27&lt;&gt;""),($F27=Z27)*($G27=AA27),"")</f>
        <v/>
      </c>
      <c r="AF27" s="255" t="str">
        <f>IF(AC27&lt;&gt;"",IF(ABS($F27-$G27)&gt;=PrSettings!$M$7,(ABS($F27-$G27-Z27+AA27)&lt;=1)*1,IF(AND(AC27,$F27=$G27,$F27&gt;=PrSettings!$M$6),(ABS(Z27-$F27)&lt;=1)*1,IF(AND(ABS($F27-$G27-Z27+AA27)&lt;=1,$F27+$G27&gt;=PrSettings!$M$8),(ABS(Z27-$F27)&lt;=1)*(ABS(AA27-$G27)&lt;=1)*1,""))),"")</f>
        <v/>
      </c>
      <c r="AG27" s="260"/>
      <c r="AI27" s="253">
        <f t="shared" si="3"/>
        <v>26</v>
      </c>
      <c r="AJ27" s="254" t="str">
        <f>GrpD!$B$4</f>
        <v>Poland</v>
      </c>
      <c r="AK27" s="255">
        <f t="shared" ref="AK27:AK32" si="267">$D27</f>
        <v>12</v>
      </c>
      <c r="AL27" s="254" t="str">
        <f>GrpD!$D$4</f>
        <v>Netherlands</v>
      </c>
      <c r="AM27" s="258"/>
      <c r="AN27" s="258"/>
      <c r="AO27" s="259"/>
      <c r="AP27" s="255" t="str">
        <f t="shared" ref="AP27:AP32" si="268">IF(($F27&lt;&gt;"")*($G27&lt;&gt;"")*(AM27&lt;&gt;"")*(AN27&lt;&gt;""),($F27&gt;$G27)*(AM27&gt;AN27)+($F27=$G27)*(AM27=AN27)+($F27&lt;$G27)*(AM27&lt;AN27),"")</f>
        <v/>
      </c>
      <c r="AQ27" s="255" t="str">
        <f>IF((AP27&lt;&gt;""),IF(OR($F27&lt;&gt;$G27,PrSettings!$M$4="●"),(($F27-$G27)=(AM27-AN27))*1,0),"")</f>
        <v/>
      </c>
      <c r="AR27" s="255" t="str">
        <f t="shared" ref="AR27:AR32" si="269">IF((AP27&lt;&gt;""),($F27=AM27)*($G27=AN27),"")</f>
        <v/>
      </c>
      <c r="AS27" s="255" t="str">
        <f>IF(AP27&lt;&gt;"",IF(ABS($F27-$G27)&gt;=PrSettings!$M$7,(ABS($F27-$G27-AM27+AN27)&lt;=1)*1,IF(AND(AP27,$F27=$G27,$F27&gt;=PrSettings!$M$6),(ABS(AM27-$F27)&lt;=1)*1,IF(AND(ABS($F27-$G27-AM27+AN27)&lt;=1,$F27+$G27&gt;=PrSettings!$M$8),(ABS(AM27-$F27)&lt;=1)*(ABS(AN27-$G27)&lt;=1)*1,""))),"")</f>
        <v/>
      </c>
      <c r="AT27" s="260"/>
      <c r="AV27" s="253">
        <f t="shared" si="4"/>
        <v>26</v>
      </c>
      <c r="AW27" s="254" t="str">
        <f>GrpD!$B$4</f>
        <v>Poland</v>
      </c>
      <c r="AX27" s="255">
        <f t="shared" ref="AX27:AX32" si="270">$D27</f>
        <v>12</v>
      </c>
      <c r="AY27" s="254" t="str">
        <f>GrpD!$D$4</f>
        <v>Netherlands</v>
      </c>
      <c r="AZ27" s="258"/>
      <c r="BA27" s="258"/>
      <c r="BB27" s="259"/>
      <c r="BC27" s="255" t="str">
        <f t="shared" ref="BC27:BC32" si="271">IF(($F27&lt;&gt;"")*($G27&lt;&gt;"")*(AZ27&lt;&gt;"")*(BA27&lt;&gt;""),($F27&gt;$G27)*(AZ27&gt;BA27)+($F27=$G27)*(AZ27=BA27)+($F27&lt;$G27)*(AZ27&lt;BA27),"")</f>
        <v/>
      </c>
      <c r="BD27" s="255" t="str">
        <f>IF((BC27&lt;&gt;""),IF(OR($F27&lt;&gt;$G27,PrSettings!$M$4="●"),(($F27-$G27)=(AZ27-BA27))*1,0),"")</f>
        <v/>
      </c>
      <c r="BE27" s="255" t="str">
        <f t="shared" ref="BE27:BE32" si="272">IF((BC27&lt;&gt;""),($F27=AZ27)*($G27=BA27),"")</f>
        <v/>
      </c>
      <c r="BF27" s="255" t="str">
        <f>IF(BC27&lt;&gt;"",IF(ABS($F27-$G27)&gt;=PrSettings!$M$7,(ABS($F27-$G27-AZ27+BA27)&lt;=1)*1,IF(AND(BC27,$F27=$G27,$F27&gt;=PrSettings!$M$6),(ABS(AZ27-$F27)&lt;=1)*1,IF(AND(ABS($F27-$G27-AZ27+BA27)&lt;=1,$F27+$G27&gt;=PrSettings!$M$8),(ABS(AZ27-$F27)&lt;=1)*(ABS(BA27-$G27)&lt;=1)*1,""))),"")</f>
        <v/>
      </c>
      <c r="BG27" s="260"/>
      <c r="BI27" s="253">
        <f t="shared" si="5"/>
        <v>26</v>
      </c>
      <c r="BJ27" s="254" t="str">
        <f>GrpD!$B$4</f>
        <v>Poland</v>
      </c>
      <c r="BK27" s="255">
        <f t="shared" ref="BK27:BK32" si="273">$D27</f>
        <v>12</v>
      </c>
      <c r="BL27" s="254" t="str">
        <f>GrpD!$D$4</f>
        <v>Netherlands</v>
      </c>
      <c r="BM27" s="258"/>
      <c r="BN27" s="258"/>
      <c r="BO27" s="259"/>
      <c r="BP27" s="255" t="str">
        <f t="shared" ref="BP27:BP32" si="274">IF(($F27&lt;&gt;"")*($G27&lt;&gt;"")*(BM27&lt;&gt;"")*(BN27&lt;&gt;""),($F27&gt;$G27)*(BM27&gt;BN27)+($F27=$G27)*(BM27=BN27)+($F27&lt;$G27)*(BM27&lt;BN27),"")</f>
        <v/>
      </c>
      <c r="BQ27" s="255" t="str">
        <f>IF((BP27&lt;&gt;""),IF(OR($F27&lt;&gt;$G27,PrSettings!$M$4="●"),(($F27-$G27)=(BM27-BN27))*1,0),"")</f>
        <v/>
      </c>
      <c r="BR27" s="255" t="str">
        <f t="shared" ref="BR27:BR32" si="275">IF((BP27&lt;&gt;""),($F27=BM27)*($G27=BN27),"")</f>
        <v/>
      </c>
      <c r="BS27" s="255" t="str">
        <f>IF(BP27&lt;&gt;"",IF(ABS($F27-$G27)&gt;=PrSettings!$M$7,(ABS($F27-$G27-BM27+BN27)&lt;=1)*1,IF(AND(BP27,$F27=$G27,$F27&gt;=PrSettings!$M$6),(ABS(BM27-$F27)&lt;=1)*1,IF(AND(ABS($F27-$G27-BM27+BN27)&lt;=1,$F27+$G27&gt;=PrSettings!$M$8),(ABS(BM27-$F27)&lt;=1)*(ABS(BN27-$G27)&lt;=1)*1,""))),"")</f>
        <v/>
      </c>
      <c r="BT27" s="260"/>
      <c r="BV27" s="253">
        <f t="shared" si="6"/>
        <v>26</v>
      </c>
      <c r="BW27" s="254" t="str">
        <f>GrpD!$B$4</f>
        <v>Poland</v>
      </c>
      <c r="BX27" s="255">
        <f t="shared" ref="BX27:BX32" si="276">$D27</f>
        <v>12</v>
      </c>
      <c r="BY27" s="254" t="str">
        <f>GrpD!$D$4</f>
        <v>Netherlands</v>
      </c>
      <c r="BZ27" s="258"/>
      <c r="CA27" s="258"/>
      <c r="CB27" s="259"/>
      <c r="CC27" s="255" t="str">
        <f t="shared" ref="CC27:CC32" si="277">IF(($F27&lt;&gt;"")*($G27&lt;&gt;"")*(BZ27&lt;&gt;"")*(CA27&lt;&gt;""),($F27&gt;$G27)*(BZ27&gt;CA27)+($F27=$G27)*(BZ27=CA27)+($F27&lt;$G27)*(BZ27&lt;CA27),"")</f>
        <v/>
      </c>
      <c r="CD27" s="255" t="str">
        <f>IF((CC27&lt;&gt;""),IF(OR($F27&lt;&gt;$G27,PrSettings!$M$4="●"),(($F27-$G27)=(BZ27-CA27))*1,0),"")</f>
        <v/>
      </c>
      <c r="CE27" s="255" t="str">
        <f t="shared" ref="CE27:CE32" si="278">IF((CC27&lt;&gt;""),($F27=BZ27)*($G27=CA27),"")</f>
        <v/>
      </c>
      <c r="CF27" s="255" t="str">
        <f>IF(CC27&lt;&gt;"",IF(ABS($F27-$G27)&gt;=PrSettings!$M$7,(ABS($F27-$G27-BZ27+CA27)&lt;=1)*1,IF(AND(CC27,$F27=$G27,$F27&gt;=PrSettings!$M$6),(ABS(BZ27-$F27)&lt;=1)*1,IF(AND(ABS($F27-$G27-BZ27+CA27)&lt;=1,$F27+$G27&gt;=PrSettings!$M$8),(ABS(BZ27-$F27)&lt;=1)*(ABS(CA27-$G27)&lt;=1)*1,""))),"")</f>
        <v/>
      </c>
      <c r="CG27" s="260"/>
      <c r="CI27" s="253">
        <f t="shared" si="7"/>
        <v>26</v>
      </c>
      <c r="CJ27" s="254" t="str">
        <f>GrpD!$B$4</f>
        <v>Poland</v>
      </c>
      <c r="CK27" s="255">
        <f t="shared" ref="CK27:CK32" si="279">$D27</f>
        <v>12</v>
      </c>
      <c r="CL27" s="254" t="str">
        <f>GrpD!$D$4</f>
        <v>Netherlands</v>
      </c>
      <c r="CM27" s="258"/>
      <c r="CN27" s="258"/>
      <c r="CO27" s="259"/>
      <c r="CP27" s="255" t="str">
        <f t="shared" ref="CP27:CP32" si="280">IF(($F27&lt;&gt;"")*($G27&lt;&gt;"")*(CM27&lt;&gt;"")*(CN27&lt;&gt;""),($F27&gt;$G27)*(CM27&gt;CN27)+($F27=$G27)*(CM27=CN27)+($F27&lt;$G27)*(CM27&lt;CN27),"")</f>
        <v/>
      </c>
      <c r="CQ27" s="255" t="str">
        <f>IF((CP27&lt;&gt;""),IF(OR($F27&lt;&gt;$G27,PrSettings!$M$4="●"),(($F27-$G27)=(CM27-CN27))*1,0),"")</f>
        <v/>
      </c>
      <c r="CR27" s="255" t="str">
        <f t="shared" ref="CR27:CR32" si="281">IF((CP27&lt;&gt;""),($F27=CM27)*($G27=CN27),"")</f>
        <v/>
      </c>
      <c r="CS27" s="255" t="str">
        <f>IF(CP27&lt;&gt;"",IF(ABS($F27-$G27)&gt;=PrSettings!$M$7,(ABS($F27-$G27-CM27+CN27)&lt;=1)*1,IF(AND(CP27,$F27=$G27,$F27&gt;=PrSettings!$M$6),(ABS(CM27-$F27)&lt;=1)*1,IF(AND(ABS($F27-$G27-CM27+CN27)&lt;=1,$F27+$G27&gt;=PrSettings!$M$8),(ABS(CM27-$F27)&lt;=1)*(ABS(CN27-$G27)&lt;=1)*1,""))),"")</f>
        <v/>
      </c>
      <c r="CT27" s="260"/>
      <c r="CV27" s="253">
        <f t="shared" si="8"/>
        <v>26</v>
      </c>
      <c r="CW27" s="254" t="str">
        <f>GrpD!$B$4</f>
        <v>Poland</v>
      </c>
      <c r="CX27" s="255">
        <f t="shared" ref="CX27:CX32" si="282">$D27</f>
        <v>12</v>
      </c>
      <c r="CY27" s="254" t="str">
        <f>GrpD!$D$4</f>
        <v>Netherlands</v>
      </c>
      <c r="CZ27" s="258"/>
      <c r="DA27" s="258"/>
      <c r="DB27" s="259"/>
      <c r="DC27" s="255" t="str">
        <f t="shared" ref="DC27:DC32" si="283">IF(($F27&lt;&gt;"")*($G27&lt;&gt;"")*(CZ27&lt;&gt;"")*(DA27&lt;&gt;""),($F27&gt;$G27)*(CZ27&gt;DA27)+($F27=$G27)*(CZ27=DA27)+($F27&lt;$G27)*(CZ27&lt;DA27),"")</f>
        <v/>
      </c>
      <c r="DD27" s="255" t="str">
        <f>IF((DC27&lt;&gt;""),IF(OR($F27&lt;&gt;$G27,PrSettings!$M$4="●"),(($F27-$G27)=(CZ27-DA27))*1,0),"")</f>
        <v/>
      </c>
      <c r="DE27" s="255" t="str">
        <f t="shared" ref="DE27:DE32" si="284">IF((DC27&lt;&gt;""),($F27=CZ27)*($G27=DA27),"")</f>
        <v/>
      </c>
      <c r="DF27" s="255" t="str">
        <f>IF(DC27&lt;&gt;"",IF(ABS($F27-$G27)&gt;=PrSettings!$M$7,(ABS($F27-$G27-CZ27+DA27)&lt;=1)*1,IF(AND(DC27,$F27=$G27,$F27&gt;=PrSettings!$M$6),(ABS(CZ27-$F27)&lt;=1)*1,IF(AND(ABS($F27-$G27-CZ27+DA27)&lt;=1,$F27+$G27&gt;=PrSettings!$M$8),(ABS(CZ27-$F27)&lt;=1)*(ABS(DA27-$G27)&lt;=1)*1,""))),"")</f>
        <v/>
      </c>
      <c r="DG27" s="260"/>
      <c r="DI27" s="253">
        <f t="shared" si="9"/>
        <v>26</v>
      </c>
      <c r="DJ27" s="254" t="str">
        <f>GrpD!$B$4</f>
        <v>Poland</v>
      </c>
      <c r="DK27" s="255">
        <f t="shared" ref="DK27:DK32" si="285">$D27</f>
        <v>12</v>
      </c>
      <c r="DL27" s="254" t="str">
        <f>GrpD!$D$4</f>
        <v>Netherlands</v>
      </c>
      <c r="DM27" s="258"/>
      <c r="DN27" s="258"/>
      <c r="DO27" s="259"/>
      <c r="DP27" s="255" t="str">
        <f t="shared" ref="DP27:DP32" si="286">IF(($F27&lt;&gt;"")*($G27&lt;&gt;"")*(DM27&lt;&gt;"")*(DN27&lt;&gt;""),($F27&gt;$G27)*(DM27&gt;DN27)+($F27=$G27)*(DM27=DN27)+($F27&lt;$G27)*(DM27&lt;DN27),"")</f>
        <v/>
      </c>
      <c r="DQ27" s="255" t="str">
        <f>IF((DP27&lt;&gt;""),IF(OR($F27&lt;&gt;$G27,PrSettings!$M$4="●"),(($F27-$G27)=(DM27-DN27))*1,0),"")</f>
        <v/>
      </c>
      <c r="DR27" s="255" t="str">
        <f t="shared" ref="DR27:DR32" si="287">IF((DP27&lt;&gt;""),($F27=DM27)*($G27=DN27),"")</f>
        <v/>
      </c>
      <c r="DS27" s="255" t="str">
        <f>IF(DP27&lt;&gt;"",IF(ABS($F27-$G27)&gt;=PrSettings!$M$7,(ABS($F27-$G27-DM27+DN27)&lt;=1)*1,IF(AND(DP27,$F27=$G27,$F27&gt;=PrSettings!$M$6),(ABS(DM27-$F27)&lt;=1)*1,IF(AND(ABS($F27-$G27-DM27+DN27)&lt;=1,$F27+$G27&gt;=PrSettings!$M$8),(ABS(DM27-$F27)&lt;=1)*(ABS(DN27-$G27)&lt;=1)*1,""))),"")</f>
        <v/>
      </c>
      <c r="DT27" s="260"/>
      <c r="DV27" s="253">
        <f t="shared" si="10"/>
        <v>26</v>
      </c>
      <c r="DW27" s="254" t="str">
        <f>GrpD!$B$4</f>
        <v>Poland</v>
      </c>
      <c r="DX27" s="255">
        <f t="shared" ref="DX27:DX32" si="288">$D27</f>
        <v>12</v>
      </c>
      <c r="DY27" s="254" t="str">
        <f>GrpD!$D$4</f>
        <v>Netherlands</v>
      </c>
      <c r="DZ27" s="258"/>
      <c r="EA27" s="258"/>
      <c r="EB27" s="259"/>
      <c r="EC27" s="255" t="str">
        <f t="shared" ref="EC27:EC32" si="289">IF(($F27&lt;&gt;"")*($G27&lt;&gt;"")*(DZ27&lt;&gt;"")*(EA27&lt;&gt;""),($F27&gt;$G27)*(DZ27&gt;EA27)+($F27=$G27)*(DZ27=EA27)+($F27&lt;$G27)*(DZ27&lt;EA27),"")</f>
        <v/>
      </c>
      <c r="ED27" s="255" t="str">
        <f>IF((EC27&lt;&gt;""),IF(OR($F27&lt;&gt;$G27,PrSettings!$M$4="●"),(($F27-$G27)=(DZ27-EA27))*1,0),"")</f>
        <v/>
      </c>
      <c r="EE27" s="255" t="str">
        <f t="shared" ref="EE27:EE32" si="290">IF((EC27&lt;&gt;""),($F27=DZ27)*($G27=EA27),"")</f>
        <v/>
      </c>
      <c r="EF27" s="255" t="str">
        <f>IF(EC27&lt;&gt;"",IF(ABS($F27-$G27)&gt;=PrSettings!$M$7,(ABS($F27-$G27-DZ27+EA27)&lt;=1)*1,IF(AND(EC27,$F27=$G27,$F27&gt;=PrSettings!$M$6),(ABS(DZ27-$F27)&lt;=1)*1,IF(AND(ABS($F27-$G27-DZ27+EA27)&lt;=1,$F27+$G27&gt;=PrSettings!$M$8),(ABS(DZ27-$F27)&lt;=1)*(ABS(EA27-$G27)&lt;=1)*1,""))),"")</f>
        <v/>
      </c>
      <c r="EG27" s="260"/>
      <c r="EI27" s="253">
        <f t="shared" si="11"/>
        <v>26</v>
      </c>
      <c r="EJ27" s="254" t="str">
        <f>GrpD!$B$4</f>
        <v>Poland</v>
      </c>
      <c r="EK27" s="255">
        <f t="shared" ref="EK27:EK32" si="291">$D27</f>
        <v>12</v>
      </c>
      <c r="EL27" s="254" t="str">
        <f>GrpD!$D$4</f>
        <v>Netherlands</v>
      </c>
      <c r="EM27" s="258"/>
      <c r="EN27" s="258"/>
      <c r="EO27" s="259"/>
      <c r="EP27" s="255" t="str">
        <f t="shared" ref="EP27:EP32" si="292">IF(($F27&lt;&gt;"")*($G27&lt;&gt;"")*(EM27&lt;&gt;"")*(EN27&lt;&gt;""),($F27&gt;$G27)*(EM27&gt;EN27)+($F27=$G27)*(EM27=EN27)+($F27&lt;$G27)*(EM27&lt;EN27),"")</f>
        <v/>
      </c>
      <c r="EQ27" s="255" t="str">
        <f>IF((EP27&lt;&gt;""),IF(OR($F27&lt;&gt;$G27,PrSettings!$M$4="●"),(($F27-$G27)=(EM27-EN27))*1,0),"")</f>
        <v/>
      </c>
      <c r="ER27" s="255" t="str">
        <f t="shared" ref="ER27:ER32" si="293">IF((EP27&lt;&gt;""),($F27=EM27)*($G27=EN27),"")</f>
        <v/>
      </c>
      <c r="ES27" s="255" t="str">
        <f>IF(EP27&lt;&gt;"",IF(ABS($F27-$G27)&gt;=PrSettings!$M$7,(ABS($F27-$G27-EM27+EN27)&lt;=1)*1,IF(AND(EP27,$F27=$G27,$F27&gt;=PrSettings!$M$6),(ABS(EM27-$F27)&lt;=1)*1,IF(AND(ABS($F27-$G27-EM27+EN27)&lt;=1,$F27+$G27&gt;=PrSettings!$M$8),(ABS(EM27-$F27)&lt;=1)*(ABS(EN27-$G27)&lt;=1)*1,""))),"")</f>
        <v/>
      </c>
      <c r="ET27" s="260"/>
      <c r="EV27" s="253">
        <f t="shared" si="12"/>
        <v>26</v>
      </c>
      <c r="EW27" s="254" t="str">
        <f>GrpD!$B$4</f>
        <v>Poland</v>
      </c>
      <c r="EX27" s="255">
        <f t="shared" ref="EX27:EX32" si="294">$D27</f>
        <v>12</v>
      </c>
      <c r="EY27" s="254" t="str">
        <f>GrpD!$D$4</f>
        <v>Netherlands</v>
      </c>
      <c r="EZ27" s="258"/>
      <c r="FA27" s="258"/>
      <c r="FB27" s="259"/>
      <c r="FC27" s="255" t="str">
        <f t="shared" ref="FC27:FC32" si="295">IF(($F27&lt;&gt;"")*($G27&lt;&gt;"")*(EZ27&lt;&gt;"")*(FA27&lt;&gt;""),($F27&gt;$G27)*(EZ27&gt;FA27)+($F27=$G27)*(EZ27=FA27)+($F27&lt;$G27)*(EZ27&lt;FA27),"")</f>
        <v/>
      </c>
      <c r="FD27" s="255" t="str">
        <f>IF((FC27&lt;&gt;""),IF(OR($F27&lt;&gt;$G27,PrSettings!$M$4="●"),(($F27-$G27)=(EZ27-FA27))*1,0),"")</f>
        <v/>
      </c>
      <c r="FE27" s="255" t="str">
        <f t="shared" ref="FE27:FE32" si="296">IF((FC27&lt;&gt;""),($F27=EZ27)*($G27=FA27),"")</f>
        <v/>
      </c>
      <c r="FF27" s="255" t="str">
        <f>IF(FC27&lt;&gt;"",IF(ABS($F27-$G27)&gt;=PrSettings!$M$7,(ABS($F27-$G27-EZ27+FA27)&lt;=1)*1,IF(AND(FC27,$F27=$G27,$F27&gt;=PrSettings!$M$6),(ABS(EZ27-$F27)&lt;=1)*1,IF(AND(ABS($F27-$G27-EZ27+FA27)&lt;=1,$F27+$G27&gt;=PrSettings!$M$8),(ABS(EZ27-$F27)&lt;=1)*(ABS(FA27-$G27)&lt;=1)*1,""))),"")</f>
        <v/>
      </c>
      <c r="FG27" s="260"/>
      <c r="FI27" s="253">
        <f t="shared" si="13"/>
        <v>26</v>
      </c>
      <c r="FJ27" s="254" t="str">
        <f>GrpD!$B$4</f>
        <v>Poland</v>
      </c>
      <c r="FK27" s="255">
        <f t="shared" ref="FK27:FK32" si="297">$D27</f>
        <v>12</v>
      </c>
      <c r="FL27" s="254" t="str">
        <f>GrpD!$D$4</f>
        <v>Netherlands</v>
      </c>
      <c r="FM27" s="258"/>
      <c r="FN27" s="258"/>
      <c r="FO27" s="259"/>
      <c r="FP27" s="255" t="str">
        <f t="shared" ref="FP27:FP32" si="298">IF(($F27&lt;&gt;"")*($G27&lt;&gt;"")*(FM27&lt;&gt;"")*(FN27&lt;&gt;""),($F27&gt;$G27)*(FM27&gt;FN27)+($F27=$G27)*(FM27=FN27)+($F27&lt;$G27)*(FM27&lt;FN27),"")</f>
        <v/>
      </c>
      <c r="FQ27" s="255" t="str">
        <f>IF((FP27&lt;&gt;""),IF(OR($F27&lt;&gt;$G27,PrSettings!$M$4="●"),(($F27-$G27)=(FM27-FN27))*1,0),"")</f>
        <v/>
      </c>
      <c r="FR27" s="255" t="str">
        <f t="shared" ref="FR27:FR32" si="299">IF((FP27&lt;&gt;""),($F27=FM27)*($G27=FN27),"")</f>
        <v/>
      </c>
      <c r="FS27" s="255" t="str">
        <f>IF(FP27&lt;&gt;"",IF(ABS($F27-$G27)&gt;=PrSettings!$M$7,(ABS($F27-$G27-FM27+FN27)&lt;=1)*1,IF(AND(FP27,$F27=$G27,$F27&gt;=PrSettings!$M$6),(ABS(FM27-$F27)&lt;=1)*1,IF(AND(ABS($F27-$G27-FM27+FN27)&lt;=1,$F27+$G27&gt;=PrSettings!$M$8),(ABS(FM27-$F27)&lt;=1)*(ABS(FN27-$G27)&lt;=1)*1,""))),"")</f>
        <v/>
      </c>
      <c r="FT27" s="260"/>
      <c r="FV27" s="253">
        <f t="shared" si="14"/>
        <v>26</v>
      </c>
      <c r="FW27" s="254" t="str">
        <f>GrpD!$B$4</f>
        <v>Poland</v>
      </c>
      <c r="FX27" s="255">
        <f t="shared" ref="FX27:FX32" si="300">$D27</f>
        <v>12</v>
      </c>
      <c r="FY27" s="254" t="str">
        <f>GrpD!$D$4</f>
        <v>Netherlands</v>
      </c>
      <c r="FZ27" s="258"/>
      <c r="GA27" s="258"/>
      <c r="GB27" s="259"/>
      <c r="GC27" s="255" t="str">
        <f t="shared" ref="GC27:GC32" si="301">IF(($F27&lt;&gt;"")*($G27&lt;&gt;"")*(FZ27&lt;&gt;"")*(GA27&lt;&gt;""),($F27&gt;$G27)*(FZ27&gt;GA27)+($F27=$G27)*(FZ27=GA27)+($F27&lt;$G27)*(FZ27&lt;GA27),"")</f>
        <v/>
      </c>
      <c r="GD27" s="255" t="str">
        <f>IF((GC27&lt;&gt;""),IF(OR($F27&lt;&gt;$G27,PrSettings!$M$4="●"),(($F27-$G27)=(FZ27-GA27))*1,0),"")</f>
        <v/>
      </c>
      <c r="GE27" s="255" t="str">
        <f t="shared" ref="GE27:GE32" si="302">IF((GC27&lt;&gt;""),($F27=FZ27)*($G27=GA27),"")</f>
        <v/>
      </c>
      <c r="GF27" s="255" t="str">
        <f>IF(GC27&lt;&gt;"",IF(ABS($F27-$G27)&gt;=PrSettings!$M$7,(ABS($F27-$G27-FZ27+GA27)&lt;=1)*1,IF(AND(GC27,$F27=$G27,$F27&gt;=PrSettings!$M$6),(ABS(FZ27-$F27)&lt;=1)*1,IF(AND(ABS($F27-$G27-FZ27+GA27)&lt;=1,$F27+$G27&gt;=PrSettings!$M$8),(ABS(FZ27-$F27)&lt;=1)*(ABS(GA27-$G27)&lt;=1)*1,""))),"")</f>
        <v/>
      </c>
      <c r="GG27" s="260"/>
      <c r="GI27" s="253">
        <f t="shared" si="15"/>
        <v>26</v>
      </c>
      <c r="GJ27" s="254" t="str">
        <f>GrpD!$B$4</f>
        <v>Poland</v>
      </c>
      <c r="GK27" s="255">
        <f t="shared" ref="GK27:GK32" si="303">$D27</f>
        <v>12</v>
      </c>
      <c r="GL27" s="254" t="str">
        <f>GrpD!$D$4</f>
        <v>Netherlands</v>
      </c>
      <c r="GM27" s="258"/>
      <c r="GN27" s="258"/>
      <c r="GO27" s="259"/>
      <c r="GP27" s="255" t="str">
        <f t="shared" ref="GP27:GP32" si="304">IF(($F27&lt;&gt;"")*($G27&lt;&gt;"")*(GM27&lt;&gt;"")*(GN27&lt;&gt;""),($F27&gt;$G27)*(GM27&gt;GN27)+($F27=$G27)*(GM27=GN27)+($F27&lt;$G27)*(GM27&lt;GN27),"")</f>
        <v/>
      </c>
      <c r="GQ27" s="255" t="str">
        <f>IF((GP27&lt;&gt;""),IF(OR($F27&lt;&gt;$G27,PrSettings!$M$4="●"),(($F27-$G27)=(GM27-GN27))*1,0),"")</f>
        <v/>
      </c>
      <c r="GR27" s="255" t="str">
        <f t="shared" ref="GR27:GR32" si="305">IF((GP27&lt;&gt;""),($F27=GM27)*($G27=GN27),"")</f>
        <v/>
      </c>
      <c r="GS27" s="255" t="str">
        <f>IF(GP27&lt;&gt;"",IF(ABS($F27-$G27)&gt;=PrSettings!$M$7,(ABS($F27-$G27-GM27+GN27)&lt;=1)*1,IF(AND(GP27,$F27=$G27,$F27&gt;=PrSettings!$M$6),(ABS(GM27-$F27)&lt;=1)*1,IF(AND(ABS($F27-$G27-GM27+GN27)&lt;=1,$F27+$G27&gt;=PrSettings!$M$8),(ABS(GM27-$F27)&lt;=1)*(ABS(GN27-$G27)&lt;=1)*1,""))),"")</f>
        <v/>
      </c>
      <c r="GT27" s="260"/>
      <c r="GV27" s="253">
        <f t="shared" si="16"/>
        <v>26</v>
      </c>
      <c r="GW27" s="254" t="str">
        <f>GrpD!$B$4</f>
        <v>Poland</v>
      </c>
      <c r="GX27" s="255">
        <f t="shared" ref="GX27:GX32" si="306">$D27</f>
        <v>12</v>
      </c>
      <c r="GY27" s="254" t="str">
        <f>GrpD!$D$4</f>
        <v>Netherlands</v>
      </c>
      <c r="GZ27" s="258"/>
      <c r="HA27" s="258"/>
      <c r="HB27" s="259"/>
      <c r="HC27" s="255" t="str">
        <f t="shared" ref="HC27:HC32" si="307">IF(($F27&lt;&gt;"")*($G27&lt;&gt;"")*(GZ27&lt;&gt;"")*(HA27&lt;&gt;""),($F27&gt;$G27)*(GZ27&gt;HA27)+($F27=$G27)*(GZ27=HA27)+($F27&lt;$G27)*(GZ27&lt;HA27),"")</f>
        <v/>
      </c>
      <c r="HD27" s="255" t="str">
        <f>IF((HC27&lt;&gt;""),IF(OR($F27&lt;&gt;$G27,PrSettings!$M$4="●"),(($F27-$G27)=(GZ27-HA27))*1,0),"")</f>
        <v/>
      </c>
      <c r="HE27" s="255" t="str">
        <f t="shared" ref="HE27:HE32" si="308">IF((HC27&lt;&gt;""),($F27=GZ27)*($G27=HA27),"")</f>
        <v/>
      </c>
      <c r="HF27" s="255" t="str">
        <f>IF(HC27&lt;&gt;"",IF(ABS($F27-$G27)&gt;=PrSettings!$M$7,(ABS($F27-$G27-GZ27+HA27)&lt;=1)*1,IF(AND(HC27,$F27=$G27,$F27&gt;=PrSettings!$M$6),(ABS(GZ27-$F27)&lt;=1)*1,IF(AND(ABS($F27-$G27-GZ27+HA27)&lt;=1,$F27+$G27&gt;=PrSettings!$M$8),(ABS(GZ27-$F27)&lt;=1)*(ABS(HA27-$G27)&lt;=1)*1,""))),"")</f>
        <v/>
      </c>
      <c r="HG27" s="260"/>
      <c r="HI27" s="253">
        <f t="shared" si="17"/>
        <v>26</v>
      </c>
      <c r="HJ27" s="254" t="str">
        <f>GrpD!$B$4</f>
        <v>Poland</v>
      </c>
      <c r="HK27" s="255">
        <f t="shared" ref="HK27:HK32" si="309">$D27</f>
        <v>12</v>
      </c>
      <c r="HL27" s="254" t="str">
        <f>GrpD!$D$4</f>
        <v>Netherlands</v>
      </c>
      <c r="HM27" s="258"/>
      <c r="HN27" s="258"/>
      <c r="HO27" s="259"/>
      <c r="HP27" s="255" t="str">
        <f t="shared" ref="HP27:HP32" si="310">IF(($F27&lt;&gt;"")*($G27&lt;&gt;"")*(HM27&lt;&gt;"")*(HN27&lt;&gt;""),($F27&gt;$G27)*(HM27&gt;HN27)+($F27=$G27)*(HM27=HN27)+($F27&lt;$G27)*(HM27&lt;HN27),"")</f>
        <v/>
      </c>
      <c r="HQ27" s="255" t="str">
        <f>IF((HP27&lt;&gt;""),IF(OR($F27&lt;&gt;$G27,PrSettings!$M$4="●"),(($F27-$G27)=(HM27-HN27))*1,0),"")</f>
        <v/>
      </c>
      <c r="HR27" s="255" t="str">
        <f t="shared" ref="HR27:HR32" si="311">IF((HP27&lt;&gt;""),($F27=HM27)*($G27=HN27),"")</f>
        <v/>
      </c>
      <c r="HS27" s="255" t="str">
        <f>IF(HP27&lt;&gt;"",IF(ABS($F27-$G27)&gt;=PrSettings!$M$7,(ABS($F27-$G27-HM27+HN27)&lt;=1)*1,IF(AND(HP27,$F27=$G27,$F27&gt;=PrSettings!$M$6),(ABS(HM27-$F27)&lt;=1)*1,IF(AND(ABS($F27-$G27-HM27+HN27)&lt;=1,$F27+$G27&gt;=PrSettings!$M$8),(ABS(HM27-$F27)&lt;=1)*(ABS(HN27-$G27)&lt;=1)*1,""))),"")</f>
        <v/>
      </c>
      <c r="HT27" s="260"/>
      <c r="HV27" s="253">
        <f t="shared" si="18"/>
        <v>26</v>
      </c>
      <c r="HW27" s="254" t="str">
        <f>GrpD!$B$4</f>
        <v>Poland</v>
      </c>
      <c r="HX27" s="255">
        <f t="shared" ref="HX27:HX32" si="312">$D27</f>
        <v>12</v>
      </c>
      <c r="HY27" s="254" t="str">
        <f>GrpD!$D$4</f>
        <v>Netherlands</v>
      </c>
      <c r="HZ27" s="258"/>
      <c r="IA27" s="258"/>
      <c r="IB27" s="259"/>
      <c r="IC27" s="255" t="str">
        <f t="shared" ref="IC27:IC32" si="313">IF(($F27&lt;&gt;"")*($G27&lt;&gt;"")*(HZ27&lt;&gt;"")*(IA27&lt;&gt;""),($F27&gt;$G27)*(HZ27&gt;IA27)+($F27=$G27)*(HZ27=IA27)+($F27&lt;$G27)*(HZ27&lt;IA27),"")</f>
        <v/>
      </c>
      <c r="ID27" s="255" t="str">
        <f>IF((IC27&lt;&gt;""),IF(OR($F27&lt;&gt;$G27,PrSettings!$M$4="●"),(($F27-$G27)=(HZ27-IA27))*1,0),"")</f>
        <v/>
      </c>
      <c r="IE27" s="255" t="str">
        <f t="shared" ref="IE27:IE32" si="314">IF((IC27&lt;&gt;""),($F27=HZ27)*($G27=IA27),"")</f>
        <v/>
      </c>
      <c r="IF27" s="255" t="str">
        <f>IF(IC27&lt;&gt;"",IF(ABS($F27-$G27)&gt;=PrSettings!$M$7,(ABS($F27-$G27-HZ27+IA27)&lt;=1)*1,IF(AND(IC27,$F27=$G27,$F27&gt;=PrSettings!$M$6),(ABS(HZ27-$F27)&lt;=1)*1,IF(AND(ABS($F27-$G27-HZ27+IA27)&lt;=1,$F27+$G27&gt;=PrSettings!$M$8),(ABS(HZ27-$F27)&lt;=1)*(ABS(IA27-$G27)&lt;=1)*1,""))),"")</f>
        <v/>
      </c>
      <c r="IG27" s="260"/>
      <c r="II27" s="253">
        <f t="shared" si="19"/>
        <v>26</v>
      </c>
      <c r="IJ27" s="254" t="str">
        <f>GrpD!$B$4</f>
        <v>Poland</v>
      </c>
      <c r="IK27" s="255">
        <f t="shared" ref="IK27:IK32" si="315">$D27</f>
        <v>12</v>
      </c>
      <c r="IL27" s="254" t="str">
        <f>GrpD!$D$4</f>
        <v>Netherlands</v>
      </c>
      <c r="IM27" s="258"/>
      <c r="IN27" s="258"/>
      <c r="IO27" s="259"/>
      <c r="IP27" s="255" t="str">
        <f t="shared" ref="IP27:IP32" si="316">IF(($F27&lt;&gt;"")*($G27&lt;&gt;"")*(IM27&lt;&gt;"")*(IN27&lt;&gt;""),($F27&gt;$G27)*(IM27&gt;IN27)+($F27=$G27)*(IM27=IN27)+($F27&lt;$G27)*(IM27&lt;IN27),"")</f>
        <v/>
      </c>
      <c r="IQ27" s="255" t="str">
        <f>IF((IP27&lt;&gt;""),IF(OR($F27&lt;&gt;$G27,PrSettings!$M$4="●"),(($F27-$G27)=(IM27-IN27))*1,0),"")</f>
        <v/>
      </c>
      <c r="IR27" s="255" t="str">
        <f t="shared" ref="IR27:IR32" si="317">IF((IP27&lt;&gt;""),($F27=IM27)*($G27=IN27),"")</f>
        <v/>
      </c>
      <c r="IS27" s="255" t="str">
        <f>IF(IP27&lt;&gt;"",IF(ABS($F27-$G27)&gt;=PrSettings!$M$7,(ABS($F27-$G27-IM27+IN27)&lt;=1)*1,IF(AND(IP27,$F27=$G27,$F27&gt;=PrSettings!$M$6),(ABS(IM27-$F27)&lt;=1)*1,IF(AND(ABS($F27-$G27-IM27+IN27)&lt;=1,$F27+$G27&gt;=PrSettings!$M$8),(ABS(IM27-$F27)&lt;=1)*(ABS(IN27-$G27)&lt;=1)*1,""))),"")</f>
        <v/>
      </c>
      <c r="IT27" s="260"/>
      <c r="IV27" s="253">
        <f t="shared" si="20"/>
        <v>26</v>
      </c>
      <c r="IW27" s="254" t="str">
        <f>GrpD!$B$4</f>
        <v>Poland</v>
      </c>
      <c r="IX27" s="255">
        <f t="shared" ref="IX27:IX32" si="318">$D27</f>
        <v>12</v>
      </c>
      <c r="IY27" s="254" t="str">
        <f>GrpD!$D$4</f>
        <v>Netherlands</v>
      </c>
      <c r="IZ27" s="258"/>
      <c r="JA27" s="258"/>
      <c r="JB27" s="259"/>
      <c r="JC27" s="255" t="str">
        <f t="shared" ref="JC27:JC32" si="319">IF(($F27&lt;&gt;"")*($G27&lt;&gt;"")*(IZ27&lt;&gt;"")*(JA27&lt;&gt;""),($F27&gt;$G27)*(IZ27&gt;JA27)+($F27=$G27)*(IZ27=JA27)+($F27&lt;$G27)*(IZ27&lt;JA27),"")</f>
        <v/>
      </c>
      <c r="JD27" s="255" t="str">
        <f>IF((JC27&lt;&gt;""),IF(OR($F27&lt;&gt;$G27,PrSettings!$M$4="●"),(($F27-$G27)=(IZ27-JA27))*1,0),"")</f>
        <v/>
      </c>
      <c r="JE27" s="255" t="str">
        <f t="shared" ref="JE27:JE32" si="320">IF((JC27&lt;&gt;""),($F27=IZ27)*($G27=JA27),"")</f>
        <v/>
      </c>
      <c r="JF27" s="255" t="str">
        <f>IF(JC27&lt;&gt;"",IF(ABS($F27-$G27)&gt;=PrSettings!$M$7,(ABS($F27-$G27-IZ27+JA27)&lt;=1)*1,IF(AND(JC27,$F27=$G27,$F27&gt;=PrSettings!$M$6),(ABS(IZ27-$F27)&lt;=1)*1,IF(AND(ABS($F27-$G27-IZ27+JA27)&lt;=1,$F27+$G27&gt;=PrSettings!$M$8),(ABS(IZ27-$F27)&lt;=1)*(ABS(JA27-$G27)&lt;=1)*1,""))),"")</f>
        <v/>
      </c>
      <c r="JG27" s="260"/>
      <c r="JI27" s="253">
        <f t="shared" si="21"/>
        <v>26</v>
      </c>
      <c r="JJ27" s="254" t="str">
        <f>GrpD!$B$4</f>
        <v>Poland</v>
      </c>
      <c r="JK27" s="255">
        <f t="shared" ref="JK27:JK32" si="321">$D27</f>
        <v>12</v>
      </c>
      <c r="JL27" s="254" t="str">
        <f>GrpD!$D$4</f>
        <v>Netherlands</v>
      </c>
      <c r="JM27" s="258"/>
      <c r="JN27" s="258"/>
      <c r="JO27" s="259"/>
      <c r="JP27" s="255" t="str">
        <f t="shared" ref="JP27:JP32" si="322">IF(($F27&lt;&gt;"")*($G27&lt;&gt;"")*(JM27&lt;&gt;"")*(JN27&lt;&gt;""),($F27&gt;$G27)*(JM27&gt;JN27)+($F27=$G27)*(JM27=JN27)+($F27&lt;$G27)*(JM27&lt;JN27),"")</f>
        <v/>
      </c>
      <c r="JQ27" s="255" t="str">
        <f>IF((JP27&lt;&gt;""),IF(OR($F27&lt;&gt;$G27,PrSettings!$M$4="●"),(($F27-$G27)=(JM27-JN27))*1,0),"")</f>
        <v/>
      </c>
      <c r="JR27" s="255" t="str">
        <f t="shared" ref="JR27:JR32" si="323">IF((JP27&lt;&gt;""),($F27=JM27)*($G27=JN27),"")</f>
        <v/>
      </c>
      <c r="JS27" s="255" t="str">
        <f>IF(JP27&lt;&gt;"",IF(ABS($F27-$G27)&gt;=PrSettings!$M$7,(ABS($F27-$G27-JM27+JN27)&lt;=1)*1,IF(AND(JP27,$F27=$G27,$F27&gt;=PrSettings!$M$6),(ABS(JM27-$F27)&lt;=1)*1,IF(AND(ABS($F27-$G27-JM27+JN27)&lt;=1,$F27+$G27&gt;=PrSettings!$M$8),(ABS(JM27-$F27)&lt;=1)*(ABS(JN27-$G27)&lt;=1)*1,""))),"")</f>
        <v/>
      </c>
      <c r="JT27" s="260"/>
      <c r="JV27" s="253">
        <f t="shared" si="22"/>
        <v>26</v>
      </c>
      <c r="JW27" s="254" t="str">
        <f>GrpD!$B$4</f>
        <v>Poland</v>
      </c>
      <c r="JX27" s="255">
        <f t="shared" ref="JX27:JX32" si="324">$D27</f>
        <v>12</v>
      </c>
      <c r="JY27" s="254" t="str">
        <f>GrpD!$D$4</f>
        <v>Netherlands</v>
      </c>
      <c r="JZ27" s="258"/>
      <c r="KA27" s="258"/>
      <c r="KB27" s="259"/>
      <c r="KC27" s="255" t="str">
        <f t="shared" ref="KC27:KC32" si="325">IF(($F27&lt;&gt;"")*($G27&lt;&gt;"")*(JZ27&lt;&gt;"")*(KA27&lt;&gt;""),($F27&gt;$G27)*(JZ27&gt;KA27)+($F27=$G27)*(JZ27=KA27)+($F27&lt;$G27)*(JZ27&lt;KA27),"")</f>
        <v/>
      </c>
      <c r="KD27" s="255" t="str">
        <f>IF((KC27&lt;&gt;""),IF(OR($F27&lt;&gt;$G27,PrSettings!$M$4="●"),(($F27-$G27)=(JZ27-KA27))*1,0),"")</f>
        <v/>
      </c>
      <c r="KE27" s="255" t="str">
        <f t="shared" ref="KE27:KE32" si="326">IF((KC27&lt;&gt;""),($F27=JZ27)*($G27=KA27),"")</f>
        <v/>
      </c>
      <c r="KF27" s="255" t="str">
        <f>IF(KC27&lt;&gt;"",IF(ABS($F27-$G27)&gt;=PrSettings!$M$7,(ABS($F27-$G27-JZ27+KA27)&lt;=1)*1,IF(AND(KC27,$F27=$G27,$F27&gt;=PrSettings!$M$6),(ABS(JZ27-$F27)&lt;=1)*1,IF(AND(ABS($F27-$G27-JZ27+KA27)&lt;=1,$F27+$G27&gt;=PrSettings!$M$8),(ABS(JZ27-$F27)&lt;=1)*(ABS(KA27-$G27)&lt;=1)*1,""))),"")</f>
        <v/>
      </c>
      <c r="KG27" s="260"/>
      <c r="KI27" s="253">
        <f t="shared" si="23"/>
        <v>26</v>
      </c>
      <c r="KJ27" s="254" t="str">
        <f>GrpD!$B$4</f>
        <v>Poland</v>
      </c>
      <c r="KK27" s="255">
        <f t="shared" ref="KK27:KK32" si="327">$D27</f>
        <v>12</v>
      </c>
      <c r="KL27" s="254" t="str">
        <f>GrpD!$D$4</f>
        <v>Netherlands</v>
      </c>
      <c r="KM27" s="258"/>
      <c r="KN27" s="258"/>
      <c r="KO27" s="259"/>
      <c r="KP27" s="255" t="str">
        <f t="shared" ref="KP27:KP32" si="328">IF(($F27&lt;&gt;"")*($G27&lt;&gt;"")*(KM27&lt;&gt;"")*(KN27&lt;&gt;""),($F27&gt;$G27)*(KM27&gt;KN27)+($F27=$G27)*(KM27=KN27)+($F27&lt;$G27)*(KM27&lt;KN27),"")</f>
        <v/>
      </c>
      <c r="KQ27" s="255" t="str">
        <f>IF((KP27&lt;&gt;""),IF(OR($F27&lt;&gt;$G27,PrSettings!$M$4="●"),(($F27-$G27)=(KM27-KN27))*1,0),"")</f>
        <v/>
      </c>
      <c r="KR27" s="255" t="str">
        <f t="shared" ref="KR27:KR32" si="329">IF((KP27&lt;&gt;""),($F27=KM27)*($G27=KN27),"")</f>
        <v/>
      </c>
      <c r="KS27" s="255" t="str">
        <f>IF(KP27&lt;&gt;"",IF(ABS($F27-$G27)&gt;=PrSettings!$M$7,(ABS($F27-$G27-KM27+KN27)&lt;=1)*1,IF(AND(KP27,$F27=$G27,$F27&gt;=PrSettings!$M$6),(ABS(KM27-$F27)&lt;=1)*1,IF(AND(ABS($F27-$G27-KM27+KN27)&lt;=1,$F27+$G27&gt;=PrSettings!$M$8),(ABS(KM27-$F27)&lt;=1)*(ABS(KN27-$G27)&lt;=1)*1,""))),"")</f>
        <v/>
      </c>
      <c r="KT27" s="260"/>
      <c r="KV27" s="253">
        <f t="shared" si="24"/>
        <v>26</v>
      </c>
      <c r="KW27" s="254" t="str">
        <f>GrpD!$B$4</f>
        <v>Poland</v>
      </c>
      <c r="KX27" s="255">
        <f t="shared" ref="KX27:KX32" si="330">$D27</f>
        <v>12</v>
      </c>
      <c r="KY27" s="254" t="str">
        <f>GrpD!$D$4</f>
        <v>Netherlands</v>
      </c>
      <c r="KZ27" s="258"/>
      <c r="LA27" s="258"/>
      <c r="LB27" s="259"/>
      <c r="LC27" s="255" t="str">
        <f t="shared" ref="LC27:LC32" si="331">IF(($F27&lt;&gt;"")*($G27&lt;&gt;"")*(KZ27&lt;&gt;"")*(LA27&lt;&gt;""),($F27&gt;$G27)*(KZ27&gt;LA27)+($F27=$G27)*(KZ27=LA27)+($F27&lt;$G27)*(KZ27&lt;LA27),"")</f>
        <v/>
      </c>
      <c r="LD27" s="255" t="str">
        <f>IF((LC27&lt;&gt;""),IF(OR($F27&lt;&gt;$G27,PrSettings!$M$4="●"),(($F27-$G27)=(KZ27-LA27))*1,0),"")</f>
        <v/>
      </c>
      <c r="LE27" s="255" t="str">
        <f t="shared" ref="LE27:LE32" si="332">IF((LC27&lt;&gt;""),($F27=KZ27)*($G27=LA27),"")</f>
        <v/>
      </c>
      <c r="LF27" s="255" t="str">
        <f>IF(LC27&lt;&gt;"",IF(ABS($F27-$G27)&gt;=PrSettings!$M$7,(ABS($F27-$G27-KZ27+LA27)&lt;=1)*1,IF(AND(LC27,$F27=$G27,$F27&gt;=PrSettings!$M$6),(ABS(KZ27-$F27)&lt;=1)*1,IF(AND(ABS($F27-$G27-KZ27+LA27)&lt;=1,$F27+$G27&gt;=PrSettings!$M$8),(ABS(KZ27-$F27)&lt;=1)*(ABS(LA27-$G27)&lt;=1)*1,""))),"")</f>
        <v/>
      </c>
      <c r="LG27" s="260"/>
      <c r="LI27" s="253">
        <f t="shared" si="25"/>
        <v>26</v>
      </c>
      <c r="LJ27" s="254" t="str">
        <f>GrpD!$B$4</f>
        <v>Poland</v>
      </c>
      <c r="LK27" s="255">
        <f t="shared" ref="LK27:LK32" si="333">$D27</f>
        <v>12</v>
      </c>
      <c r="LL27" s="254" t="str">
        <f>GrpD!$D$4</f>
        <v>Netherlands</v>
      </c>
      <c r="LM27" s="258"/>
      <c r="LN27" s="258"/>
      <c r="LO27" s="259"/>
      <c r="LP27" s="255" t="str">
        <f t="shared" ref="LP27:LP32" si="334">IF(($F27&lt;&gt;"")*($G27&lt;&gt;"")*(LM27&lt;&gt;"")*(LN27&lt;&gt;""),($F27&gt;$G27)*(LM27&gt;LN27)+($F27=$G27)*(LM27=LN27)+($F27&lt;$G27)*(LM27&lt;LN27),"")</f>
        <v/>
      </c>
      <c r="LQ27" s="255" t="str">
        <f>IF((LP27&lt;&gt;""),IF(OR($F27&lt;&gt;$G27,PrSettings!$M$4="●"),(($F27-$G27)=(LM27-LN27))*1,0),"")</f>
        <v/>
      </c>
      <c r="LR27" s="255" t="str">
        <f t="shared" ref="LR27:LR32" si="335">IF((LP27&lt;&gt;""),($F27=LM27)*($G27=LN27),"")</f>
        <v/>
      </c>
      <c r="LS27" s="255" t="str">
        <f>IF(LP27&lt;&gt;"",IF(ABS($F27-$G27)&gt;=PrSettings!$M$7,(ABS($F27-$G27-LM27+LN27)&lt;=1)*1,IF(AND(LP27,$F27=$G27,$F27&gt;=PrSettings!$M$6),(ABS(LM27-$F27)&lt;=1)*1,IF(AND(ABS($F27-$G27-LM27+LN27)&lt;=1,$F27+$G27&gt;=PrSettings!$M$8),(ABS(LM27-$F27)&lt;=1)*(ABS(LN27-$G27)&lt;=1)*1,""))),"")</f>
        <v/>
      </c>
      <c r="LT27" s="260"/>
      <c r="LV27" s="253">
        <f t="shared" si="26"/>
        <v>26</v>
      </c>
      <c r="LW27" s="254" t="str">
        <f>GrpD!$B$4</f>
        <v>Poland</v>
      </c>
      <c r="LX27" s="255">
        <f t="shared" ref="LX27:LX32" si="336">$D27</f>
        <v>12</v>
      </c>
      <c r="LY27" s="254" t="str">
        <f>GrpD!$D$4</f>
        <v>Netherlands</v>
      </c>
      <c r="LZ27" s="258"/>
      <c r="MA27" s="258"/>
      <c r="MB27" s="259"/>
      <c r="MC27" s="255" t="str">
        <f t="shared" ref="MC27:MC32" si="337">IF(($F27&lt;&gt;"")*($G27&lt;&gt;"")*(LZ27&lt;&gt;"")*(MA27&lt;&gt;""),($F27&gt;$G27)*(LZ27&gt;MA27)+($F27=$G27)*(LZ27=MA27)+($F27&lt;$G27)*(LZ27&lt;MA27),"")</f>
        <v/>
      </c>
      <c r="MD27" s="255" t="str">
        <f>IF((MC27&lt;&gt;""),IF(OR($F27&lt;&gt;$G27,PrSettings!$M$4="●"),(($F27-$G27)=(LZ27-MA27))*1,0),"")</f>
        <v/>
      </c>
      <c r="ME27" s="255" t="str">
        <f t="shared" ref="ME27:ME32" si="338">IF((MC27&lt;&gt;""),($F27=LZ27)*($G27=MA27),"")</f>
        <v/>
      </c>
      <c r="MF27" s="255" t="str">
        <f>IF(MC27&lt;&gt;"",IF(ABS($F27-$G27)&gt;=PrSettings!$M$7,(ABS($F27-$G27-LZ27+MA27)&lt;=1)*1,IF(AND(MC27,$F27=$G27,$F27&gt;=PrSettings!$M$6),(ABS(LZ27-$F27)&lt;=1)*1,IF(AND(ABS($F27-$G27-LZ27+MA27)&lt;=1,$F27+$G27&gt;=PrSettings!$M$8),(ABS(LZ27-$F27)&lt;=1)*(ABS(MA27-$G27)&lt;=1)*1,""))),"")</f>
        <v/>
      </c>
      <c r="MG27" s="260"/>
    </row>
    <row r="28">
      <c r="A28" s="172"/>
      <c r="B28" s="253">
        <f t="array" ref="B28">INDEX(Groups!$C$7:$C$35,MATCH(C28,Groups!$D$7:$D$35,0))</f>
        <v>11</v>
      </c>
      <c r="C28" s="254" t="str">
        <f>GrpD!$B$5</f>
        <v>Austria</v>
      </c>
      <c r="D28" s="255">
        <f t="array" ref="D28">INDEX(Groups!$C$7:$C$35,MATCH(E28,Groups!$D$7:$D$35,0))</f>
        <v>2</v>
      </c>
      <c r="E28" s="254" t="str">
        <f>GrpD!$D$5</f>
        <v>France</v>
      </c>
      <c r="F28" s="256">
        <f>GrpD!$E$5</f>
        <v>0</v>
      </c>
      <c r="G28" s="257">
        <f>GrpD!$G$5</f>
        <v>2</v>
      </c>
      <c r="H28" s="133"/>
      <c r="I28" s="253">
        <f t="shared" si="1"/>
        <v>11</v>
      </c>
      <c r="J28" s="254" t="str">
        <f>GrpD!$B$5</f>
        <v>Austria</v>
      </c>
      <c r="K28" s="255">
        <f t="shared" si="261"/>
        <v>2</v>
      </c>
      <c r="L28" s="254" t="str">
        <f>GrpD!$D$5</f>
        <v>France</v>
      </c>
      <c r="M28" s="258"/>
      <c r="N28" s="258"/>
      <c r="O28" s="261"/>
      <c r="P28" s="255" t="str">
        <f t="shared" si="262"/>
        <v/>
      </c>
      <c r="Q28" s="255" t="str">
        <f>IF((P28&lt;&gt;""),IF(OR($F28&lt;&gt;$G28,PrSettings!$M$4="●"),(($F28-$G28)=(M28-N28))*1,0),"")</f>
        <v/>
      </c>
      <c r="R28" s="255" t="str">
        <f t="shared" si="263"/>
        <v/>
      </c>
      <c r="S28" s="255" t="str">
        <f>IF(P28&lt;&gt;"",IF(ABS($F28-$G28)&gt;=PrSettings!$M$7,(ABS($F28-$G28-M28+N28)&lt;=1)*1,IF(AND(P28,$F28=$G28,$F28&gt;=PrSettings!$M$6),(ABS(M28-$F28)&lt;=1)*1,IF(AND(ABS($F28-$G28-M28+N28)&lt;=1,$F28+$G28&gt;=PrSettings!$M$8),(ABS(M28-$F28)&lt;=1)*(ABS(N28-$G28)&lt;=1)*1,""))),"")</f>
        <v/>
      </c>
      <c r="T28" s="262"/>
      <c r="V28" s="253">
        <f t="shared" si="2"/>
        <v>11</v>
      </c>
      <c r="W28" s="254" t="str">
        <f>GrpD!$B$5</f>
        <v>Austria</v>
      </c>
      <c r="X28" s="255">
        <f t="shared" si="264"/>
        <v>2</v>
      </c>
      <c r="Y28" s="254" t="str">
        <f>GrpD!$D$5</f>
        <v>France</v>
      </c>
      <c r="Z28" s="258"/>
      <c r="AA28" s="258"/>
      <c r="AB28" s="261"/>
      <c r="AC28" s="255" t="str">
        <f t="shared" si="265"/>
        <v/>
      </c>
      <c r="AD28" s="255" t="str">
        <f>IF((AC28&lt;&gt;""),IF(OR($F28&lt;&gt;$G28,PrSettings!$M$4="●"),(($F28-$G28)=(Z28-AA28))*1,0),"")</f>
        <v/>
      </c>
      <c r="AE28" s="255" t="str">
        <f t="shared" si="266"/>
        <v/>
      </c>
      <c r="AF28" s="255" t="str">
        <f>IF(AC28&lt;&gt;"",IF(ABS($F28-$G28)&gt;=PrSettings!$M$7,(ABS($F28-$G28-Z28+AA28)&lt;=1)*1,IF(AND(AC28,$F28=$G28,$F28&gt;=PrSettings!$M$6),(ABS(Z28-$F28)&lt;=1)*1,IF(AND(ABS($F28-$G28-Z28+AA28)&lt;=1,$F28+$G28&gt;=PrSettings!$M$8),(ABS(Z28-$F28)&lt;=1)*(ABS(AA28-$G28)&lt;=1)*1,""))),"")</f>
        <v/>
      </c>
      <c r="AG28" s="262"/>
      <c r="AI28" s="253">
        <f t="shared" si="3"/>
        <v>11</v>
      </c>
      <c r="AJ28" s="254" t="str">
        <f>GrpD!$B$5</f>
        <v>Austria</v>
      </c>
      <c r="AK28" s="255">
        <f t="shared" si="267"/>
        <v>2</v>
      </c>
      <c r="AL28" s="254" t="str">
        <f>GrpD!$D$5</f>
        <v>France</v>
      </c>
      <c r="AM28" s="258"/>
      <c r="AN28" s="258"/>
      <c r="AO28" s="261"/>
      <c r="AP28" s="255" t="str">
        <f t="shared" si="268"/>
        <v/>
      </c>
      <c r="AQ28" s="255" t="str">
        <f>IF((AP28&lt;&gt;""),IF(OR($F28&lt;&gt;$G28,PrSettings!$M$4="●"),(($F28-$G28)=(AM28-AN28))*1,0),"")</f>
        <v/>
      </c>
      <c r="AR28" s="255" t="str">
        <f t="shared" si="269"/>
        <v/>
      </c>
      <c r="AS28" s="255" t="str">
        <f>IF(AP28&lt;&gt;"",IF(ABS($F28-$G28)&gt;=PrSettings!$M$7,(ABS($F28-$G28-AM28+AN28)&lt;=1)*1,IF(AND(AP28,$F28=$G28,$F28&gt;=PrSettings!$M$6),(ABS(AM28-$F28)&lt;=1)*1,IF(AND(ABS($F28-$G28-AM28+AN28)&lt;=1,$F28+$G28&gt;=PrSettings!$M$8),(ABS(AM28-$F28)&lt;=1)*(ABS(AN28-$G28)&lt;=1)*1,""))),"")</f>
        <v/>
      </c>
      <c r="AT28" s="262"/>
      <c r="AV28" s="253">
        <f t="shared" si="4"/>
        <v>11</v>
      </c>
      <c r="AW28" s="254" t="str">
        <f>GrpD!$B$5</f>
        <v>Austria</v>
      </c>
      <c r="AX28" s="255">
        <f t="shared" si="270"/>
        <v>2</v>
      </c>
      <c r="AY28" s="254" t="str">
        <f>GrpD!$D$5</f>
        <v>France</v>
      </c>
      <c r="AZ28" s="258"/>
      <c r="BA28" s="258"/>
      <c r="BB28" s="261"/>
      <c r="BC28" s="255" t="str">
        <f t="shared" si="271"/>
        <v/>
      </c>
      <c r="BD28" s="255" t="str">
        <f>IF((BC28&lt;&gt;""),IF(OR($F28&lt;&gt;$G28,PrSettings!$M$4="●"),(($F28-$G28)=(AZ28-BA28))*1,0),"")</f>
        <v/>
      </c>
      <c r="BE28" s="255" t="str">
        <f t="shared" si="272"/>
        <v/>
      </c>
      <c r="BF28" s="255" t="str">
        <f>IF(BC28&lt;&gt;"",IF(ABS($F28-$G28)&gt;=PrSettings!$M$7,(ABS($F28-$G28-AZ28+BA28)&lt;=1)*1,IF(AND(BC28,$F28=$G28,$F28&gt;=PrSettings!$M$6),(ABS(AZ28-$F28)&lt;=1)*1,IF(AND(ABS($F28-$G28-AZ28+BA28)&lt;=1,$F28+$G28&gt;=PrSettings!$M$8),(ABS(AZ28-$F28)&lt;=1)*(ABS(BA28-$G28)&lt;=1)*1,""))),"")</f>
        <v/>
      </c>
      <c r="BG28" s="262"/>
      <c r="BI28" s="253">
        <f t="shared" si="5"/>
        <v>11</v>
      </c>
      <c r="BJ28" s="254" t="str">
        <f>GrpD!$B$5</f>
        <v>Austria</v>
      </c>
      <c r="BK28" s="255">
        <f t="shared" si="273"/>
        <v>2</v>
      </c>
      <c r="BL28" s="254" t="str">
        <f>GrpD!$D$5</f>
        <v>France</v>
      </c>
      <c r="BM28" s="258"/>
      <c r="BN28" s="258"/>
      <c r="BO28" s="261"/>
      <c r="BP28" s="255" t="str">
        <f t="shared" si="274"/>
        <v/>
      </c>
      <c r="BQ28" s="255" t="str">
        <f>IF((BP28&lt;&gt;""),IF(OR($F28&lt;&gt;$G28,PrSettings!$M$4="●"),(($F28-$G28)=(BM28-BN28))*1,0),"")</f>
        <v/>
      </c>
      <c r="BR28" s="255" t="str">
        <f t="shared" si="275"/>
        <v/>
      </c>
      <c r="BS28" s="255" t="str">
        <f>IF(BP28&lt;&gt;"",IF(ABS($F28-$G28)&gt;=PrSettings!$M$7,(ABS($F28-$G28-BM28+BN28)&lt;=1)*1,IF(AND(BP28,$F28=$G28,$F28&gt;=PrSettings!$M$6),(ABS(BM28-$F28)&lt;=1)*1,IF(AND(ABS($F28-$G28-BM28+BN28)&lt;=1,$F28+$G28&gt;=PrSettings!$M$8),(ABS(BM28-$F28)&lt;=1)*(ABS(BN28-$G28)&lt;=1)*1,""))),"")</f>
        <v/>
      </c>
      <c r="BT28" s="262"/>
      <c r="BV28" s="253">
        <f t="shared" si="6"/>
        <v>11</v>
      </c>
      <c r="BW28" s="254" t="str">
        <f>GrpD!$B$5</f>
        <v>Austria</v>
      </c>
      <c r="BX28" s="255">
        <f t="shared" si="276"/>
        <v>2</v>
      </c>
      <c r="BY28" s="254" t="str">
        <f>GrpD!$D$5</f>
        <v>France</v>
      </c>
      <c r="BZ28" s="258"/>
      <c r="CA28" s="258"/>
      <c r="CB28" s="261"/>
      <c r="CC28" s="255" t="str">
        <f t="shared" si="277"/>
        <v/>
      </c>
      <c r="CD28" s="255" t="str">
        <f>IF((CC28&lt;&gt;""),IF(OR($F28&lt;&gt;$G28,PrSettings!$M$4="●"),(($F28-$G28)=(BZ28-CA28))*1,0),"")</f>
        <v/>
      </c>
      <c r="CE28" s="255" t="str">
        <f t="shared" si="278"/>
        <v/>
      </c>
      <c r="CF28" s="255" t="str">
        <f>IF(CC28&lt;&gt;"",IF(ABS($F28-$G28)&gt;=PrSettings!$M$7,(ABS($F28-$G28-BZ28+CA28)&lt;=1)*1,IF(AND(CC28,$F28=$G28,$F28&gt;=PrSettings!$M$6),(ABS(BZ28-$F28)&lt;=1)*1,IF(AND(ABS($F28-$G28-BZ28+CA28)&lt;=1,$F28+$G28&gt;=PrSettings!$M$8),(ABS(BZ28-$F28)&lt;=1)*(ABS(CA28-$G28)&lt;=1)*1,""))),"")</f>
        <v/>
      </c>
      <c r="CG28" s="262"/>
      <c r="CI28" s="253">
        <f t="shared" si="7"/>
        <v>11</v>
      </c>
      <c r="CJ28" s="254" t="str">
        <f>GrpD!$B$5</f>
        <v>Austria</v>
      </c>
      <c r="CK28" s="255">
        <f t="shared" si="279"/>
        <v>2</v>
      </c>
      <c r="CL28" s="254" t="str">
        <f>GrpD!$D$5</f>
        <v>France</v>
      </c>
      <c r="CM28" s="258"/>
      <c r="CN28" s="258"/>
      <c r="CO28" s="261"/>
      <c r="CP28" s="255" t="str">
        <f t="shared" si="280"/>
        <v/>
      </c>
      <c r="CQ28" s="255" t="str">
        <f>IF((CP28&lt;&gt;""),IF(OR($F28&lt;&gt;$G28,PrSettings!$M$4="●"),(($F28-$G28)=(CM28-CN28))*1,0),"")</f>
        <v/>
      </c>
      <c r="CR28" s="255" t="str">
        <f t="shared" si="281"/>
        <v/>
      </c>
      <c r="CS28" s="255" t="str">
        <f>IF(CP28&lt;&gt;"",IF(ABS($F28-$G28)&gt;=PrSettings!$M$7,(ABS($F28-$G28-CM28+CN28)&lt;=1)*1,IF(AND(CP28,$F28=$G28,$F28&gt;=PrSettings!$M$6),(ABS(CM28-$F28)&lt;=1)*1,IF(AND(ABS($F28-$G28-CM28+CN28)&lt;=1,$F28+$G28&gt;=PrSettings!$M$8),(ABS(CM28-$F28)&lt;=1)*(ABS(CN28-$G28)&lt;=1)*1,""))),"")</f>
        <v/>
      </c>
      <c r="CT28" s="262"/>
      <c r="CV28" s="253">
        <f t="shared" si="8"/>
        <v>11</v>
      </c>
      <c r="CW28" s="254" t="str">
        <f>GrpD!$B$5</f>
        <v>Austria</v>
      </c>
      <c r="CX28" s="255">
        <f t="shared" si="282"/>
        <v>2</v>
      </c>
      <c r="CY28" s="254" t="str">
        <f>GrpD!$D$5</f>
        <v>France</v>
      </c>
      <c r="CZ28" s="258"/>
      <c r="DA28" s="258"/>
      <c r="DB28" s="261"/>
      <c r="DC28" s="255" t="str">
        <f t="shared" si="283"/>
        <v/>
      </c>
      <c r="DD28" s="255" t="str">
        <f>IF((DC28&lt;&gt;""),IF(OR($F28&lt;&gt;$G28,PrSettings!$M$4="●"),(($F28-$G28)=(CZ28-DA28))*1,0),"")</f>
        <v/>
      </c>
      <c r="DE28" s="255" t="str">
        <f t="shared" si="284"/>
        <v/>
      </c>
      <c r="DF28" s="255" t="str">
        <f>IF(DC28&lt;&gt;"",IF(ABS($F28-$G28)&gt;=PrSettings!$M$7,(ABS($F28-$G28-CZ28+DA28)&lt;=1)*1,IF(AND(DC28,$F28=$G28,$F28&gt;=PrSettings!$M$6),(ABS(CZ28-$F28)&lt;=1)*1,IF(AND(ABS($F28-$G28-CZ28+DA28)&lt;=1,$F28+$G28&gt;=PrSettings!$M$8),(ABS(CZ28-$F28)&lt;=1)*(ABS(DA28-$G28)&lt;=1)*1,""))),"")</f>
        <v/>
      </c>
      <c r="DG28" s="262"/>
      <c r="DI28" s="253">
        <f t="shared" si="9"/>
        <v>11</v>
      </c>
      <c r="DJ28" s="254" t="str">
        <f>GrpD!$B$5</f>
        <v>Austria</v>
      </c>
      <c r="DK28" s="255">
        <f t="shared" si="285"/>
        <v>2</v>
      </c>
      <c r="DL28" s="254" t="str">
        <f>GrpD!$D$5</f>
        <v>France</v>
      </c>
      <c r="DM28" s="258"/>
      <c r="DN28" s="258"/>
      <c r="DO28" s="261"/>
      <c r="DP28" s="255" t="str">
        <f t="shared" si="286"/>
        <v/>
      </c>
      <c r="DQ28" s="255" t="str">
        <f>IF((DP28&lt;&gt;""),IF(OR($F28&lt;&gt;$G28,PrSettings!$M$4="●"),(($F28-$G28)=(DM28-DN28))*1,0),"")</f>
        <v/>
      </c>
      <c r="DR28" s="255" t="str">
        <f t="shared" si="287"/>
        <v/>
      </c>
      <c r="DS28" s="255" t="str">
        <f>IF(DP28&lt;&gt;"",IF(ABS($F28-$G28)&gt;=PrSettings!$M$7,(ABS($F28-$G28-DM28+DN28)&lt;=1)*1,IF(AND(DP28,$F28=$G28,$F28&gt;=PrSettings!$M$6),(ABS(DM28-$F28)&lt;=1)*1,IF(AND(ABS($F28-$G28-DM28+DN28)&lt;=1,$F28+$G28&gt;=PrSettings!$M$8),(ABS(DM28-$F28)&lt;=1)*(ABS(DN28-$G28)&lt;=1)*1,""))),"")</f>
        <v/>
      </c>
      <c r="DT28" s="262"/>
      <c r="DV28" s="253">
        <f t="shared" si="10"/>
        <v>11</v>
      </c>
      <c r="DW28" s="254" t="str">
        <f>GrpD!$B$5</f>
        <v>Austria</v>
      </c>
      <c r="DX28" s="255">
        <f t="shared" si="288"/>
        <v>2</v>
      </c>
      <c r="DY28" s="254" t="str">
        <f>GrpD!$D$5</f>
        <v>France</v>
      </c>
      <c r="DZ28" s="258"/>
      <c r="EA28" s="258"/>
      <c r="EB28" s="261"/>
      <c r="EC28" s="255" t="str">
        <f t="shared" si="289"/>
        <v/>
      </c>
      <c r="ED28" s="255" t="str">
        <f>IF((EC28&lt;&gt;""),IF(OR($F28&lt;&gt;$G28,PrSettings!$M$4="●"),(($F28-$G28)=(DZ28-EA28))*1,0),"")</f>
        <v/>
      </c>
      <c r="EE28" s="255" t="str">
        <f t="shared" si="290"/>
        <v/>
      </c>
      <c r="EF28" s="255" t="str">
        <f>IF(EC28&lt;&gt;"",IF(ABS($F28-$G28)&gt;=PrSettings!$M$7,(ABS($F28-$G28-DZ28+EA28)&lt;=1)*1,IF(AND(EC28,$F28=$G28,$F28&gt;=PrSettings!$M$6),(ABS(DZ28-$F28)&lt;=1)*1,IF(AND(ABS($F28-$G28-DZ28+EA28)&lt;=1,$F28+$G28&gt;=PrSettings!$M$8),(ABS(DZ28-$F28)&lt;=1)*(ABS(EA28-$G28)&lt;=1)*1,""))),"")</f>
        <v/>
      </c>
      <c r="EG28" s="262"/>
      <c r="EI28" s="253">
        <f t="shared" si="11"/>
        <v>11</v>
      </c>
      <c r="EJ28" s="254" t="str">
        <f>GrpD!$B$5</f>
        <v>Austria</v>
      </c>
      <c r="EK28" s="255">
        <f t="shared" si="291"/>
        <v>2</v>
      </c>
      <c r="EL28" s="254" t="str">
        <f>GrpD!$D$5</f>
        <v>France</v>
      </c>
      <c r="EM28" s="258"/>
      <c r="EN28" s="258"/>
      <c r="EO28" s="261"/>
      <c r="EP28" s="255" t="str">
        <f t="shared" si="292"/>
        <v/>
      </c>
      <c r="EQ28" s="255" t="str">
        <f>IF((EP28&lt;&gt;""),IF(OR($F28&lt;&gt;$G28,PrSettings!$M$4="●"),(($F28-$G28)=(EM28-EN28))*1,0),"")</f>
        <v/>
      </c>
      <c r="ER28" s="255" t="str">
        <f t="shared" si="293"/>
        <v/>
      </c>
      <c r="ES28" s="255" t="str">
        <f>IF(EP28&lt;&gt;"",IF(ABS($F28-$G28)&gt;=PrSettings!$M$7,(ABS($F28-$G28-EM28+EN28)&lt;=1)*1,IF(AND(EP28,$F28=$G28,$F28&gt;=PrSettings!$M$6),(ABS(EM28-$F28)&lt;=1)*1,IF(AND(ABS($F28-$G28-EM28+EN28)&lt;=1,$F28+$G28&gt;=PrSettings!$M$8),(ABS(EM28-$F28)&lt;=1)*(ABS(EN28-$G28)&lt;=1)*1,""))),"")</f>
        <v/>
      </c>
      <c r="ET28" s="262"/>
      <c r="EV28" s="253">
        <f t="shared" si="12"/>
        <v>11</v>
      </c>
      <c r="EW28" s="254" t="str">
        <f>GrpD!$B$5</f>
        <v>Austria</v>
      </c>
      <c r="EX28" s="255">
        <f t="shared" si="294"/>
        <v>2</v>
      </c>
      <c r="EY28" s="254" t="str">
        <f>GrpD!$D$5</f>
        <v>France</v>
      </c>
      <c r="EZ28" s="258"/>
      <c r="FA28" s="258"/>
      <c r="FB28" s="261"/>
      <c r="FC28" s="255" t="str">
        <f t="shared" si="295"/>
        <v/>
      </c>
      <c r="FD28" s="255" t="str">
        <f>IF((FC28&lt;&gt;""),IF(OR($F28&lt;&gt;$G28,PrSettings!$M$4="●"),(($F28-$G28)=(EZ28-FA28))*1,0),"")</f>
        <v/>
      </c>
      <c r="FE28" s="255" t="str">
        <f t="shared" si="296"/>
        <v/>
      </c>
      <c r="FF28" s="255" t="str">
        <f>IF(FC28&lt;&gt;"",IF(ABS($F28-$G28)&gt;=PrSettings!$M$7,(ABS($F28-$G28-EZ28+FA28)&lt;=1)*1,IF(AND(FC28,$F28=$G28,$F28&gt;=PrSettings!$M$6),(ABS(EZ28-$F28)&lt;=1)*1,IF(AND(ABS($F28-$G28-EZ28+FA28)&lt;=1,$F28+$G28&gt;=PrSettings!$M$8),(ABS(EZ28-$F28)&lt;=1)*(ABS(FA28-$G28)&lt;=1)*1,""))),"")</f>
        <v/>
      </c>
      <c r="FG28" s="262"/>
      <c r="FI28" s="253">
        <f t="shared" si="13"/>
        <v>11</v>
      </c>
      <c r="FJ28" s="254" t="str">
        <f>GrpD!$B$5</f>
        <v>Austria</v>
      </c>
      <c r="FK28" s="255">
        <f t="shared" si="297"/>
        <v>2</v>
      </c>
      <c r="FL28" s="254" t="str">
        <f>GrpD!$D$5</f>
        <v>France</v>
      </c>
      <c r="FM28" s="258"/>
      <c r="FN28" s="258"/>
      <c r="FO28" s="261"/>
      <c r="FP28" s="255" t="str">
        <f t="shared" si="298"/>
        <v/>
      </c>
      <c r="FQ28" s="255" t="str">
        <f>IF((FP28&lt;&gt;""),IF(OR($F28&lt;&gt;$G28,PrSettings!$M$4="●"),(($F28-$G28)=(FM28-FN28))*1,0),"")</f>
        <v/>
      </c>
      <c r="FR28" s="255" t="str">
        <f t="shared" si="299"/>
        <v/>
      </c>
      <c r="FS28" s="255" t="str">
        <f>IF(FP28&lt;&gt;"",IF(ABS($F28-$G28)&gt;=PrSettings!$M$7,(ABS($F28-$G28-FM28+FN28)&lt;=1)*1,IF(AND(FP28,$F28=$G28,$F28&gt;=PrSettings!$M$6),(ABS(FM28-$F28)&lt;=1)*1,IF(AND(ABS($F28-$G28-FM28+FN28)&lt;=1,$F28+$G28&gt;=PrSettings!$M$8),(ABS(FM28-$F28)&lt;=1)*(ABS(FN28-$G28)&lt;=1)*1,""))),"")</f>
        <v/>
      </c>
      <c r="FT28" s="262"/>
      <c r="FV28" s="253">
        <f t="shared" si="14"/>
        <v>11</v>
      </c>
      <c r="FW28" s="254" t="str">
        <f>GrpD!$B$5</f>
        <v>Austria</v>
      </c>
      <c r="FX28" s="255">
        <f t="shared" si="300"/>
        <v>2</v>
      </c>
      <c r="FY28" s="254" t="str">
        <f>GrpD!$D$5</f>
        <v>France</v>
      </c>
      <c r="FZ28" s="258"/>
      <c r="GA28" s="258"/>
      <c r="GB28" s="261"/>
      <c r="GC28" s="255" t="str">
        <f t="shared" si="301"/>
        <v/>
      </c>
      <c r="GD28" s="255" t="str">
        <f>IF((GC28&lt;&gt;""),IF(OR($F28&lt;&gt;$G28,PrSettings!$M$4="●"),(($F28-$G28)=(FZ28-GA28))*1,0),"")</f>
        <v/>
      </c>
      <c r="GE28" s="255" t="str">
        <f t="shared" si="302"/>
        <v/>
      </c>
      <c r="GF28" s="255" t="str">
        <f>IF(GC28&lt;&gt;"",IF(ABS($F28-$G28)&gt;=PrSettings!$M$7,(ABS($F28-$G28-FZ28+GA28)&lt;=1)*1,IF(AND(GC28,$F28=$G28,$F28&gt;=PrSettings!$M$6),(ABS(FZ28-$F28)&lt;=1)*1,IF(AND(ABS($F28-$G28-FZ28+GA28)&lt;=1,$F28+$G28&gt;=PrSettings!$M$8),(ABS(FZ28-$F28)&lt;=1)*(ABS(GA28-$G28)&lt;=1)*1,""))),"")</f>
        <v/>
      </c>
      <c r="GG28" s="262"/>
      <c r="GI28" s="253">
        <f t="shared" si="15"/>
        <v>11</v>
      </c>
      <c r="GJ28" s="254" t="str">
        <f>GrpD!$B$5</f>
        <v>Austria</v>
      </c>
      <c r="GK28" s="255">
        <f t="shared" si="303"/>
        <v>2</v>
      </c>
      <c r="GL28" s="254" t="str">
        <f>GrpD!$D$5</f>
        <v>France</v>
      </c>
      <c r="GM28" s="258"/>
      <c r="GN28" s="258"/>
      <c r="GO28" s="261"/>
      <c r="GP28" s="255" t="str">
        <f t="shared" si="304"/>
        <v/>
      </c>
      <c r="GQ28" s="255" t="str">
        <f>IF((GP28&lt;&gt;""),IF(OR($F28&lt;&gt;$G28,PrSettings!$M$4="●"),(($F28-$G28)=(GM28-GN28))*1,0),"")</f>
        <v/>
      </c>
      <c r="GR28" s="255" t="str">
        <f t="shared" si="305"/>
        <v/>
      </c>
      <c r="GS28" s="255" t="str">
        <f>IF(GP28&lt;&gt;"",IF(ABS($F28-$G28)&gt;=PrSettings!$M$7,(ABS($F28-$G28-GM28+GN28)&lt;=1)*1,IF(AND(GP28,$F28=$G28,$F28&gt;=PrSettings!$M$6),(ABS(GM28-$F28)&lt;=1)*1,IF(AND(ABS($F28-$G28-GM28+GN28)&lt;=1,$F28+$G28&gt;=PrSettings!$M$8),(ABS(GM28-$F28)&lt;=1)*(ABS(GN28-$G28)&lt;=1)*1,""))),"")</f>
        <v/>
      </c>
      <c r="GT28" s="262"/>
      <c r="GV28" s="253">
        <f t="shared" si="16"/>
        <v>11</v>
      </c>
      <c r="GW28" s="254" t="str">
        <f>GrpD!$B$5</f>
        <v>Austria</v>
      </c>
      <c r="GX28" s="255">
        <f t="shared" si="306"/>
        <v>2</v>
      </c>
      <c r="GY28" s="254" t="str">
        <f>GrpD!$D$5</f>
        <v>France</v>
      </c>
      <c r="GZ28" s="258"/>
      <c r="HA28" s="258"/>
      <c r="HB28" s="261"/>
      <c r="HC28" s="255" t="str">
        <f t="shared" si="307"/>
        <v/>
      </c>
      <c r="HD28" s="255" t="str">
        <f>IF((HC28&lt;&gt;""),IF(OR($F28&lt;&gt;$G28,PrSettings!$M$4="●"),(($F28-$G28)=(GZ28-HA28))*1,0),"")</f>
        <v/>
      </c>
      <c r="HE28" s="255" t="str">
        <f t="shared" si="308"/>
        <v/>
      </c>
      <c r="HF28" s="255" t="str">
        <f>IF(HC28&lt;&gt;"",IF(ABS($F28-$G28)&gt;=PrSettings!$M$7,(ABS($F28-$G28-GZ28+HA28)&lt;=1)*1,IF(AND(HC28,$F28=$G28,$F28&gt;=PrSettings!$M$6),(ABS(GZ28-$F28)&lt;=1)*1,IF(AND(ABS($F28-$G28-GZ28+HA28)&lt;=1,$F28+$G28&gt;=PrSettings!$M$8),(ABS(GZ28-$F28)&lt;=1)*(ABS(HA28-$G28)&lt;=1)*1,""))),"")</f>
        <v/>
      </c>
      <c r="HG28" s="262"/>
      <c r="HI28" s="253">
        <f t="shared" si="17"/>
        <v>11</v>
      </c>
      <c r="HJ28" s="254" t="str">
        <f>GrpD!$B$5</f>
        <v>Austria</v>
      </c>
      <c r="HK28" s="255">
        <f t="shared" si="309"/>
        <v>2</v>
      </c>
      <c r="HL28" s="254" t="str">
        <f>GrpD!$D$5</f>
        <v>France</v>
      </c>
      <c r="HM28" s="258"/>
      <c r="HN28" s="258"/>
      <c r="HO28" s="261"/>
      <c r="HP28" s="255" t="str">
        <f t="shared" si="310"/>
        <v/>
      </c>
      <c r="HQ28" s="255" t="str">
        <f>IF((HP28&lt;&gt;""),IF(OR($F28&lt;&gt;$G28,PrSettings!$M$4="●"),(($F28-$G28)=(HM28-HN28))*1,0),"")</f>
        <v/>
      </c>
      <c r="HR28" s="255" t="str">
        <f t="shared" si="311"/>
        <v/>
      </c>
      <c r="HS28" s="255" t="str">
        <f>IF(HP28&lt;&gt;"",IF(ABS($F28-$G28)&gt;=PrSettings!$M$7,(ABS($F28-$G28-HM28+HN28)&lt;=1)*1,IF(AND(HP28,$F28=$G28,$F28&gt;=PrSettings!$M$6),(ABS(HM28-$F28)&lt;=1)*1,IF(AND(ABS($F28-$G28-HM28+HN28)&lt;=1,$F28+$G28&gt;=PrSettings!$M$8),(ABS(HM28-$F28)&lt;=1)*(ABS(HN28-$G28)&lt;=1)*1,""))),"")</f>
        <v/>
      </c>
      <c r="HT28" s="262"/>
      <c r="HV28" s="253">
        <f t="shared" si="18"/>
        <v>11</v>
      </c>
      <c r="HW28" s="254" t="str">
        <f>GrpD!$B$5</f>
        <v>Austria</v>
      </c>
      <c r="HX28" s="255">
        <f t="shared" si="312"/>
        <v>2</v>
      </c>
      <c r="HY28" s="254" t="str">
        <f>GrpD!$D$5</f>
        <v>France</v>
      </c>
      <c r="HZ28" s="258"/>
      <c r="IA28" s="258"/>
      <c r="IB28" s="261"/>
      <c r="IC28" s="255" t="str">
        <f t="shared" si="313"/>
        <v/>
      </c>
      <c r="ID28" s="255" t="str">
        <f>IF((IC28&lt;&gt;""),IF(OR($F28&lt;&gt;$G28,PrSettings!$M$4="●"),(($F28-$G28)=(HZ28-IA28))*1,0),"")</f>
        <v/>
      </c>
      <c r="IE28" s="255" t="str">
        <f t="shared" si="314"/>
        <v/>
      </c>
      <c r="IF28" s="255" t="str">
        <f>IF(IC28&lt;&gt;"",IF(ABS($F28-$G28)&gt;=PrSettings!$M$7,(ABS($F28-$G28-HZ28+IA28)&lt;=1)*1,IF(AND(IC28,$F28=$G28,$F28&gt;=PrSettings!$M$6),(ABS(HZ28-$F28)&lt;=1)*1,IF(AND(ABS($F28-$G28-HZ28+IA28)&lt;=1,$F28+$G28&gt;=PrSettings!$M$8),(ABS(HZ28-$F28)&lt;=1)*(ABS(IA28-$G28)&lt;=1)*1,""))),"")</f>
        <v/>
      </c>
      <c r="IG28" s="262"/>
      <c r="II28" s="253">
        <f t="shared" si="19"/>
        <v>11</v>
      </c>
      <c r="IJ28" s="254" t="str">
        <f>GrpD!$B$5</f>
        <v>Austria</v>
      </c>
      <c r="IK28" s="255">
        <f t="shared" si="315"/>
        <v>2</v>
      </c>
      <c r="IL28" s="254" t="str">
        <f>GrpD!$D$5</f>
        <v>France</v>
      </c>
      <c r="IM28" s="258"/>
      <c r="IN28" s="258"/>
      <c r="IO28" s="261"/>
      <c r="IP28" s="255" t="str">
        <f t="shared" si="316"/>
        <v/>
      </c>
      <c r="IQ28" s="255" t="str">
        <f>IF((IP28&lt;&gt;""),IF(OR($F28&lt;&gt;$G28,PrSettings!$M$4="●"),(($F28-$G28)=(IM28-IN28))*1,0),"")</f>
        <v/>
      </c>
      <c r="IR28" s="255" t="str">
        <f t="shared" si="317"/>
        <v/>
      </c>
      <c r="IS28" s="255" t="str">
        <f>IF(IP28&lt;&gt;"",IF(ABS($F28-$G28)&gt;=PrSettings!$M$7,(ABS($F28-$G28-IM28+IN28)&lt;=1)*1,IF(AND(IP28,$F28=$G28,$F28&gt;=PrSettings!$M$6),(ABS(IM28-$F28)&lt;=1)*1,IF(AND(ABS($F28-$G28-IM28+IN28)&lt;=1,$F28+$G28&gt;=PrSettings!$M$8),(ABS(IM28-$F28)&lt;=1)*(ABS(IN28-$G28)&lt;=1)*1,""))),"")</f>
        <v/>
      </c>
      <c r="IT28" s="262"/>
      <c r="IV28" s="253">
        <f t="shared" si="20"/>
        <v>11</v>
      </c>
      <c r="IW28" s="254" t="str">
        <f>GrpD!$B$5</f>
        <v>Austria</v>
      </c>
      <c r="IX28" s="255">
        <f t="shared" si="318"/>
        <v>2</v>
      </c>
      <c r="IY28" s="254" t="str">
        <f>GrpD!$D$5</f>
        <v>France</v>
      </c>
      <c r="IZ28" s="258"/>
      <c r="JA28" s="258"/>
      <c r="JB28" s="261"/>
      <c r="JC28" s="255" t="str">
        <f t="shared" si="319"/>
        <v/>
      </c>
      <c r="JD28" s="255" t="str">
        <f>IF((JC28&lt;&gt;""),IF(OR($F28&lt;&gt;$G28,PrSettings!$M$4="●"),(($F28-$G28)=(IZ28-JA28))*1,0),"")</f>
        <v/>
      </c>
      <c r="JE28" s="255" t="str">
        <f t="shared" si="320"/>
        <v/>
      </c>
      <c r="JF28" s="255" t="str">
        <f>IF(JC28&lt;&gt;"",IF(ABS($F28-$G28)&gt;=PrSettings!$M$7,(ABS($F28-$G28-IZ28+JA28)&lt;=1)*1,IF(AND(JC28,$F28=$G28,$F28&gt;=PrSettings!$M$6),(ABS(IZ28-$F28)&lt;=1)*1,IF(AND(ABS($F28-$G28-IZ28+JA28)&lt;=1,$F28+$G28&gt;=PrSettings!$M$8),(ABS(IZ28-$F28)&lt;=1)*(ABS(JA28-$G28)&lt;=1)*1,""))),"")</f>
        <v/>
      </c>
      <c r="JG28" s="262"/>
      <c r="JI28" s="253">
        <f t="shared" si="21"/>
        <v>11</v>
      </c>
      <c r="JJ28" s="254" t="str">
        <f>GrpD!$B$5</f>
        <v>Austria</v>
      </c>
      <c r="JK28" s="255">
        <f t="shared" si="321"/>
        <v>2</v>
      </c>
      <c r="JL28" s="254" t="str">
        <f>GrpD!$D$5</f>
        <v>France</v>
      </c>
      <c r="JM28" s="258"/>
      <c r="JN28" s="258"/>
      <c r="JO28" s="261"/>
      <c r="JP28" s="255" t="str">
        <f t="shared" si="322"/>
        <v/>
      </c>
      <c r="JQ28" s="255" t="str">
        <f>IF((JP28&lt;&gt;""),IF(OR($F28&lt;&gt;$G28,PrSettings!$M$4="●"),(($F28-$G28)=(JM28-JN28))*1,0),"")</f>
        <v/>
      </c>
      <c r="JR28" s="255" t="str">
        <f t="shared" si="323"/>
        <v/>
      </c>
      <c r="JS28" s="255" t="str">
        <f>IF(JP28&lt;&gt;"",IF(ABS($F28-$G28)&gt;=PrSettings!$M$7,(ABS($F28-$G28-JM28+JN28)&lt;=1)*1,IF(AND(JP28,$F28=$G28,$F28&gt;=PrSettings!$M$6),(ABS(JM28-$F28)&lt;=1)*1,IF(AND(ABS($F28-$G28-JM28+JN28)&lt;=1,$F28+$G28&gt;=PrSettings!$M$8),(ABS(JM28-$F28)&lt;=1)*(ABS(JN28-$G28)&lt;=1)*1,""))),"")</f>
        <v/>
      </c>
      <c r="JT28" s="262"/>
      <c r="JV28" s="253">
        <f t="shared" si="22"/>
        <v>11</v>
      </c>
      <c r="JW28" s="254" t="str">
        <f>GrpD!$B$5</f>
        <v>Austria</v>
      </c>
      <c r="JX28" s="255">
        <f t="shared" si="324"/>
        <v>2</v>
      </c>
      <c r="JY28" s="254" t="str">
        <f>GrpD!$D$5</f>
        <v>France</v>
      </c>
      <c r="JZ28" s="258"/>
      <c r="KA28" s="258"/>
      <c r="KB28" s="261"/>
      <c r="KC28" s="255" t="str">
        <f t="shared" si="325"/>
        <v/>
      </c>
      <c r="KD28" s="255" t="str">
        <f>IF((KC28&lt;&gt;""),IF(OR($F28&lt;&gt;$G28,PrSettings!$M$4="●"),(($F28-$G28)=(JZ28-KA28))*1,0),"")</f>
        <v/>
      </c>
      <c r="KE28" s="255" t="str">
        <f t="shared" si="326"/>
        <v/>
      </c>
      <c r="KF28" s="255" t="str">
        <f>IF(KC28&lt;&gt;"",IF(ABS($F28-$G28)&gt;=PrSettings!$M$7,(ABS($F28-$G28-JZ28+KA28)&lt;=1)*1,IF(AND(KC28,$F28=$G28,$F28&gt;=PrSettings!$M$6),(ABS(JZ28-$F28)&lt;=1)*1,IF(AND(ABS($F28-$G28-JZ28+KA28)&lt;=1,$F28+$G28&gt;=PrSettings!$M$8),(ABS(JZ28-$F28)&lt;=1)*(ABS(KA28-$G28)&lt;=1)*1,""))),"")</f>
        <v/>
      </c>
      <c r="KG28" s="262"/>
      <c r="KI28" s="253">
        <f t="shared" si="23"/>
        <v>11</v>
      </c>
      <c r="KJ28" s="254" t="str">
        <f>GrpD!$B$5</f>
        <v>Austria</v>
      </c>
      <c r="KK28" s="255">
        <f t="shared" si="327"/>
        <v>2</v>
      </c>
      <c r="KL28" s="254" t="str">
        <f>GrpD!$D$5</f>
        <v>France</v>
      </c>
      <c r="KM28" s="258"/>
      <c r="KN28" s="258"/>
      <c r="KO28" s="261"/>
      <c r="KP28" s="255" t="str">
        <f t="shared" si="328"/>
        <v/>
      </c>
      <c r="KQ28" s="255" t="str">
        <f>IF((KP28&lt;&gt;""),IF(OR($F28&lt;&gt;$G28,PrSettings!$M$4="●"),(($F28-$G28)=(KM28-KN28))*1,0),"")</f>
        <v/>
      </c>
      <c r="KR28" s="255" t="str">
        <f t="shared" si="329"/>
        <v/>
      </c>
      <c r="KS28" s="255" t="str">
        <f>IF(KP28&lt;&gt;"",IF(ABS($F28-$G28)&gt;=PrSettings!$M$7,(ABS($F28-$G28-KM28+KN28)&lt;=1)*1,IF(AND(KP28,$F28=$G28,$F28&gt;=PrSettings!$M$6),(ABS(KM28-$F28)&lt;=1)*1,IF(AND(ABS($F28-$G28-KM28+KN28)&lt;=1,$F28+$G28&gt;=PrSettings!$M$8),(ABS(KM28-$F28)&lt;=1)*(ABS(KN28-$G28)&lt;=1)*1,""))),"")</f>
        <v/>
      </c>
      <c r="KT28" s="262"/>
      <c r="KV28" s="253">
        <f t="shared" si="24"/>
        <v>11</v>
      </c>
      <c r="KW28" s="254" t="str">
        <f>GrpD!$B$5</f>
        <v>Austria</v>
      </c>
      <c r="KX28" s="255">
        <f t="shared" si="330"/>
        <v>2</v>
      </c>
      <c r="KY28" s="254" t="str">
        <f>GrpD!$D$5</f>
        <v>France</v>
      </c>
      <c r="KZ28" s="258"/>
      <c r="LA28" s="258"/>
      <c r="LB28" s="261"/>
      <c r="LC28" s="255" t="str">
        <f t="shared" si="331"/>
        <v/>
      </c>
      <c r="LD28" s="255" t="str">
        <f>IF((LC28&lt;&gt;""),IF(OR($F28&lt;&gt;$G28,PrSettings!$M$4="●"),(($F28-$G28)=(KZ28-LA28))*1,0),"")</f>
        <v/>
      </c>
      <c r="LE28" s="255" t="str">
        <f t="shared" si="332"/>
        <v/>
      </c>
      <c r="LF28" s="255" t="str">
        <f>IF(LC28&lt;&gt;"",IF(ABS($F28-$G28)&gt;=PrSettings!$M$7,(ABS($F28-$G28-KZ28+LA28)&lt;=1)*1,IF(AND(LC28,$F28=$G28,$F28&gt;=PrSettings!$M$6),(ABS(KZ28-$F28)&lt;=1)*1,IF(AND(ABS($F28-$G28-KZ28+LA28)&lt;=1,$F28+$G28&gt;=PrSettings!$M$8),(ABS(KZ28-$F28)&lt;=1)*(ABS(LA28-$G28)&lt;=1)*1,""))),"")</f>
        <v/>
      </c>
      <c r="LG28" s="262"/>
      <c r="LI28" s="253">
        <f t="shared" si="25"/>
        <v>11</v>
      </c>
      <c r="LJ28" s="254" t="str">
        <f>GrpD!$B$5</f>
        <v>Austria</v>
      </c>
      <c r="LK28" s="255">
        <f t="shared" si="333"/>
        <v>2</v>
      </c>
      <c r="LL28" s="254" t="str">
        <f>GrpD!$D$5</f>
        <v>France</v>
      </c>
      <c r="LM28" s="258"/>
      <c r="LN28" s="258"/>
      <c r="LO28" s="261"/>
      <c r="LP28" s="255" t="str">
        <f t="shared" si="334"/>
        <v/>
      </c>
      <c r="LQ28" s="255" t="str">
        <f>IF((LP28&lt;&gt;""),IF(OR($F28&lt;&gt;$G28,PrSettings!$M$4="●"),(($F28-$G28)=(LM28-LN28))*1,0),"")</f>
        <v/>
      </c>
      <c r="LR28" s="255" t="str">
        <f t="shared" si="335"/>
        <v/>
      </c>
      <c r="LS28" s="255" t="str">
        <f>IF(LP28&lt;&gt;"",IF(ABS($F28-$G28)&gt;=PrSettings!$M$7,(ABS($F28-$G28-LM28+LN28)&lt;=1)*1,IF(AND(LP28,$F28=$G28,$F28&gt;=PrSettings!$M$6),(ABS(LM28-$F28)&lt;=1)*1,IF(AND(ABS($F28-$G28-LM28+LN28)&lt;=1,$F28+$G28&gt;=PrSettings!$M$8),(ABS(LM28-$F28)&lt;=1)*(ABS(LN28-$G28)&lt;=1)*1,""))),"")</f>
        <v/>
      </c>
      <c r="LT28" s="262"/>
      <c r="LV28" s="253">
        <f t="shared" si="26"/>
        <v>11</v>
      </c>
      <c r="LW28" s="254" t="str">
        <f>GrpD!$B$5</f>
        <v>Austria</v>
      </c>
      <c r="LX28" s="255">
        <f t="shared" si="336"/>
        <v>2</v>
      </c>
      <c r="LY28" s="254" t="str">
        <f>GrpD!$D$5</f>
        <v>France</v>
      </c>
      <c r="LZ28" s="258"/>
      <c r="MA28" s="258"/>
      <c r="MB28" s="261"/>
      <c r="MC28" s="255" t="str">
        <f t="shared" si="337"/>
        <v/>
      </c>
      <c r="MD28" s="255" t="str">
        <f>IF((MC28&lt;&gt;""),IF(OR($F28&lt;&gt;$G28,PrSettings!$M$4="●"),(($F28-$G28)=(LZ28-MA28))*1,0),"")</f>
        <v/>
      </c>
      <c r="ME28" s="255" t="str">
        <f t="shared" si="338"/>
        <v/>
      </c>
      <c r="MF28" s="255" t="str">
        <f>IF(MC28&lt;&gt;"",IF(ABS($F28-$G28)&gt;=PrSettings!$M$7,(ABS($F28-$G28-LZ28+MA28)&lt;=1)*1,IF(AND(MC28,$F28=$G28,$F28&gt;=PrSettings!$M$6),(ABS(LZ28-$F28)&lt;=1)*1,IF(AND(ABS($F28-$G28-LZ28+MA28)&lt;=1,$F28+$G28&gt;=PrSettings!$M$8),(ABS(LZ28-$F28)&lt;=1)*(ABS(MA28-$G28)&lt;=1)*1,""))),"")</f>
        <v/>
      </c>
      <c r="MG28" s="262"/>
    </row>
    <row r="29">
      <c r="A29" s="172"/>
      <c r="B29" s="253">
        <f t="array" ref="B29">INDEX(Groups!$C$7:$C$35,MATCH(C29,Groups!$D$7:$D$35,0))</f>
        <v>26</v>
      </c>
      <c r="C29" s="254" t="str">
        <f>GrpD!$B$6</f>
        <v>Poland</v>
      </c>
      <c r="D29" s="255">
        <f t="array" ref="D29">INDEX(Groups!$C$7:$C$35,MATCH(E29,Groups!$D$7:$D$35,0))</f>
        <v>11</v>
      </c>
      <c r="E29" s="254" t="str">
        <f>GrpD!$D$6</f>
        <v>Austria</v>
      </c>
      <c r="F29" s="256">
        <f>GrpD!$E$6</f>
        <v>1</v>
      </c>
      <c r="G29" s="257">
        <f>GrpD!$G$6</f>
        <v>1</v>
      </c>
      <c r="H29" s="133"/>
      <c r="I29" s="253">
        <f t="shared" si="1"/>
        <v>26</v>
      </c>
      <c r="J29" s="254" t="str">
        <f>GrpD!$B$6</f>
        <v>Poland</v>
      </c>
      <c r="K29" s="255">
        <f t="shared" si="261"/>
        <v>11</v>
      </c>
      <c r="L29" s="254" t="str">
        <f>GrpD!$D$6</f>
        <v>Austria</v>
      </c>
      <c r="M29" s="258"/>
      <c r="N29" s="258"/>
      <c r="O29" s="261"/>
      <c r="P29" s="255" t="str">
        <f t="shared" si="262"/>
        <v/>
      </c>
      <c r="Q29" s="255" t="str">
        <f>IF((P29&lt;&gt;""),IF(OR($F29&lt;&gt;$G29,PrSettings!$M$4="●"),(($F29-$G29)=(M29-N29))*1,0),"")</f>
        <v/>
      </c>
      <c r="R29" s="255" t="str">
        <f t="shared" si="263"/>
        <v/>
      </c>
      <c r="S29" s="255" t="str">
        <f>IF(P29&lt;&gt;"",IF(ABS($F29-$G29)&gt;=PrSettings!$M$7,(ABS($F29-$G29-M29+N29)&lt;=1)*1,IF(AND(P29,$F29=$G29,$F29&gt;=PrSettings!$M$6),(ABS(M29-$F29)&lt;=1)*1,IF(AND(ABS($F29-$G29-M29+N29)&lt;=1,$F29+$G29&gt;=PrSettings!$M$8),(ABS(M29-$F29)&lt;=1)*(ABS(N29-$G29)&lt;=1)*1,""))),"")</f>
        <v/>
      </c>
      <c r="T29" s="262"/>
      <c r="V29" s="253">
        <f t="shared" si="2"/>
        <v>26</v>
      </c>
      <c r="W29" s="254" t="str">
        <f>GrpD!$B$6</f>
        <v>Poland</v>
      </c>
      <c r="X29" s="255">
        <f t="shared" si="264"/>
        <v>11</v>
      </c>
      <c r="Y29" s="254" t="str">
        <f>GrpD!$D$6</f>
        <v>Austria</v>
      </c>
      <c r="Z29" s="258"/>
      <c r="AA29" s="258"/>
      <c r="AB29" s="261"/>
      <c r="AC29" s="255" t="str">
        <f t="shared" si="265"/>
        <v/>
      </c>
      <c r="AD29" s="255" t="str">
        <f>IF((AC29&lt;&gt;""),IF(OR($F29&lt;&gt;$G29,PrSettings!$M$4="●"),(($F29-$G29)=(Z29-AA29))*1,0),"")</f>
        <v/>
      </c>
      <c r="AE29" s="255" t="str">
        <f t="shared" si="266"/>
        <v/>
      </c>
      <c r="AF29" s="255" t="str">
        <f>IF(AC29&lt;&gt;"",IF(ABS($F29-$G29)&gt;=PrSettings!$M$7,(ABS($F29-$G29-Z29+AA29)&lt;=1)*1,IF(AND(AC29,$F29=$G29,$F29&gt;=PrSettings!$M$6),(ABS(Z29-$F29)&lt;=1)*1,IF(AND(ABS($F29-$G29-Z29+AA29)&lt;=1,$F29+$G29&gt;=PrSettings!$M$8),(ABS(Z29-$F29)&lt;=1)*(ABS(AA29-$G29)&lt;=1)*1,""))),"")</f>
        <v/>
      </c>
      <c r="AG29" s="262"/>
      <c r="AI29" s="253">
        <f t="shared" si="3"/>
        <v>26</v>
      </c>
      <c r="AJ29" s="254" t="str">
        <f>GrpD!$B$6</f>
        <v>Poland</v>
      </c>
      <c r="AK29" s="255">
        <f t="shared" si="267"/>
        <v>11</v>
      </c>
      <c r="AL29" s="254" t="str">
        <f>GrpD!$D$6</f>
        <v>Austria</v>
      </c>
      <c r="AM29" s="258"/>
      <c r="AN29" s="258"/>
      <c r="AO29" s="261"/>
      <c r="AP29" s="255" t="str">
        <f t="shared" si="268"/>
        <v/>
      </c>
      <c r="AQ29" s="255" t="str">
        <f>IF((AP29&lt;&gt;""),IF(OR($F29&lt;&gt;$G29,PrSettings!$M$4="●"),(($F29-$G29)=(AM29-AN29))*1,0),"")</f>
        <v/>
      </c>
      <c r="AR29" s="255" t="str">
        <f t="shared" si="269"/>
        <v/>
      </c>
      <c r="AS29" s="255" t="str">
        <f>IF(AP29&lt;&gt;"",IF(ABS($F29-$G29)&gt;=PrSettings!$M$7,(ABS($F29-$G29-AM29+AN29)&lt;=1)*1,IF(AND(AP29,$F29=$G29,$F29&gt;=PrSettings!$M$6),(ABS(AM29-$F29)&lt;=1)*1,IF(AND(ABS($F29-$G29-AM29+AN29)&lt;=1,$F29+$G29&gt;=PrSettings!$M$8),(ABS(AM29-$F29)&lt;=1)*(ABS(AN29-$G29)&lt;=1)*1,""))),"")</f>
        <v/>
      </c>
      <c r="AT29" s="262"/>
      <c r="AV29" s="253">
        <f t="shared" si="4"/>
        <v>26</v>
      </c>
      <c r="AW29" s="254" t="str">
        <f>GrpD!$B$6</f>
        <v>Poland</v>
      </c>
      <c r="AX29" s="255">
        <f t="shared" si="270"/>
        <v>11</v>
      </c>
      <c r="AY29" s="254" t="str">
        <f>GrpD!$D$6</f>
        <v>Austria</v>
      </c>
      <c r="AZ29" s="258"/>
      <c r="BA29" s="258"/>
      <c r="BB29" s="261"/>
      <c r="BC29" s="255" t="str">
        <f t="shared" si="271"/>
        <v/>
      </c>
      <c r="BD29" s="255" t="str">
        <f>IF((BC29&lt;&gt;""),IF(OR($F29&lt;&gt;$G29,PrSettings!$M$4="●"),(($F29-$G29)=(AZ29-BA29))*1,0),"")</f>
        <v/>
      </c>
      <c r="BE29" s="255" t="str">
        <f t="shared" si="272"/>
        <v/>
      </c>
      <c r="BF29" s="255" t="str">
        <f>IF(BC29&lt;&gt;"",IF(ABS($F29-$G29)&gt;=PrSettings!$M$7,(ABS($F29-$G29-AZ29+BA29)&lt;=1)*1,IF(AND(BC29,$F29=$G29,$F29&gt;=PrSettings!$M$6),(ABS(AZ29-$F29)&lt;=1)*1,IF(AND(ABS($F29-$G29-AZ29+BA29)&lt;=1,$F29+$G29&gt;=PrSettings!$M$8),(ABS(AZ29-$F29)&lt;=1)*(ABS(BA29-$G29)&lt;=1)*1,""))),"")</f>
        <v/>
      </c>
      <c r="BG29" s="262"/>
      <c r="BI29" s="253">
        <f t="shared" si="5"/>
        <v>26</v>
      </c>
      <c r="BJ29" s="254" t="str">
        <f>GrpD!$B$6</f>
        <v>Poland</v>
      </c>
      <c r="BK29" s="255">
        <f t="shared" si="273"/>
        <v>11</v>
      </c>
      <c r="BL29" s="254" t="str">
        <f>GrpD!$D$6</f>
        <v>Austria</v>
      </c>
      <c r="BM29" s="258"/>
      <c r="BN29" s="258"/>
      <c r="BO29" s="261"/>
      <c r="BP29" s="255" t="str">
        <f t="shared" si="274"/>
        <v/>
      </c>
      <c r="BQ29" s="255" t="str">
        <f>IF((BP29&lt;&gt;""),IF(OR($F29&lt;&gt;$G29,PrSettings!$M$4="●"),(($F29-$G29)=(BM29-BN29))*1,0),"")</f>
        <v/>
      </c>
      <c r="BR29" s="255" t="str">
        <f t="shared" si="275"/>
        <v/>
      </c>
      <c r="BS29" s="255" t="str">
        <f>IF(BP29&lt;&gt;"",IF(ABS($F29-$G29)&gt;=PrSettings!$M$7,(ABS($F29-$G29-BM29+BN29)&lt;=1)*1,IF(AND(BP29,$F29=$G29,$F29&gt;=PrSettings!$M$6),(ABS(BM29-$F29)&lt;=1)*1,IF(AND(ABS($F29-$G29-BM29+BN29)&lt;=1,$F29+$G29&gt;=PrSettings!$M$8),(ABS(BM29-$F29)&lt;=1)*(ABS(BN29-$G29)&lt;=1)*1,""))),"")</f>
        <v/>
      </c>
      <c r="BT29" s="262"/>
      <c r="BV29" s="253">
        <f t="shared" si="6"/>
        <v>26</v>
      </c>
      <c r="BW29" s="254" t="str">
        <f>GrpD!$B$6</f>
        <v>Poland</v>
      </c>
      <c r="BX29" s="255">
        <f t="shared" si="276"/>
        <v>11</v>
      </c>
      <c r="BY29" s="254" t="str">
        <f>GrpD!$D$6</f>
        <v>Austria</v>
      </c>
      <c r="BZ29" s="258"/>
      <c r="CA29" s="258"/>
      <c r="CB29" s="261"/>
      <c r="CC29" s="255" t="str">
        <f t="shared" si="277"/>
        <v/>
      </c>
      <c r="CD29" s="255" t="str">
        <f>IF((CC29&lt;&gt;""),IF(OR($F29&lt;&gt;$G29,PrSettings!$M$4="●"),(($F29-$G29)=(BZ29-CA29))*1,0),"")</f>
        <v/>
      </c>
      <c r="CE29" s="255" t="str">
        <f t="shared" si="278"/>
        <v/>
      </c>
      <c r="CF29" s="255" t="str">
        <f>IF(CC29&lt;&gt;"",IF(ABS($F29-$G29)&gt;=PrSettings!$M$7,(ABS($F29-$G29-BZ29+CA29)&lt;=1)*1,IF(AND(CC29,$F29=$G29,$F29&gt;=PrSettings!$M$6),(ABS(BZ29-$F29)&lt;=1)*1,IF(AND(ABS($F29-$G29-BZ29+CA29)&lt;=1,$F29+$G29&gt;=PrSettings!$M$8),(ABS(BZ29-$F29)&lt;=1)*(ABS(CA29-$G29)&lt;=1)*1,""))),"")</f>
        <v/>
      </c>
      <c r="CG29" s="262"/>
      <c r="CI29" s="253">
        <f t="shared" si="7"/>
        <v>26</v>
      </c>
      <c r="CJ29" s="254" t="str">
        <f>GrpD!$B$6</f>
        <v>Poland</v>
      </c>
      <c r="CK29" s="255">
        <f t="shared" si="279"/>
        <v>11</v>
      </c>
      <c r="CL29" s="254" t="str">
        <f>GrpD!$D$6</f>
        <v>Austria</v>
      </c>
      <c r="CM29" s="258"/>
      <c r="CN29" s="258"/>
      <c r="CO29" s="261"/>
      <c r="CP29" s="255" t="str">
        <f t="shared" si="280"/>
        <v/>
      </c>
      <c r="CQ29" s="255" t="str">
        <f>IF((CP29&lt;&gt;""),IF(OR($F29&lt;&gt;$G29,PrSettings!$M$4="●"),(($F29-$G29)=(CM29-CN29))*1,0),"")</f>
        <v/>
      </c>
      <c r="CR29" s="255" t="str">
        <f t="shared" si="281"/>
        <v/>
      </c>
      <c r="CS29" s="255" t="str">
        <f>IF(CP29&lt;&gt;"",IF(ABS($F29-$G29)&gt;=PrSettings!$M$7,(ABS($F29-$G29-CM29+CN29)&lt;=1)*1,IF(AND(CP29,$F29=$G29,$F29&gt;=PrSettings!$M$6),(ABS(CM29-$F29)&lt;=1)*1,IF(AND(ABS($F29-$G29-CM29+CN29)&lt;=1,$F29+$G29&gt;=PrSettings!$M$8),(ABS(CM29-$F29)&lt;=1)*(ABS(CN29-$G29)&lt;=1)*1,""))),"")</f>
        <v/>
      </c>
      <c r="CT29" s="262"/>
      <c r="CV29" s="253">
        <f t="shared" si="8"/>
        <v>26</v>
      </c>
      <c r="CW29" s="254" t="str">
        <f>GrpD!$B$6</f>
        <v>Poland</v>
      </c>
      <c r="CX29" s="255">
        <f t="shared" si="282"/>
        <v>11</v>
      </c>
      <c r="CY29" s="254" t="str">
        <f>GrpD!$D$6</f>
        <v>Austria</v>
      </c>
      <c r="CZ29" s="258"/>
      <c r="DA29" s="258"/>
      <c r="DB29" s="261"/>
      <c r="DC29" s="255" t="str">
        <f t="shared" si="283"/>
        <v/>
      </c>
      <c r="DD29" s="255" t="str">
        <f>IF((DC29&lt;&gt;""),IF(OR($F29&lt;&gt;$G29,PrSettings!$M$4="●"),(($F29-$G29)=(CZ29-DA29))*1,0),"")</f>
        <v/>
      </c>
      <c r="DE29" s="255" t="str">
        <f t="shared" si="284"/>
        <v/>
      </c>
      <c r="DF29" s="255" t="str">
        <f>IF(DC29&lt;&gt;"",IF(ABS($F29-$G29)&gt;=PrSettings!$M$7,(ABS($F29-$G29-CZ29+DA29)&lt;=1)*1,IF(AND(DC29,$F29=$G29,$F29&gt;=PrSettings!$M$6),(ABS(CZ29-$F29)&lt;=1)*1,IF(AND(ABS($F29-$G29-CZ29+DA29)&lt;=1,$F29+$G29&gt;=PrSettings!$M$8),(ABS(CZ29-$F29)&lt;=1)*(ABS(DA29-$G29)&lt;=1)*1,""))),"")</f>
        <v/>
      </c>
      <c r="DG29" s="262"/>
      <c r="DI29" s="253">
        <f t="shared" si="9"/>
        <v>26</v>
      </c>
      <c r="DJ29" s="254" t="str">
        <f>GrpD!$B$6</f>
        <v>Poland</v>
      </c>
      <c r="DK29" s="255">
        <f t="shared" si="285"/>
        <v>11</v>
      </c>
      <c r="DL29" s="254" t="str">
        <f>GrpD!$D$6</f>
        <v>Austria</v>
      </c>
      <c r="DM29" s="258"/>
      <c r="DN29" s="258"/>
      <c r="DO29" s="261"/>
      <c r="DP29" s="255" t="str">
        <f t="shared" si="286"/>
        <v/>
      </c>
      <c r="DQ29" s="255" t="str">
        <f>IF((DP29&lt;&gt;""),IF(OR($F29&lt;&gt;$G29,PrSettings!$M$4="●"),(($F29-$G29)=(DM29-DN29))*1,0),"")</f>
        <v/>
      </c>
      <c r="DR29" s="255" t="str">
        <f t="shared" si="287"/>
        <v/>
      </c>
      <c r="DS29" s="255" t="str">
        <f>IF(DP29&lt;&gt;"",IF(ABS($F29-$G29)&gt;=PrSettings!$M$7,(ABS($F29-$G29-DM29+DN29)&lt;=1)*1,IF(AND(DP29,$F29=$G29,$F29&gt;=PrSettings!$M$6),(ABS(DM29-$F29)&lt;=1)*1,IF(AND(ABS($F29-$G29-DM29+DN29)&lt;=1,$F29+$G29&gt;=PrSettings!$M$8),(ABS(DM29-$F29)&lt;=1)*(ABS(DN29-$G29)&lt;=1)*1,""))),"")</f>
        <v/>
      </c>
      <c r="DT29" s="262"/>
      <c r="DV29" s="253">
        <f t="shared" si="10"/>
        <v>26</v>
      </c>
      <c r="DW29" s="254" t="str">
        <f>GrpD!$B$6</f>
        <v>Poland</v>
      </c>
      <c r="DX29" s="255">
        <f t="shared" si="288"/>
        <v>11</v>
      </c>
      <c r="DY29" s="254" t="str">
        <f>GrpD!$D$6</f>
        <v>Austria</v>
      </c>
      <c r="DZ29" s="258"/>
      <c r="EA29" s="258"/>
      <c r="EB29" s="261"/>
      <c r="EC29" s="255" t="str">
        <f t="shared" si="289"/>
        <v/>
      </c>
      <c r="ED29" s="255" t="str">
        <f>IF((EC29&lt;&gt;""),IF(OR($F29&lt;&gt;$G29,PrSettings!$M$4="●"),(($F29-$G29)=(DZ29-EA29))*1,0),"")</f>
        <v/>
      </c>
      <c r="EE29" s="255" t="str">
        <f t="shared" si="290"/>
        <v/>
      </c>
      <c r="EF29" s="255" t="str">
        <f>IF(EC29&lt;&gt;"",IF(ABS($F29-$G29)&gt;=PrSettings!$M$7,(ABS($F29-$G29-DZ29+EA29)&lt;=1)*1,IF(AND(EC29,$F29=$G29,$F29&gt;=PrSettings!$M$6),(ABS(DZ29-$F29)&lt;=1)*1,IF(AND(ABS($F29-$G29-DZ29+EA29)&lt;=1,$F29+$G29&gt;=PrSettings!$M$8),(ABS(DZ29-$F29)&lt;=1)*(ABS(EA29-$G29)&lt;=1)*1,""))),"")</f>
        <v/>
      </c>
      <c r="EG29" s="262"/>
      <c r="EI29" s="253">
        <f t="shared" si="11"/>
        <v>26</v>
      </c>
      <c r="EJ29" s="254" t="str">
        <f>GrpD!$B$6</f>
        <v>Poland</v>
      </c>
      <c r="EK29" s="255">
        <f t="shared" si="291"/>
        <v>11</v>
      </c>
      <c r="EL29" s="254" t="str">
        <f>GrpD!$D$6</f>
        <v>Austria</v>
      </c>
      <c r="EM29" s="258"/>
      <c r="EN29" s="258"/>
      <c r="EO29" s="261"/>
      <c r="EP29" s="255" t="str">
        <f t="shared" si="292"/>
        <v/>
      </c>
      <c r="EQ29" s="255" t="str">
        <f>IF((EP29&lt;&gt;""),IF(OR($F29&lt;&gt;$G29,PrSettings!$M$4="●"),(($F29-$G29)=(EM29-EN29))*1,0),"")</f>
        <v/>
      </c>
      <c r="ER29" s="255" t="str">
        <f t="shared" si="293"/>
        <v/>
      </c>
      <c r="ES29" s="255" t="str">
        <f>IF(EP29&lt;&gt;"",IF(ABS($F29-$G29)&gt;=PrSettings!$M$7,(ABS($F29-$G29-EM29+EN29)&lt;=1)*1,IF(AND(EP29,$F29=$G29,$F29&gt;=PrSettings!$M$6),(ABS(EM29-$F29)&lt;=1)*1,IF(AND(ABS($F29-$G29-EM29+EN29)&lt;=1,$F29+$G29&gt;=PrSettings!$M$8),(ABS(EM29-$F29)&lt;=1)*(ABS(EN29-$G29)&lt;=1)*1,""))),"")</f>
        <v/>
      </c>
      <c r="ET29" s="262"/>
      <c r="EV29" s="253">
        <f t="shared" si="12"/>
        <v>26</v>
      </c>
      <c r="EW29" s="254" t="str">
        <f>GrpD!$B$6</f>
        <v>Poland</v>
      </c>
      <c r="EX29" s="255">
        <f t="shared" si="294"/>
        <v>11</v>
      </c>
      <c r="EY29" s="254" t="str">
        <f>GrpD!$D$6</f>
        <v>Austria</v>
      </c>
      <c r="EZ29" s="258"/>
      <c r="FA29" s="258"/>
      <c r="FB29" s="261"/>
      <c r="FC29" s="255" t="str">
        <f t="shared" si="295"/>
        <v/>
      </c>
      <c r="FD29" s="255" t="str">
        <f>IF((FC29&lt;&gt;""),IF(OR($F29&lt;&gt;$G29,PrSettings!$M$4="●"),(($F29-$G29)=(EZ29-FA29))*1,0),"")</f>
        <v/>
      </c>
      <c r="FE29" s="255" t="str">
        <f t="shared" si="296"/>
        <v/>
      </c>
      <c r="FF29" s="255" t="str">
        <f>IF(FC29&lt;&gt;"",IF(ABS($F29-$G29)&gt;=PrSettings!$M$7,(ABS($F29-$G29-EZ29+FA29)&lt;=1)*1,IF(AND(FC29,$F29=$G29,$F29&gt;=PrSettings!$M$6),(ABS(EZ29-$F29)&lt;=1)*1,IF(AND(ABS($F29-$G29-EZ29+FA29)&lt;=1,$F29+$G29&gt;=PrSettings!$M$8),(ABS(EZ29-$F29)&lt;=1)*(ABS(FA29-$G29)&lt;=1)*1,""))),"")</f>
        <v/>
      </c>
      <c r="FG29" s="262"/>
      <c r="FI29" s="253">
        <f t="shared" si="13"/>
        <v>26</v>
      </c>
      <c r="FJ29" s="254" t="str">
        <f>GrpD!$B$6</f>
        <v>Poland</v>
      </c>
      <c r="FK29" s="255">
        <f t="shared" si="297"/>
        <v>11</v>
      </c>
      <c r="FL29" s="254" t="str">
        <f>GrpD!$D$6</f>
        <v>Austria</v>
      </c>
      <c r="FM29" s="258"/>
      <c r="FN29" s="258"/>
      <c r="FO29" s="261"/>
      <c r="FP29" s="255" t="str">
        <f t="shared" si="298"/>
        <v/>
      </c>
      <c r="FQ29" s="255" t="str">
        <f>IF((FP29&lt;&gt;""),IF(OR($F29&lt;&gt;$G29,PrSettings!$M$4="●"),(($F29-$G29)=(FM29-FN29))*1,0),"")</f>
        <v/>
      </c>
      <c r="FR29" s="255" t="str">
        <f t="shared" si="299"/>
        <v/>
      </c>
      <c r="FS29" s="255" t="str">
        <f>IF(FP29&lt;&gt;"",IF(ABS($F29-$G29)&gt;=PrSettings!$M$7,(ABS($F29-$G29-FM29+FN29)&lt;=1)*1,IF(AND(FP29,$F29=$G29,$F29&gt;=PrSettings!$M$6),(ABS(FM29-$F29)&lt;=1)*1,IF(AND(ABS($F29-$G29-FM29+FN29)&lt;=1,$F29+$G29&gt;=PrSettings!$M$8),(ABS(FM29-$F29)&lt;=1)*(ABS(FN29-$G29)&lt;=1)*1,""))),"")</f>
        <v/>
      </c>
      <c r="FT29" s="262"/>
      <c r="FV29" s="253">
        <f t="shared" si="14"/>
        <v>26</v>
      </c>
      <c r="FW29" s="254" t="str">
        <f>GrpD!$B$6</f>
        <v>Poland</v>
      </c>
      <c r="FX29" s="255">
        <f t="shared" si="300"/>
        <v>11</v>
      </c>
      <c r="FY29" s="254" t="str">
        <f>GrpD!$D$6</f>
        <v>Austria</v>
      </c>
      <c r="FZ29" s="258"/>
      <c r="GA29" s="258"/>
      <c r="GB29" s="261"/>
      <c r="GC29" s="255" t="str">
        <f t="shared" si="301"/>
        <v/>
      </c>
      <c r="GD29" s="255" t="str">
        <f>IF((GC29&lt;&gt;""),IF(OR($F29&lt;&gt;$G29,PrSettings!$M$4="●"),(($F29-$G29)=(FZ29-GA29))*1,0),"")</f>
        <v/>
      </c>
      <c r="GE29" s="255" t="str">
        <f t="shared" si="302"/>
        <v/>
      </c>
      <c r="GF29" s="255" t="str">
        <f>IF(GC29&lt;&gt;"",IF(ABS($F29-$G29)&gt;=PrSettings!$M$7,(ABS($F29-$G29-FZ29+GA29)&lt;=1)*1,IF(AND(GC29,$F29=$G29,$F29&gt;=PrSettings!$M$6),(ABS(FZ29-$F29)&lt;=1)*1,IF(AND(ABS($F29-$G29-FZ29+GA29)&lt;=1,$F29+$G29&gt;=PrSettings!$M$8),(ABS(FZ29-$F29)&lt;=1)*(ABS(GA29-$G29)&lt;=1)*1,""))),"")</f>
        <v/>
      </c>
      <c r="GG29" s="262"/>
      <c r="GI29" s="253">
        <f t="shared" si="15"/>
        <v>26</v>
      </c>
      <c r="GJ29" s="254" t="str">
        <f>GrpD!$B$6</f>
        <v>Poland</v>
      </c>
      <c r="GK29" s="255">
        <f t="shared" si="303"/>
        <v>11</v>
      </c>
      <c r="GL29" s="254" t="str">
        <f>GrpD!$D$6</f>
        <v>Austria</v>
      </c>
      <c r="GM29" s="258"/>
      <c r="GN29" s="258"/>
      <c r="GO29" s="261"/>
      <c r="GP29" s="255" t="str">
        <f t="shared" si="304"/>
        <v/>
      </c>
      <c r="GQ29" s="255" t="str">
        <f>IF((GP29&lt;&gt;""),IF(OR($F29&lt;&gt;$G29,PrSettings!$M$4="●"),(($F29-$G29)=(GM29-GN29))*1,0),"")</f>
        <v/>
      </c>
      <c r="GR29" s="255" t="str">
        <f t="shared" si="305"/>
        <v/>
      </c>
      <c r="GS29" s="255" t="str">
        <f>IF(GP29&lt;&gt;"",IF(ABS($F29-$G29)&gt;=PrSettings!$M$7,(ABS($F29-$G29-GM29+GN29)&lt;=1)*1,IF(AND(GP29,$F29=$G29,$F29&gt;=PrSettings!$M$6),(ABS(GM29-$F29)&lt;=1)*1,IF(AND(ABS($F29-$G29-GM29+GN29)&lt;=1,$F29+$G29&gt;=PrSettings!$M$8),(ABS(GM29-$F29)&lt;=1)*(ABS(GN29-$G29)&lt;=1)*1,""))),"")</f>
        <v/>
      </c>
      <c r="GT29" s="262"/>
      <c r="GV29" s="253">
        <f t="shared" si="16"/>
        <v>26</v>
      </c>
      <c r="GW29" s="254" t="str">
        <f>GrpD!$B$6</f>
        <v>Poland</v>
      </c>
      <c r="GX29" s="255">
        <f t="shared" si="306"/>
        <v>11</v>
      </c>
      <c r="GY29" s="254" t="str">
        <f>GrpD!$D$6</f>
        <v>Austria</v>
      </c>
      <c r="GZ29" s="258"/>
      <c r="HA29" s="258"/>
      <c r="HB29" s="261"/>
      <c r="HC29" s="255" t="str">
        <f t="shared" si="307"/>
        <v/>
      </c>
      <c r="HD29" s="255" t="str">
        <f>IF((HC29&lt;&gt;""),IF(OR($F29&lt;&gt;$G29,PrSettings!$M$4="●"),(($F29-$G29)=(GZ29-HA29))*1,0),"")</f>
        <v/>
      </c>
      <c r="HE29" s="255" t="str">
        <f t="shared" si="308"/>
        <v/>
      </c>
      <c r="HF29" s="255" t="str">
        <f>IF(HC29&lt;&gt;"",IF(ABS($F29-$G29)&gt;=PrSettings!$M$7,(ABS($F29-$G29-GZ29+HA29)&lt;=1)*1,IF(AND(HC29,$F29=$G29,$F29&gt;=PrSettings!$M$6),(ABS(GZ29-$F29)&lt;=1)*1,IF(AND(ABS($F29-$G29-GZ29+HA29)&lt;=1,$F29+$G29&gt;=PrSettings!$M$8),(ABS(GZ29-$F29)&lt;=1)*(ABS(HA29-$G29)&lt;=1)*1,""))),"")</f>
        <v/>
      </c>
      <c r="HG29" s="262"/>
      <c r="HI29" s="253">
        <f t="shared" si="17"/>
        <v>26</v>
      </c>
      <c r="HJ29" s="254" t="str">
        <f>GrpD!$B$6</f>
        <v>Poland</v>
      </c>
      <c r="HK29" s="255">
        <f t="shared" si="309"/>
        <v>11</v>
      </c>
      <c r="HL29" s="254" t="str">
        <f>GrpD!$D$6</f>
        <v>Austria</v>
      </c>
      <c r="HM29" s="258"/>
      <c r="HN29" s="258"/>
      <c r="HO29" s="261"/>
      <c r="HP29" s="255" t="str">
        <f t="shared" si="310"/>
        <v/>
      </c>
      <c r="HQ29" s="255" t="str">
        <f>IF((HP29&lt;&gt;""),IF(OR($F29&lt;&gt;$G29,PrSettings!$M$4="●"),(($F29-$G29)=(HM29-HN29))*1,0),"")</f>
        <v/>
      </c>
      <c r="HR29" s="255" t="str">
        <f t="shared" si="311"/>
        <v/>
      </c>
      <c r="HS29" s="255" t="str">
        <f>IF(HP29&lt;&gt;"",IF(ABS($F29-$G29)&gt;=PrSettings!$M$7,(ABS($F29-$G29-HM29+HN29)&lt;=1)*1,IF(AND(HP29,$F29=$G29,$F29&gt;=PrSettings!$M$6),(ABS(HM29-$F29)&lt;=1)*1,IF(AND(ABS($F29-$G29-HM29+HN29)&lt;=1,$F29+$G29&gt;=PrSettings!$M$8),(ABS(HM29-$F29)&lt;=1)*(ABS(HN29-$G29)&lt;=1)*1,""))),"")</f>
        <v/>
      </c>
      <c r="HT29" s="262"/>
      <c r="HV29" s="253">
        <f t="shared" si="18"/>
        <v>26</v>
      </c>
      <c r="HW29" s="254" t="str">
        <f>GrpD!$B$6</f>
        <v>Poland</v>
      </c>
      <c r="HX29" s="255">
        <f t="shared" si="312"/>
        <v>11</v>
      </c>
      <c r="HY29" s="254" t="str">
        <f>GrpD!$D$6</f>
        <v>Austria</v>
      </c>
      <c r="HZ29" s="258"/>
      <c r="IA29" s="258"/>
      <c r="IB29" s="261"/>
      <c r="IC29" s="255" t="str">
        <f t="shared" si="313"/>
        <v/>
      </c>
      <c r="ID29" s="255" t="str">
        <f>IF((IC29&lt;&gt;""),IF(OR($F29&lt;&gt;$G29,PrSettings!$M$4="●"),(($F29-$G29)=(HZ29-IA29))*1,0),"")</f>
        <v/>
      </c>
      <c r="IE29" s="255" t="str">
        <f t="shared" si="314"/>
        <v/>
      </c>
      <c r="IF29" s="255" t="str">
        <f>IF(IC29&lt;&gt;"",IF(ABS($F29-$G29)&gt;=PrSettings!$M$7,(ABS($F29-$G29-HZ29+IA29)&lt;=1)*1,IF(AND(IC29,$F29=$G29,$F29&gt;=PrSettings!$M$6),(ABS(HZ29-$F29)&lt;=1)*1,IF(AND(ABS($F29-$G29-HZ29+IA29)&lt;=1,$F29+$G29&gt;=PrSettings!$M$8),(ABS(HZ29-$F29)&lt;=1)*(ABS(IA29-$G29)&lt;=1)*1,""))),"")</f>
        <v/>
      </c>
      <c r="IG29" s="262"/>
      <c r="II29" s="253">
        <f t="shared" si="19"/>
        <v>26</v>
      </c>
      <c r="IJ29" s="254" t="str">
        <f>GrpD!$B$6</f>
        <v>Poland</v>
      </c>
      <c r="IK29" s="255">
        <f t="shared" si="315"/>
        <v>11</v>
      </c>
      <c r="IL29" s="254" t="str">
        <f>GrpD!$D$6</f>
        <v>Austria</v>
      </c>
      <c r="IM29" s="258"/>
      <c r="IN29" s="258"/>
      <c r="IO29" s="261"/>
      <c r="IP29" s="255" t="str">
        <f t="shared" si="316"/>
        <v/>
      </c>
      <c r="IQ29" s="255" t="str">
        <f>IF((IP29&lt;&gt;""),IF(OR($F29&lt;&gt;$G29,PrSettings!$M$4="●"),(($F29-$G29)=(IM29-IN29))*1,0),"")</f>
        <v/>
      </c>
      <c r="IR29" s="255" t="str">
        <f t="shared" si="317"/>
        <v/>
      </c>
      <c r="IS29" s="255" t="str">
        <f>IF(IP29&lt;&gt;"",IF(ABS($F29-$G29)&gt;=PrSettings!$M$7,(ABS($F29-$G29-IM29+IN29)&lt;=1)*1,IF(AND(IP29,$F29=$G29,$F29&gt;=PrSettings!$M$6),(ABS(IM29-$F29)&lt;=1)*1,IF(AND(ABS($F29-$G29-IM29+IN29)&lt;=1,$F29+$G29&gt;=PrSettings!$M$8),(ABS(IM29-$F29)&lt;=1)*(ABS(IN29-$G29)&lt;=1)*1,""))),"")</f>
        <v/>
      </c>
      <c r="IT29" s="262"/>
      <c r="IV29" s="253">
        <f t="shared" si="20"/>
        <v>26</v>
      </c>
      <c r="IW29" s="254" t="str">
        <f>GrpD!$B$6</f>
        <v>Poland</v>
      </c>
      <c r="IX29" s="255">
        <f t="shared" si="318"/>
        <v>11</v>
      </c>
      <c r="IY29" s="254" t="str">
        <f>GrpD!$D$6</f>
        <v>Austria</v>
      </c>
      <c r="IZ29" s="258"/>
      <c r="JA29" s="258"/>
      <c r="JB29" s="261"/>
      <c r="JC29" s="255" t="str">
        <f t="shared" si="319"/>
        <v/>
      </c>
      <c r="JD29" s="255" t="str">
        <f>IF((JC29&lt;&gt;""),IF(OR($F29&lt;&gt;$G29,PrSettings!$M$4="●"),(($F29-$G29)=(IZ29-JA29))*1,0),"")</f>
        <v/>
      </c>
      <c r="JE29" s="255" t="str">
        <f t="shared" si="320"/>
        <v/>
      </c>
      <c r="JF29" s="255" t="str">
        <f>IF(JC29&lt;&gt;"",IF(ABS($F29-$G29)&gt;=PrSettings!$M$7,(ABS($F29-$G29-IZ29+JA29)&lt;=1)*1,IF(AND(JC29,$F29=$G29,$F29&gt;=PrSettings!$M$6),(ABS(IZ29-$F29)&lt;=1)*1,IF(AND(ABS($F29-$G29-IZ29+JA29)&lt;=1,$F29+$G29&gt;=PrSettings!$M$8),(ABS(IZ29-$F29)&lt;=1)*(ABS(JA29-$G29)&lt;=1)*1,""))),"")</f>
        <v/>
      </c>
      <c r="JG29" s="262"/>
      <c r="JI29" s="253">
        <f t="shared" si="21"/>
        <v>26</v>
      </c>
      <c r="JJ29" s="254" t="str">
        <f>GrpD!$B$6</f>
        <v>Poland</v>
      </c>
      <c r="JK29" s="255">
        <f t="shared" si="321"/>
        <v>11</v>
      </c>
      <c r="JL29" s="254" t="str">
        <f>GrpD!$D$6</f>
        <v>Austria</v>
      </c>
      <c r="JM29" s="258"/>
      <c r="JN29" s="258"/>
      <c r="JO29" s="261"/>
      <c r="JP29" s="255" t="str">
        <f t="shared" si="322"/>
        <v/>
      </c>
      <c r="JQ29" s="255" t="str">
        <f>IF((JP29&lt;&gt;""),IF(OR($F29&lt;&gt;$G29,PrSettings!$M$4="●"),(($F29-$G29)=(JM29-JN29))*1,0),"")</f>
        <v/>
      </c>
      <c r="JR29" s="255" t="str">
        <f t="shared" si="323"/>
        <v/>
      </c>
      <c r="JS29" s="255" t="str">
        <f>IF(JP29&lt;&gt;"",IF(ABS($F29-$G29)&gt;=PrSettings!$M$7,(ABS($F29-$G29-JM29+JN29)&lt;=1)*1,IF(AND(JP29,$F29=$G29,$F29&gt;=PrSettings!$M$6),(ABS(JM29-$F29)&lt;=1)*1,IF(AND(ABS($F29-$G29-JM29+JN29)&lt;=1,$F29+$G29&gt;=PrSettings!$M$8),(ABS(JM29-$F29)&lt;=1)*(ABS(JN29-$G29)&lt;=1)*1,""))),"")</f>
        <v/>
      </c>
      <c r="JT29" s="262"/>
      <c r="JV29" s="253">
        <f t="shared" si="22"/>
        <v>26</v>
      </c>
      <c r="JW29" s="254" t="str">
        <f>GrpD!$B$6</f>
        <v>Poland</v>
      </c>
      <c r="JX29" s="255">
        <f t="shared" si="324"/>
        <v>11</v>
      </c>
      <c r="JY29" s="254" t="str">
        <f>GrpD!$D$6</f>
        <v>Austria</v>
      </c>
      <c r="JZ29" s="258"/>
      <c r="KA29" s="258"/>
      <c r="KB29" s="261"/>
      <c r="KC29" s="255" t="str">
        <f t="shared" si="325"/>
        <v/>
      </c>
      <c r="KD29" s="255" t="str">
        <f>IF((KC29&lt;&gt;""),IF(OR($F29&lt;&gt;$G29,PrSettings!$M$4="●"),(($F29-$G29)=(JZ29-KA29))*1,0),"")</f>
        <v/>
      </c>
      <c r="KE29" s="255" t="str">
        <f t="shared" si="326"/>
        <v/>
      </c>
      <c r="KF29" s="255" t="str">
        <f>IF(KC29&lt;&gt;"",IF(ABS($F29-$G29)&gt;=PrSettings!$M$7,(ABS($F29-$G29-JZ29+KA29)&lt;=1)*1,IF(AND(KC29,$F29=$G29,$F29&gt;=PrSettings!$M$6),(ABS(JZ29-$F29)&lt;=1)*1,IF(AND(ABS($F29-$G29-JZ29+KA29)&lt;=1,$F29+$G29&gt;=PrSettings!$M$8),(ABS(JZ29-$F29)&lt;=1)*(ABS(KA29-$G29)&lt;=1)*1,""))),"")</f>
        <v/>
      </c>
      <c r="KG29" s="262"/>
      <c r="KI29" s="253">
        <f t="shared" si="23"/>
        <v>26</v>
      </c>
      <c r="KJ29" s="254" t="str">
        <f>GrpD!$B$6</f>
        <v>Poland</v>
      </c>
      <c r="KK29" s="255">
        <f t="shared" si="327"/>
        <v>11</v>
      </c>
      <c r="KL29" s="254" t="str">
        <f>GrpD!$D$6</f>
        <v>Austria</v>
      </c>
      <c r="KM29" s="258"/>
      <c r="KN29" s="258"/>
      <c r="KO29" s="261"/>
      <c r="KP29" s="255" t="str">
        <f t="shared" si="328"/>
        <v/>
      </c>
      <c r="KQ29" s="255" t="str">
        <f>IF((KP29&lt;&gt;""),IF(OR($F29&lt;&gt;$G29,PrSettings!$M$4="●"),(($F29-$G29)=(KM29-KN29))*1,0),"")</f>
        <v/>
      </c>
      <c r="KR29" s="255" t="str">
        <f t="shared" si="329"/>
        <v/>
      </c>
      <c r="KS29" s="255" t="str">
        <f>IF(KP29&lt;&gt;"",IF(ABS($F29-$G29)&gt;=PrSettings!$M$7,(ABS($F29-$G29-KM29+KN29)&lt;=1)*1,IF(AND(KP29,$F29=$G29,$F29&gt;=PrSettings!$M$6),(ABS(KM29-$F29)&lt;=1)*1,IF(AND(ABS($F29-$G29-KM29+KN29)&lt;=1,$F29+$G29&gt;=PrSettings!$M$8),(ABS(KM29-$F29)&lt;=1)*(ABS(KN29-$G29)&lt;=1)*1,""))),"")</f>
        <v/>
      </c>
      <c r="KT29" s="262"/>
      <c r="KV29" s="253">
        <f t="shared" si="24"/>
        <v>26</v>
      </c>
      <c r="KW29" s="254" t="str">
        <f>GrpD!$B$6</f>
        <v>Poland</v>
      </c>
      <c r="KX29" s="255">
        <f t="shared" si="330"/>
        <v>11</v>
      </c>
      <c r="KY29" s="254" t="str">
        <f>GrpD!$D$6</f>
        <v>Austria</v>
      </c>
      <c r="KZ29" s="258"/>
      <c r="LA29" s="258"/>
      <c r="LB29" s="261"/>
      <c r="LC29" s="255" t="str">
        <f t="shared" si="331"/>
        <v/>
      </c>
      <c r="LD29" s="255" t="str">
        <f>IF((LC29&lt;&gt;""),IF(OR($F29&lt;&gt;$G29,PrSettings!$M$4="●"),(($F29-$G29)=(KZ29-LA29))*1,0),"")</f>
        <v/>
      </c>
      <c r="LE29" s="255" t="str">
        <f t="shared" si="332"/>
        <v/>
      </c>
      <c r="LF29" s="255" t="str">
        <f>IF(LC29&lt;&gt;"",IF(ABS($F29-$G29)&gt;=PrSettings!$M$7,(ABS($F29-$G29-KZ29+LA29)&lt;=1)*1,IF(AND(LC29,$F29=$G29,$F29&gt;=PrSettings!$M$6),(ABS(KZ29-$F29)&lt;=1)*1,IF(AND(ABS($F29-$G29-KZ29+LA29)&lt;=1,$F29+$G29&gt;=PrSettings!$M$8),(ABS(KZ29-$F29)&lt;=1)*(ABS(LA29-$G29)&lt;=1)*1,""))),"")</f>
        <v/>
      </c>
      <c r="LG29" s="262"/>
      <c r="LI29" s="253">
        <f t="shared" si="25"/>
        <v>26</v>
      </c>
      <c r="LJ29" s="254" t="str">
        <f>GrpD!$B$6</f>
        <v>Poland</v>
      </c>
      <c r="LK29" s="255">
        <f t="shared" si="333"/>
        <v>11</v>
      </c>
      <c r="LL29" s="254" t="str">
        <f>GrpD!$D$6</f>
        <v>Austria</v>
      </c>
      <c r="LM29" s="258"/>
      <c r="LN29" s="258"/>
      <c r="LO29" s="261"/>
      <c r="LP29" s="255" t="str">
        <f t="shared" si="334"/>
        <v/>
      </c>
      <c r="LQ29" s="255" t="str">
        <f>IF((LP29&lt;&gt;""),IF(OR($F29&lt;&gt;$G29,PrSettings!$M$4="●"),(($F29-$G29)=(LM29-LN29))*1,0),"")</f>
        <v/>
      </c>
      <c r="LR29" s="255" t="str">
        <f t="shared" si="335"/>
        <v/>
      </c>
      <c r="LS29" s="255" t="str">
        <f>IF(LP29&lt;&gt;"",IF(ABS($F29-$G29)&gt;=PrSettings!$M$7,(ABS($F29-$G29-LM29+LN29)&lt;=1)*1,IF(AND(LP29,$F29=$G29,$F29&gt;=PrSettings!$M$6),(ABS(LM29-$F29)&lt;=1)*1,IF(AND(ABS($F29-$G29-LM29+LN29)&lt;=1,$F29+$G29&gt;=PrSettings!$M$8),(ABS(LM29-$F29)&lt;=1)*(ABS(LN29-$G29)&lt;=1)*1,""))),"")</f>
        <v/>
      </c>
      <c r="LT29" s="262"/>
      <c r="LV29" s="253">
        <f t="shared" si="26"/>
        <v>26</v>
      </c>
      <c r="LW29" s="254" t="str">
        <f>GrpD!$B$6</f>
        <v>Poland</v>
      </c>
      <c r="LX29" s="255">
        <f t="shared" si="336"/>
        <v>11</v>
      </c>
      <c r="LY29" s="254" t="str">
        <f>GrpD!$D$6</f>
        <v>Austria</v>
      </c>
      <c r="LZ29" s="258"/>
      <c r="MA29" s="258"/>
      <c r="MB29" s="261"/>
      <c r="MC29" s="255" t="str">
        <f t="shared" si="337"/>
        <v/>
      </c>
      <c r="MD29" s="255" t="str">
        <f>IF((MC29&lt;&gt;""),IF(OR($F29&lt;&gt;$G29,PrSettings!$M$4="●"),(($F29-$G29)=(LZ29-MA29))*1,0),"")</f>
        <v/>
      </c>
      <c r="ME29" s="255" t="str">
        <f t="shared" si="338"/>
        <v/>
      </c>
      <c r="MF29" s="255" t="str">
        <f>IF(MC29&lt;&gt;"",IF(ABS($F29-$G29)&gt;=PrSettings!$M$7,(ABS($F29-$G29-LZ29+MA29)&lt;=1)*1,IF(AND(MC29,$F29=$G29,$F29&gt;=PrSettings!$M$6),(ABS(LZ29-$F29)&lt;=1)*1,IF(AND(ABS($F29-$G29-LZ29+MA29)&lt;=1,$F29+$G29&gt;=PrSettings!$M$8),(ABS(LZ29-$F29)&lt;=1)*(ABS(MA29-$G29)&lt;=1)*1,""))),"")</f>
        <v/>
      </c>
      <c r="MG29" s="262"/>
    </row>
    <row r="30">
      <c r="A30" s="172"/>
      <c r="B30" s="253">
        <f t="array" ref="B30">INDEX(Groups!$C$7:$C$35,MATCH(C30,Groups!$D$7:$D$35,0))</f>
        <v>12</v>
      </c>
      <c r="C30" s="254" t="str">
        <f>GrpD!$B$7</f>
        <v>Netherlands</v>
      </c>
      <c r="D30" s="255">
        <f t="array" ref="D30">INDEX(Groups!$C$7:$C$35,MATCH(E30,Groups!$D$7:$D$35,0))</f>
        <v>2</v>
      </c>
      <c r="E30" s="254" t="str">
        <f>GrpD!$D$7</f>
        <v>France</v>
      </c>
      <c r="F30" s="256">
        <f>GrpD!$E$7</f>
        <v>1</v>
      </c>
      <c r="G30" s="257">
        <f>GrpD!$G$7</f>
        <v>3</v>
      </c>
      <c r="H30" s="133"/>
      <c r="I30" s="253">
        <f t="shared" si="1"/>
        <v>12</v>
      </c>
      <c r="J30" s="254" t="str">
        <f>GrpD!$B$7</f>
        <v>Netherlands</v>
      </c>
      <c r="K30" s="255">
        <f t="shared" si="261"/>
        <v>2</v>
      </c>
      <c r="L30" s="254" t="str">
        <f>GrpD!$D$7</f>
        <v>France</v>
      </c>
      <c r="M30" s="258"/>
      <c r="N30" s="258"/>
      <c r="O30" s="261"/>
      <c r="P30" s="255" t="str">
        <f t="shared" si="262"/>
        <v/>
      </c>
      <c r="Q30" s="255" t="str">
        <f>IF((P30&lt;&gt;""),IF(OR($F30&lt;&gt;$G30,PrSettings!$M$4="●"),(($F30-$G30)=(M30-N30))*1,0),"")</f>
        <v/>
      </c>
      <c r="R30" s="255" t="str">
        <f t="shared" si="263"/>
        <v/>
      </c>
      <c r="S30" s="255" t="str">
        <f>IF(P30&lt;&gt;"",IF(ABS($F30-$G30)&gt;=PrSettings!$M$7,(ABS($F30-$G30-M30+N30)&lt;=1)*1,IF(AND(P30,$F30=$G30,$F30&gt;=PrSettings!$M$6),(ABS(M30-$F30)&lt;=1)*1,IF(AND(ABS($F30-$G30-M30+N30)&lt;=1,$F30+$G30&gt;=PrSettings!$M$8),(ABS(M30-$F30)&lt;=1)*(ABS(N30-$G30)&lt;=1)*1,""))),"")</f>
        <v/>
      </c>
      <c r="T30" s="262"/>
      <c r="V30" s="253">
        <f t="shared" si="2"/>
        <v>12</v>
      </c>
      <c r="W30" s="254" t="str">
        <f>GrpD!$B$7</f>
        <v>Netherlands</v>
      </c>
      <c r="X30" s="255">
        <f t="shared" si="264"/>
        <v>2</v>
      </c>
      <c r="Y30" s="254" t="str">
        <f>GrpD!$D$7</f>
        <v>France</v>
      </c>
      <c r="Z30" s="258"/>
      <c r="AA30" s="258"/>
      <c r="AB30" s="261"/>
      <c r="AC30" s="255" t="str">
        <f t="shared" si="265"/>
        <v/>
      </c>
      <c r="AD30" s="255" t="str">
        <f>IF((AC30&lt;&gt;""),IF(OR($F30&lt;&gt;$G30,PrSettings!$M$4="●"),(($F30-$G30)=(Z30-AA30))*1,0),"")</f>
        <v/>
      </c>
      <c r="AE30" s="255" t="str">
        <f t="shared" si="266"/>
        <v/>
      </c>
      <c r="AF30" s="255" t="str">
        <f>IF(AC30&lt;&gt;"",IF(ABS($F30-$G30)&gt;=PrSettings!$M$7,(ABS($F30-$G30-Z30+AA30)&lt;=1)*1,IF(AND(AC30,$F30=$G30,$F30&gt;=PrSettings!$M$6),(ABS(Z30-$F30)&lt;=1)*1,IF(AND(ABS($F30-$G30-Z30+AA30)&lt;=1,$F30+$G30&gt;=PrSettings!$M$8),(ABS(Z30-$F30)&lt;=1)*(ABS(AA30-$G30)&lt;=1)*1,""))),"")</f>
        <v/>
      </c>
      <c r="AG30" s="262"/>
      <c r="AI30" s="253">
        <f t="shared" si="3"/>
        <v>12</v>
      </c>
      <c r="AJ30" s="254" t="str">
        <f>GrpD!$B$7</f>
        <v>Netherlands</v>
      </c>
      <c r="AK30" s="255">
        <f t="shared" si="267"/>
        <v>2</v>
      </c>
      <c r="AL30" s="254" t="str">
        <f>GrpD!$D$7</f>
        <v>France</v>
      </c>
      <c r="AM30" s="258"/>
      <c r="AN30" s="258"/>
      <c r="AO30" s="261"/>
      <c r="AP30" s="255" t="str">
        <f t="shared" si="268"/>
        <v/>
      </c>
      <c r="AQ30" s="255" t="str">
        <f>IF((AP30&lt;&gt;""),IF(OR($F30&lt;&gt;$G30,PrSettings!$M$4="●"),(($F30-$G30)=(AM30-AN30))*1,0),"")</f>
        <v/>
      </c>
      <c r="AR30" s="255" t="str">
        <f t="shared" si="269"/>
        <v/>
      </c>
      <c r="AS30" s="255" t="str">
        <f>IF(AP30&lt;&gt;"",IF(ABS($F30-$G30)&gt;=PrSettings!$M$7,(ABS($F30-$G30-AM30+AN30)&lt;=1)*1,IF(AND(AP30,$F30=$G30,$F30&gt;=PrSettings!$M$6),(ABS(AM30-$F30)&lt;=1)*1,IF(AND(ABS($F30-$G30-AM30+AN30)&lt;=1,$F30+$G30&gt;=PrSettings!$M$8),(ABS(AM30-$F30)&lt;=1)*(ABS(AN30-$G30)&lt;=1)*1,""))),"")</f>
        <v/>
      </c>
      <c r="AT30" s="262"/>
      <c r="AV30" s="253">
        <f t="shared" si="4"/>
        <v>12</v>
      </c>
      <c r="AW30" s="254" t="str">
        <f>GrpD!$B$7</f>
        <v>Netherlands</v>
      </c>
      <c r="AX30" s="255">
        <f t="shared" si="270"/>
        <v>2</v>
      </c>
      <c r="AY30" s="254" t="str">
        <f>GrpD!$D$7</f>
        <v>France</v>
      </c>
      <c r="AZ30" s="258"/>
      <c r="BA30" s="258"/>
      <c r="BB30" s="261"/>
      <c r="BC30" s="255" t="str">
        <f t="shared" si="271"/>
        <v/>
      </c>
      <c r="BD30" s="255" t="str">
        <f>IF((BC30&lt;&gt;""),IF(OR($F30&lt;&gt;$G30,PrSettings!$M$4="●"),(($F30-$G30)=(AZ30-BA30))*1,0),"")</f>
        <v/>
      </c>
      <c r="BE30" s="255" t="str">
        <f t="shared" si="272"/>
        <v/>
      </c>
      <c r="BF30" s="255" t="str">
        <f>IF(BC30&lt;&gt;"",IF(ABS($F30-$G30)&gt;=PrSettings!$M$7,(ABS($F30-$G30-AZ30+BA30)&lt;=1)*1,IF(AND(BC30,$F30=$G30,$F30&gt;=PrSettings!$M$6),(ABS(AZ30-$F30)&lt;=1)*1,IF(AND(ABS($F30-$G30-AZ30+BA30)&lt;=1,$F30+$G30&gt;=PrSettings!$M$8),(ABS(AZ30-$F30)&lt;=1)*(ABS(BA30-$G30)&lt;=1)*1,""))),"")</f>
        <v/>
      </c>
      <c r="BG30" s="262"/>
      <c r="BI30" s="253">
        <f t="shared" si="5"/>
        <v>12</v>
      </c>
      <c r="BJ30" s="254" t="str">
        <f>GrpD!$B$7</f>
        <v>Netherlands</v>
      </c>
      <c r="BK30" s="255">
        <f t="shared" si="273"/>
        <v>2</v>
      </c>
      <c r="BL30" s="254" t="str">
        <f>GrpD!$D$7</f>
        <v>France</v>
      </c>
      <c r="BM30" s="258"/>
      <c r="BN30" s="258"/>
      <c r="BO30" s="261"/>
      <c r="BP30" s="255" t="str">
        <f t="shared" si="274"/>
        <v/>
      </c>
      <c r="BQ30" s="255" t="str">
        <f>IF((BP30&lt;&gt;""),IF(OR($F30&lt;&gt;$G30,PrSettings!$M$4="●"),(($F30-$G30)=(BM30-BN30))*1,0),"")</f>
        <v/>
      </c>
      <c r="BR30" s="255" t="str">
        <f t="shared" si="275"/>
        <v/>
      </c>
      <c r="BS30" s="255" t="str">
        <f>IF(BP30&lt;&gt;"",IF(ABS($F30-$G30)&gt;=PrSettings!$M$7,(ABS($F30-$G30-BM30+BN30)&lt;=1)*1,IF(AND(BP30,$F30=$G30,$F30&gt;=PrSettings!$M$6),(ABS(BM30-$F30)&lt;=1)*1,IF(AND(ABS($F30-$G30-BM30+BN30)&lt;=1,$F30+$G30&gt;=PrSettings!$M$8),(ABS(BM30-$F30)&lt;=1)*(ABS(BN30-$G30)&lt;=1)*1,""))),"")</f>
        <v/>
      </c>
      <c r="BT30" s="262"/>
      <c r="BV30" s="253">
        <f t="shared" si="6"/>
        <v>12</v>
      </c>
      <c r="BW30" s="254" t="str">
        <f>GrpD!$B$7</f>
        <v>Netherlands</v>
      </c>
      <c r="BX30" s="255">
        <f t="shared" si="276"/>
        <v>2</v>
      </c>
      <c r="BY30" s="254" t="str">
        <f>GrpD!$D$7</f>
        <v>France</v>
      </c>
      <c r="BZ30" s="258"/>
      <c r="CA30" s="258"/>
      <c r="CB30" s="261"/>
      <c r="CC30" s="255" t="str">
        <f t="shared" si="277"/>
        <v/>
      </c>
      <c r="CD30" s="255" t="str">
        <f>IF((CC30&lt;&gt;""),IF(OR($F30&lt;&gt;$G30,PrSettings!$M$4="●"),(($F30-$G30)=(BZ30-CA30))*1,0),"")</f>
        <v/>
      </c>
      <c r="CE30" s="255" t="str">
        <f t="shared" si="278"/>
        <v/>
      </c>
      <c r="CF30" s="255" t="str">
        <f>IF(CC30&lt;&gt;"",IF(ABS($F30-$G30)&gt;=PrSettings!$M$7,(ABS($F30-$G30-BZ30+CA30)&lt;=1)*1,IF(AND(CC30,$F30=$G30,$F30&gt;=PrSettings!$M$6),(ABS(BZ30-$F30)&lt;=1)*1,IF(AND(ABS($F30-$G30-BZ30+CA30)&lt;=1,$F30+$G30&gt;=PrSettings!$M$8),(ABS(BZ30-$F30)&lt;=1)*(ABS(CA30-$G30)&lt;=1)*1,""))),"")</f>
        <v/>
      </c>
      <c r="CG30" s="262"/>
      <c r="CI30" s="253">
        <f t="shared" si="7"/>
        <v>12</v>
      </c>
      <c r="CJ30" s="254" t="str">
        <f>GrpD!$B$7</f>
        <v>Netherlands</v>
      </c>
      <c r="CK30" s="255">
        <f t="shared" si="279"/>
        <v>2</v>
      </c>
      <c r="CL30" s="254" t="str">
        <f>GrpD!$D$7</f>
        <v>France</v>
      </c>
      <c r="CM30" s="258"/>
      <c r="CN30" s="258"/>
      <c r="CO30" s="261"/>
      <c r="CP30" s="255" t="str">
        <f t="shared" si="280"/>
        <v/>
      </c>
      <c r="CQ30" s="255" t="str">
        <f>IF((CP30&lt;&gt;""),IF(OR($F30&lt;&gt;$G30,PrSettings!$M$4="●"),(($F30-$G30)=(CM30-CN30))*1,0),"")</f>
        <v/>
      </c>
      <c r="CR30" s="255" t="str">
        <f t="shared" si="281"/>
        <v/>
      </c>
      <c r="CS30" s="255" t="str">
        <f>IF(CP30&lt;&gt;"",IF(ABS($F30-$G30)&gt;=PrSettings!$M$7,(ABS($F30-$G30-CM30+CN30)&lt;=1)*1,IF(AND(CP30,$F30=$G30,$F30&gt;=PrSettings!$M$6),(ABS(CM30-$F30)&lt;=1)*1,IF(AND(ABS($F30-$G30-CM30+CN30)&lt;=1,$F30+$G30&gt;=PrSettings!$M$8),(ABS(CM30-$F30)&lt;=1)*(ABS(CN30-$G30)&lt;=1)*1,""))),"")</f>
        <v/>
      </c>
      <c r="CT30" s="262"/>
      <c r="CV30" s="253">
        <f t="shared" si="8"/>
        <v>12</v>
      </c>
      <c r="CW30" s="254" t="str">
        <f>GrpD!$B$7</f>
        <v>Netherlands</v>
      </c>
      <c r="CX30" s="255">
        <f t="shared" si="282"/>
        <v>2</v>
      </c>
      <c r="CY30" s="254" t="str">
        <f>GrpD!$D$7</f>
        <v>France</v>
      </c>
      <c r="CZ30" s="258"/>
      <c r="DA30" s="258"/>
      <c r="DB30" s="261"/>
      <c r="DC30" s="255" t="str">
        <f t="shared" si="283"/>
        <v/>
      </c>
      <c r="DD30" s="255" t="str">
        <f>IF((DC30&lt;&gt;""),IF(OR($F30&lt;&gt;$G30,PrSettings!$M$4="●"),(($F30-$G30)=(CZ30-DA30))*1,0),"")</f>
        <v/>
      </c>
      <c r="DE30" s="255" t="str">
        <f t="shared" si="284"/>
        <v/>
      </c>
      <c r="DF30" s="255" t="str">
        <f>IF(DC30&lt;&gt;"",IF(ABS($F30-$G30)&gt;=PrSettings!$M$7,(ABS($F30-$G30-CZ30+DA30)&lt;=1)*1,IF(AND(DC30,$F30=$G30,$F30&gt;=PrSettings!$M$6),(ABS(CZ30-$F30)&lt;=1)*1,IF(AND(ABS($F30-$G30-CZ30+DA30)&lt;=1,$F30+$G30&gt;=PrSettings!$M$8),(ABS(CZ30-$F30)&lt;=1)*(ABS(DA30-$G30)&lt;=1)*1,""))),"")</f>
        <v/>
      </c>
      <c r="DG30" s="262"/>
      <c r="DI30" s="253">
        <f t="shared" si="9"/>
        <v>12</v>
      </c>
      <c r="DJ30" s="254" t="str">
        <f>GrpD!$B$7</f>
        <v>Netherlands</v>
      </c>
      <c r="DK30" s="255">
        <f t="shared" si="285"/>
        <v>2</v>
      </c>
      <c r="DL30" s="254" t="str">
        <f>GrpD!$D$7</f>
        <v>France</v>
      </c>
      <c r="DM30" s="258"/>
      <c r="DN30" s="258"/>
      <c r="DO30" s="261"/>
      <c r="DP30" s="255" t="str">
        <f t="shared" si="286"/>
        <v/>
      </c>
      <c r="DQ30" s="255" t="str">
        <f>IF((DP30&lt;&gt;""),IF(OR($F30&lt;&gt;$G30,PrSettings!$M$4="●"),(($F30-$G30)=(DM30-DN30))*1,0),"")</f>
        <v/>
      </c>
      <c r="DR30" s="255" t="str">
        <f t="shared" si="287"/>
        <v/>
      </c>
      <c r="DS30" s="255" t="str">
        <f>IF(DP30&lt;&gt;"",IF(ABS($F30-$G30)&gt;=PrSettings!$M$7,(ABS($F30-$G30-DM30+DN30)&lt;=1)*1,IF(AND(DP30,$F30=$G30,$F30&gt;=PrSettings!$M$6),(ABS(DM30-$F30)&lt;=1)*1,IF(AND(ABS($F30-$G30-DM30+DN30)&lt;=1,$F30+$G30&gt;=PrSettings!$M$8),(ABS(DM30-$F30)&lt;=1)*(ABS(DN30-$G30)&lt;=1)*1,""))),"")</f>
        <v/>
      </c>
      <c r="DT30" s="262"/>
      <c r="DV30" s="253">
        <f t="shared" si="10"/>
        <v>12</v>
      </c>
      <c r="DW30" s="254" t="str">
        <f>GrpD!$B$7</f>
        <v>Netherlands</v>
      </c>
      <c r="DX30" s="255">
        <f t="shared" si="288"/>
        <v>2</v>
      </c>
      <c r="DY30" s="254" t="str">
        <f>GrpD!$D$7</f>
        <v>France</v>
      </c>
      <c r="DZ30" s="258"/>
      <c r="EA30" s="258"/>
      <c r="EB30" s="261"/>
      <c r="EC30" s="255" t="str">
        <f t="shared" si="289"/>
        <v/>
      </c>
      <c r="ED30" s="255" t="str">
        <f>IF((EC30&lt;&gt;""),IF(OR($F30&lt;&gt;$G30,PrSettings!$M$4="●"),(($F30-$G30)=(DZ30-EA30))*1,0),"")</f>
        <v/>
      </c>
      <c r="EE30" s="255" t="str">
        <f t="shared" si="290"/>
        <v/>
      </c>
      <c r="EF30" s="255" t="str">
        <f>IF(EC30&lt;&gt;"",IF(ABS($F30-$G30)&gt;=PrSettings!$M$7,(ABS($F30-$G30-DZ30+EA30)&lt;=1)*1,IF(AND(EC30,$F30=$G30,$F30&gt;=PrSettings!$M$6),(ABS(DZ30-$F30)&lt;=1)*1,IF(AND(ABS($F30-$G30-DZ30+EA30)&lt;=1,$F30+$G30&gt;=PrSettings!$M$8),(ABS(DZ30-$F30)&lt;=1)*(ABS(EA30-$G30)&lt;=1)*1,""))),"")</f>
        <v/>
      </c>
      <c r="EG30" s="262"/>
      <c r="EI30" s="253">
        <f t="shared" si="11"/>
        <v>12</v>
      </c>
      <c r="EJ30" s="254" t="str">
        <f>GrpD!$B$7</f>
        <v>Netherlands</v>
      </c>
      <c r="EK30" s="255">
        <f t="shared" si="291"/>
        <v>2</v>
      </c>
      <c r="EL30" s="254" t="str">
        <f>GrpD!$D$7</f>
        <v>France</v>
      </c>
      <c r="EM30" s="258"/>
      <c r="EN30" s="258"/>
      <c r="EO30" s="261"/>
      <c r="EP30" s="255" t="str">
        <f t="shared" si="292"/>
        <v/>
      </c>
      <c r="EQ30" s="255" t="str">
        <f>IF((EP30&lt;&gt;""),IF(OR($F30&lt;&gt;$G30,PrSettings!$M$4="●"),(($F30-$G30)=(EM30-EN30))*1,0),"")</f>
        <v/>
      </c>
      <c r="ER30" s="255" t="str">
        <f t="shared" si="293"/>
        <v/>
      </c>
      <c r="ES30" s="255" t="str">
        <f>IF(EP30&lt;&gt;"",IF(ABS($F30-$G30)&gt;=PrSettings!$M$7,(ABS($F30-$G30-EM30+EN30)&lt;=1)*1,IF(AND(EP30,$F30=$G30,$F30&gt;=PrSettings!$M$6),(ABS(EM30-$F30)&lt;=1)*1,IF(AND(ABS($F30-$G30-EM30+EN30)&lt;=1,$F30+$G30&gt;=PrSettings!$M$8),(ABS(EM30-$F30)&lt;=1)*(ABS(EN30-$G30)&lt;=1)*1,""))),"")</f>
        <v/>
      </c>
      <c r="ET30" s="262"/>
      <c r="EV30" s="253">
        <f t="shared" si="12"/>
        <v>12</v>
      </c>
      <c r="EW30" s="254" t="str">
        <f>GrpD!$B$7</f>
        <v>Netherlands</v>
      </c>
      <c r="EX30" s="255">
        <f t="shared" si="294"/>
        <v>2</v>
      </c>
      <c r="EY30" s="254" t="str">
        <f>GrpD!$D$7</f>
        <v>France</v>
      </c>
      <c r="EZ30" s="258"/>
      <c r="FA30" s="258"/>
      <c r="FB30" s="261"/>
      <c r="FC30" s="255" t="str">
        <f t="shared" si="295"/>
        <v/>
      </c>
      <c r="FD30" s="255" t="str">
        <f>IF((FC30&lt;&gt;""),IF(OR($F30&lt;&gt;$G30,PrSettings!$M$4="●"),(($F30-$G30)=(EZ30-FA30))*1,0),"")</f>
        <v/>
      </c>
      <c r="FE30" s="255" t="str">
        <f t="shared" si="296"/>
        <v/>
      </c>
      <c r="FF30" s="255" t="str">
        <f>IF(FC30&lt;&gt;"",IF(ABS($F30-$G30)&gt;=PrSettings!$M$7,(ABS($F30-$G30-EZ30+FA30)&lt;=1)*1,IF(AND(FC30,$F30=$G30,$F30&gt;=PrSettings!$M$6),(ABS(EZ30-$F30)&lt;=1)*1,IF(AND(ABS($F30-$G30-EZ30+FA30)&lt;=1,$F30+$G30&gt;=PrSettings!$M$8),(ABS(EZ30-$F30)&lt;=1)*(ABS(FA30-$G30)&lt;=1)*1,""))),"")</f>
        <v/>
      </c>
      <c r="FG30" s="262"/>
      <c r="FI30" s="253">
        <f t="shared" si="13"/>
        <v>12</v>
      </c>
      <c r="FJ30" s="254" t="str">
        <f>GrpD!$B$7</f>
        <v>Netherlands</v>
      </c>
      <c r="FK30" s="255">
        <f t="shared" si="297"/>
        <v>2</v>
      </c>
      <c r="FL30" s="254" t="str">
        <f>GrpD!$D$7</f>
        <v>France</v>
      </c>
      <c r="FM30" s="258"/>
      <c r="FN30" s="258"/>
      <c r="FO30" s="261"/>
      <c r="FP30" s="255" t="str">
        <f t="shared" si="298"/>
        <v/>
      </c>
      <c r="FQ30" s="255" t="str">
        <f>IF((FP30&lt;&gt;""),IF(OR($F30&lt;&gt;$G30,PrSettings!$M$4="●"),(($F30-$G30)=(FM30-FN30))*1,0),"")</f>
        <v/>
      </c>
      <c r="FR30" s="255" t="str">
        <f t="shared" si="299"/>
        <v/>
      </c>
      <c r="FS30" s="255" t="str">
        <f>IF(FP30&lt;&gt;"",IF(ABS($F30-$G30)&gt;=PrSettings!$M$7,(ABS($F30-$G30-FM30+FN30)&lt;=1)*1,IF(AND(FP30,$F30=$G30,$F30&gt;=PrSettings!$M$6),(ABS(FM30-$F30)&lt;=1)*1,IF(AND(ABS($F30-$G30-FM30+FN30)&lt;=1,$F30+$G30&gt;=PrSettings!$M$8),(ABS(FM30-$F30)&lt;=1)*(ABS(FN30-$G30)&lt;=1)*1,""))),"")</f>
        <v/>
      </c>
      <c r="FT30" s="262"/>
      <c r="FV30" s="253">
        <f t="shared" si="14"/>
        <v>12</v>
      </c>
      <c r="FW30" s="254" t="str">
        <f>GrpD!$B$7</f>
        <v>Netherlands</v>
      </c>
      <c r="FX30" s="255">
        <f t="shared" si="300"/>
        <v>2</v>
      </c>
      <c r="FY30" s="254" t="str">
        <f>GrpD!$D$7</f>
        <v>France</v>
      </c>
      <c r="FZ30" s="258"/>
      <c r="GA30" s="258"/>
      <c r="GB30" s="261"/>
      <c r="GC30" s="255" t="str">
        <f t="shared" si="301"/>
        <v/>
      </c>
      <c r="GD30" s="255" t="str">
        <f>IF((GC30&lt;&gt;""),IF(OR($F30&lt;&gt;$G30,PrSettings!$M$4="●"),(($F30-$G30)=(FZ30-GA30))*1,0),"")</f>
        <v/>
      </c>
      <c r="GE30" s="255" t="str">
        <f t="shared" si="302"/>
        <v/>
      </c>
      <c r="GF30" s="255" t="str">
        <f>IF(GC30&lt;&gt;"",IF(ABS($F30-$G30)&gt;=PrSettings!$M$7,(ABS($F30-$G30-FZ30+GA30)&lt;=1)*1,IF(AND(GC30,$F30=$G30,$F30&gt;=PrSettings!$M$6),(ABS(FZ30-$F30)&lt;=1)*1,IF(AND(ABS($F30-$G30-FZ30+GA30)&lt;=1,$F30+$G30&gt;=PrSettings!$M$8),(ABS(FZ30-$F30)&lt;=1)*(ABS(GA30-$G30)&lt;=1)*1,""))),"")</f>
        <v/>
      </c>
      <c r="GG30" s="262"/>
      <c r="GI30" s="253">
        <f t="shared" si="15"/>
        <v>12</v>
      </c>
      <c r="GJ30" s="254" t="str">
        <f>GrpD!$B$7</f>
        <v>Netherlands</v>
      </c>
      <c r="GK30" s="255">
        <f t="shared" si="303"/>
        <v>2</v>
      </c>
      <c r="GL30" s="254" t="str">
        <f>GrpD!$D$7</f>
        <v>France</v>
      </c>
      <c r="GM30" s="258"/>
      <c r="GN30" s="258"/>
      <c r="GO30" s="261"/>
      <c r="GP30" s="255" t="str">
        <f t="shared" si="304"/>
        <v/>
      </c>
      <c r="GQ30" s="255" t="str">
        <f>IF((GP30&lt;&gt;""),IF(OR($F30&lt;&gt;$G30,PrSettings!$M$4="●"),(($F30-$G30)=(GM30-GN30))*1,0),"")</f>
        <v/>
      </c>
      <c r="GR30" s="255" t="str">
        <f t="shared" si="305"/>
        <v/>
      </c>
      <c r="GS30" s="255" t="str">
        <f>IF(GP30&lt;&gt;"",IF(ABS($F30-$G30)&gt;=PrSettings!$M$7,(ABS($F30-$G30-GM30+GN30)&lt;=1)*1,IF(AND(GP30,$F30=$G30,$F30&gt;=PrSettings!$M$6),(ABS(GM30-$F30)&lt;=1)*1,IF(AND(ABS($F30-$G30-GM30+GN30)&lt;=1,$F30+$G30&gt;=PrSettings!$M$8),(ABS(GM30-$F30)&lt;=1)*(ABS(GN30-$G30)&lt;=1)*1,""))),"")</f>
        <v/>
      </c>
      <c r="GT30" s="262"/>
      <c r="GV30" s="253">
        <f t="shared" si="16"/>
        <v>12</v>
      </c>
      <c r="GW30" s="254" t="str">
        <f>GrpD!$B$7</f>
        <v>Netherlands</v>
      </c>
      <c r="GX30" s="255">
        <f t="shared" si="306"/>
        <v>2</v>
      </c>
      <c r="GY30" s="254" t="str">
        <f>GrpD!$D$7</f>
        <v>France</v>
      </c>
      <c r="GZ30" s="258"/>
      <c r="HA30" s="258"/>
      <c r="HB30" s="261"/>
      <c r="HC30" s="255" t="str">
        <f t="shared" si="307"/>
        <v/>
      </c>
      <c r="HD30" s="255" t="str">
        <f>IF((HC30&lt;&gt;""),IF(OR($F30&lt;&gt;$G30,PrSettings!$M$4="●"),(($F30-$G30)=(GZ30-HA30))*1,0),"")</f>
        <v/>
      </c>
      <c r="HE30" s="255" t="str">
        <f t="shared" si="308"/>
        <v/>
      </c>
      <c r="HF30" s="255" t="str">
        <f>IF(HC30&lt;&gt;"",IF(ABS($F30-$G30)&gt;=PrSettings!$M$7,(ABS($F30-$G30-GZ30+HA30)&lt;=1)*1,IF(AND(HC30,$F30=$G30,$F30&gt;=PrSettings!$M$6),(ABS(GZ30-$F30)&lt;=1)*1,IF(AND(ABS($F30-$G30-GZ30+HA30)&lt;=1,$F30+$G30&gt;=PrSettings!$M$8),(ABS(GZ30-$F30)&lt;=1)*(ABS(HA30-$G30)&lt;=1)*1,""))),"")</f>
        <v/>
      </c>
      <c r="HG30" s="262"/>
      <c r="HI30" s="253">
        <f t="shared" si="17"/>
        <v>12</v>
      </c>
      <c r="HJ30" s="254" t="str">
        <f>GrpD!$B$7</f>
        <v>Netherlands</v>
      </c>
      <c r="HK30" s="255">
        <f t="shared" si="309"/>
        <v>2</v>
      </c>
      <c r="HL30" s="254" t="str">
        <f>GrpD!$D$7</f>
        <v>France</v>
      </c>
      <c r="HM30" s="258"/>
      <c r="HN30" s="258"/>
      <c r="HO30" s="261"/>
      <c r="HP30" s="255" t="str">
        <f t="shared" si="310"/>
        <v/>
      </c>
      <c r="HQ30" s="255" t="str">
        <f>IF((HP30&lt;&gt;""),IF(OR($F30&lt;&gt;$G30,PrSettings!$M$4="●"),(($F30-$G30)=(HM30-HN30))*1,0),"")</f>
        <v/>
      </c>
      <c r="HR30" s="255" t="str">
        <f t="shared" si="311"/>
        <v/>
      </c>
      <c r="HS30" s="255" t="str">
        <f>IF(HP30&lt;&gt;"",IF(ABS($F30-$G30)&gt;=PrSettings!$M$7,(ABS($F30-$G30-HM30+HN30)&lt;=1)*1,IF(AND(HP30,$F30=$G30,$F30&gt;=PrSettings!$M$6),(ABS(HM30-$F30)&lt;=1)*1,IF(AND(ABS($F30-$G30-HM30+HN30)&lt;=1,$F30+$G30&gt;=PrSettings!$M$8),(ABS(HM30-$F30)&lt;=1)*(ABS(HN30-$G30)&lt;=1)*1,""))),"")</f>
        <v/>
      </c>
      <c r="HT30" s="262"/>
      <c r="HV30" s="253">
        <f t="shared" si="18"/>
        <v>12</v>
      </c>
      <c r="HW30" s="254" t="str">
        <f>GrpD!$B$7</f>
        <v>Netherlands</v>
      </c>
      <c r="HX30" s="255">
        <f t="shared" si="312"/>
        <v>2</v>
      </c>
      <c r="HY30" s="254" t="str">
        <f>GrpD!$D$7</f>
        <v>France</v>
      </c>
      <c r="HZ30" s="258"/>
      <c r="IA30" s="258"/>
      <c r="IB30" s="261"/>
      <c r="IC30" s="255" t="str">
        <f t="shared" si="313"/>
        <v/>
      </c>
      <c r="ID30" s="255" t="str">
        <f>IF((IC30&lt;&gt;""),IF(OR($F30&lt;&gt;$G30,PrSettings!$M$4="●"),(($F30-$G30)=(HZ30-IA30))*1,0),"")</f>
        <v/>
      </c>
      <c r="IE30" s="255" t="str">
        <f t="shared" si="314"/>
        <v/>
      </c>
      <c r="IF30" s="255" t="str">
        <f>IF(IC30&lt;&gt;"",IF(ABS($F30-$G30)&gt;=PrSettings!$M$7,(ABS($F30-$G30-HZ30+IA30)&lt;=1)*1,IF(AND(IC30,$F30=$G30,$F30&gt;=PrSettings!$M$6),(ABS(HZ30-$F30)&lt;=1)*1,IF(AND(ABS($F30-$G30-HZ30+IA30)&lt;=1,$F30+$G30&gt;=PrSettings!$M$8),(ABS(HZ30-$F30)&lt;=1)*(ABS(IA30-$G30)&lt;=1)*1,""))),"")</f>
        <v/>
      </c>
      <c r="IG30" s="262"/>
      <c r="II30" s="253">
        <f t="shared" si="19"/>
        <v>12</v>
      </c>
      <c r="IJ30" s="254" t="str">
        <f>GrpD!$B$7</f>
        <v>Netherlands</v>
      </c>
      <c r="IK30" s="255">
        <f t="shared" si="315"/>
        <v>2</v>
      </c>
      <c r="IL30" s="254" t="str">
        <f>GrpD!$D$7</f>
        <v>France</v>
      </c>
      <c r="IM30" s="258"/>
      <c r="IN30" s="258"/>
      <c r="IO30" s="261"/>
      <c r="IP30" s="255" t="str">
        <f t="shared" si="316"/>
        <v/>
      </c>
      <c r="IQ30" s="255" t="str">
        <f>IF((IP30&lt;&gt;""),IF(OR($F30&lt;&gt;$G30,PrSettings!$M$4="●"),(($F30-$G30)=(IM30-IN30))*1,0),"")</f>
        <v/>
      </c>
      <c r="IR30" s="255" t="str">
        <f t="shared" si="317"/>
        <v/>
      </c>
      <c r="IS30" s="255" t="str">
        <f>IF(IP30&lt;&gt;"",IF(ABS($F30-$G30)&gt;=PrSettings!$M$7,(ABS($F30-$G30-IM30+IN30)&lt;=1)*1,IF(AND(IP30,$F30=$G30,$F30&gt;=PrSettings!$M$6),(ABS(IM30-$F30)&lt;=1)*1,IF(AND(ABS($F30-$G30-IM30+IN30)&lt;=1,$F30+$G30&gt;=PrSettings!$M$8),(ABS(IM30-$F30)&lt;=1)*(ABS(IN30-$G30)&lt;=1)*1,""))),"")</f>
        <v/>
      </c>
      <c r="IT30" s="262"/>
      <c r="IV30" s="253">
        <f t="shared" si="20"/>
        <v>12</v>
      </c>
      <c r="IW30" s="254" t="str">
        <f>GrpD!$B$7</f>
        <v>Netherlands</v>
      </c>
      <c r="IX30" s="255">
        <f t="shared" si="318"/>
        <v>2</v>
      </c>
      <c r="IY30" s="254" t="str">
        <f>GrpD!$D$7</f>
        <v>France</v>
      </c>
      <c r="IZ30" s="258"/>
      <c r="JA30" s="258"/>
      <c r="JB30" s="261"/>
      <c r="JC30" s="255" t="str">
        <f t="shared" si="319"/>
        <v/>
      </c>
      <c r="JD30" s="255" t="str">
        <f>IF((JC30&lt;&gt;""),IF(OR($F30&lt;&gt;$G30,PrSettings!$M$4="●"),(($F30-$G30)=(IZ30-JA30))*1,0),"")</f>
        <v/>
      </c>
      <c r="JE30" s="255" t="str">
        <f t="shared" si="320"/>
        <v/>
      </c>
      <c r="JF30" s="255" t="str">
        <f>IF(JC30&lt;&gt;"",IF(ABS($F30-$G30)&gt;=PrSettings!$M$7,(ABS($F30-$G30-IZ30+JA30)&lt;=1)*1,IF(AND(JC30,$F30=$G30,$F30&gt;=PrSettings!$M$6),(ABS(IZ30-$F30)&lt;=1)*1,IF(AND(ABS($F30-$G30-IZ30+JA30)&lt;=1,$F30+$G30&gt;=PrSettings!$M$8),(ABS(IZ30-$F30)&lt;=1)*(ABS(JA30-$G30)&lt;=1)*1,""))),"")</f>
        <v/>
      </c>
      <c r="JG30" s="262"/>
      <c r="JI30" s="253">
        <f t="shared" si="21"/>
        <v>12</v>
      </c>
      <c r="JJ30" s="254" t="str">
        <f>GrpD!$B$7</f>
        <v>Netherlands</v>
      </c>
      <c r="JK30" s="255">
        <f t="shared" si="321"/>
        <v>2</v>
      </c>
      <c r="JL30" s="254" t="str">
        <f>GrpD!$D$7</f>
        <v>France</v>
      </c>
      <c r="JM30" s="258"/>
      <c r="JN30" s="258"/>
      <c r="JO30" s="261"/>
      <c r="JP30" s="255" t="str">
        <f t="shared" si="322"/>
        <v/>
      </c>
      <c r="JQ30" s="255" t="str">
        <f>IF((JP30&lt;&gt;""),IF(OR($F30&lt;&gt;$G30,PrSettings!$M$4="●"),(($F30-$G30)=(JM30-JN30))*1,0),"")</f>
        <v/>
      </c>
      <c r="JR30" s="255" t="str">
        <f t="shared" si="323"/>
        <v/>
      </c>
      <c r="JS30" s="255" t="str">
        <f>IF(JP30&lt;&gt;"",IF(ABS($F30-$G30)&gt;=PrSettings!$M$7,(ABS($F30-$G30-JM30+JN30)&lt;=1)*1,IF(AND(JP30,$F30=$G30,$F30&gt;=PrSettings!$M$6),(ABS(JM30-$F30)&lt;=1)*1,IF(AND(ABS($F30-$G30-JM30+JN30)&lt;=1,$F30+$G30&gt;=PrSettings!$M$8),(ABS(JM30-$F30)&lt;=1)*(ABS(JN30-$G30)&lt;=1)*1,""))),"")</f>
        <v/>
      </c>
      <c r="JT30" s="262"/>
      <c r="JV30" s="253">
        <f t="shared" si="22"/>
        <v>12</v>
      </c>
      <c r="JW30" s="254" t="str">
        <f>GrpD!$B$7</f>
        <v>Netherlands</v>
      </c>
      <c r="JX30" s="255">
        <f t="shared" si="324"/>
        <v>2</v>
      </c>
      <c r="JY30" s="254" t="str">
        <f>GrpD!$D$7</f>
        <v>France</v>
      </c>
      <c r="JZ30" s="258"/>
      <c r="KA30" s="258"/>
      <c r="KB30" s="261"/>
      <c r="KC30" s="255" t="str">
        <f t="shared" si="325"/>
        <v/>
      </c>
      <c r="KD30" s="255" t="str">
        <f>IF((KC30&lt;&gt;""),IF(OR($F30&lt;&gt;$G30,PrSettings!$M$4="●"),(($F30-$G30)=(JZ30-KA30))*1,0),"")</f>
        <v/>
      </c>
      <c r="KE30" s="255" t="str">
        <f t="shared" si="326"/>
        <v/>
      </c>
      <c r="KF30" s="255" t="str">
        <f>IF(KC30&lt;&gt;"",IF(ABS($F30-$G30)&gt;=PrSettings!$M$7,(ABS($F30-$G30-JZ30+KA30)&lt;=1)*1,IF(AND(KC30,$F30=$G30,$F30&gt;=PrSettings!$M$6),(ABS(JZ30-$F30)&lt;=1)*1,IF(AND(ABS($F30-$G30-JZ30+KA30)&lt;=1,$F30+$G30&gt;=PrSettings!$M$8),(ABS(JZ30-$F30)&lt;=1)*(ABS(KA30-$G30)&lt;=1)*1,""))),"")</f>
        <v/>
      </c>
      <c r="KG30" s="262"/>
      <c r="KI30" s="253">
        <f t="shared" si="23"/>
        <v>12</v>
      </c>
      <c r="KJ30" s="254" t="str">
        <f>GrpD!$B$7</f>
        <v>Netherlands</v>
      </c>
      <c r="KK30" s="255">
        <f t="shared" si="327"/>
        <v>2</v>
      </c>
      <c r="KL30" s="254" t="str">
        <f>GrpD!$D$7</f>
        <v>France</v>
      </c>
      <c r="KM30" s="258"/>
      <c r="KN30" s="258"/>
      <c r="KO30" s="261"/>
      <c r="KP30" s="255" t="str">
        <f t="shared" si="328"/>
        <v/>
      </c>
      <c r="KQ30" s="255" t="str">
        <f>IF((KP30&lt;&gt;""),IF(OR($F30&lt;&gt;$G30,PrSettings!$M$4="●"),(($F30-$G30)=(KM30-KN30))*1,0),"")</f>
        <v/>
      </c>
      <c r="KR30" s="255" t="str">
        <f t="shared" si="329"/>
        <v/>
      </c>
      <c r="KS30" s="255" t="str">
        <f>IF(KP30&lt;&gt;"",IF(ABS($F30-$G30)&gt;=PrSettings!$M$7,(ABS($F30-$G30-KM30+KN30)&lt;=1)*1,IF(AND(KP30,$F30=$G30,$F30&gt;=PrSettings!$M$6),(ABS(KM30-$F30)&lt;=1)*1,IF(AND(ABS($F30-$G30-KM30+KN30)&lt;=1,$F30+$G30&gt;=PrSettings!$M$8),(ABS(KM30-$F30)&lt;=1)*(ABS(KN30-$G30)&lt;=1)*1,""))),"")</f>
        <v/>
      </c>
      <c r="KT30" s="262"/>
      <c r="KV30" s="253">
        <f t="shared" si="24"/>
        <v>12</v>
      </c>
      <c r="KW30" s="254" t="str">
        <f>GrpD!$B$7</f>
        <v>Netherlands</v>
      </c>
      <c r="KX30" s="255">
        <f t="shared" si="330"/>
        <v>2</v>
      </c>
      <c r="KY30" s="254" t="str">
        <f>GrpD!$D$7</f>
        <v>France</v>
      </c>
      <c r="KZ30" s="258"/>
      <c r="LA30" s="258"/>
      <c r="LB30" s="261"/>
      <c r="LC30" s="255" t="str">
        <f t="shared" si="331"/>
        <v/>
      </c>
      <c r="LD30" s="255" t="str">
        <f>IF((LC30&lt;&gt;""),IF(OR($F30&lt;&gt;$G30,PrSettings!$M$4="●"),(($F30-$G30)=(KZ30-LA30))*1,0),"")</f>
        <v/>
      </c>
      <c r="LE30" s="255" t="str">
        <f t="shared" si="332"/>
        <v/>
      </c>
      <c r="LF30" s="255" t="str">
        <f>IF(LC30&lt;&gt;"",IF(ABS($F30-$G30)&gt;=PrSettings!$M$7,(ABS($F30-$G30-KZ30+LA30)&lt;=1)*1,IF(AND(LC30,$F30=$G30,$F30&gt;=PrSettings!$M$6),(ABS(KZ30-$F30)&lt;=1)*1,IF(AND(ABS($F30-$G30-KZ30+LA30)&lt;=1,$F30+$G30&gt;=PrSettings!$M$8),(ABS(KZ30-$F30)&lt;=1)*(ABS(LA30-$G30)&lt;=1)*1,""))),"")</f>
        <v/>
      </c>
      <c r="LG30" s="262"/>
      <c r="LI30" s="253">
        <f t="shared" si="25"/>
        <v>12</v>
      </c>
      <c r="LJ30" s="254" t="str">
        <f>GrpD!$B$7</f>
        <v>Netherlands</v>
      </c>
      <c r="LK30" s="255">
        <f t="shared" si="333"/>
        <v>2</v>
      </c>
      <c r="LL30" s="254" t="str">
        <f>GrpD!$D$7</f>
        <v>France</v>
      </c>
      <c r="LM30" s="258"/>
      <c r="LN30" s="258"/>
      <c r="LO30" s="261"/>
      <c r="LP30" s="255" t="str">
        <f t="shared" si="334"/>
        <v/>
      </c>
      <c r="LQ30" s="255" t="str">
        <f>IF((LP30&lt;&gt;""),IF(OR($F30&lt;&gt;$G30,PrSettings!$M$4="●"),(($F30-$G30)=(LM30-LN30))*1,0),"")</f>
        <v/>
      </c>
      <c r="LR30" s="255" t="str">
        <f t="shared" si="335"/>
        <v/>
      </c>
      <c r="LS30" s="255" t="str">
        <f>IF(LP30&lt;&gt;"",IF(ABS($F30-$G30)&gt;=PrSettings!$M$7,(ABS($F30-$G30-LM30+LN30)&lt;=1)*1,IF(AND(LP30,$F30=$G30,$F30&gt;=PrSettings!$M$6),(ABS(LM30-$F30)&lt;=1)*1,IF(AND(ABS($F30-$G30-LM30+LN30)&lt;=1,$F30+$G30&gt;=PrSettings!$M$8),(ABS(LM30-$F30)&lt;=1)*(ABS(LN30-$G30)&lt;=1)*1,""))),"")</f>
        <v/>
      </c>
      <c r="LT30" s="262"/>
      <c r="LV30" s="253">
        <f t="shared" si="26"/>
        <v>12</v>
      </c>
      <c r="LW30" s="254" t="str">
        <f>GrpD!$B$7</f>
        <v>Netherlands</v>
      </c>
      <c r="LX30" s="255">
        <f t="shared" si="336"/>
        <v>2</v>
      </c>
      <c r="LY30" s="254" t="str">
        <f>GrpD!$D$7</f>
        <v>France</v>
      </c>
      <c r="LZ30" s="258"/>
      <c r="MA30" s="258"/>
      <c r="MB30" s="261"/>
      <c r="MC30" s="255" t="str">
        <f t="shared" si="337"/>
        <v/>
      </c>
      <c r="MD30" s="255" t="str">
        <f>IF((MC30&lt;&gt;""),IF(OR($F30&lt;&gt;$G30,PrSettings!$M$4="●"),(($F30-$G30)=(LZ30-MA30))*1,0),"")</f>
        <v/>
      </c>
      <c r="ME30" s="255" t="str">
        <f t="shared" si="338"/>
        <v/>
      </c>
      <c r="MF30" s="255" t="str">
        <f>IF(MC30&lt;&gt;"",IF(ABS($F30-$G30)&gt;=PrSettings!$M$7,(ABS($F30-$G30-LZ30+MA30)&lt;=1)*1,IF(AND(MC30,$F30=$G30,$F30&gt;=PrSettings!$M$6),(ABS(LZ30-$F30)&lt;=1)*1,IF(AND(ABS($F30-$G30-LZ30+MA30)&lt;=1,$F30+$G30&gt;=PrSettings!$M$8),(ABS(LZ30-$F30)&lt;=1)*(ABS(MA30-$G30)&lt;=1)*1,""))),"")</f>
        <v/>
      </c>
      <c r="MG30" s="262"/>
    </row>
    <row r="31">
      <c r="A31" s="172"/>
      <c r="B31" s="253">
        <f t="array" ref="B31">INDEX(Groups!$C$7:$C$35,MATCH(C31,Groups!$D$7:$D$35,0))</f>
        <v>12</v>
      </c>
      <c r="C31" s="254" t="str">
        <f>GrpD!$B$8</f>
        <v>Netherlands</v>
      </c>
      <c r="D31" s="255">
        <f t="array" ref="D31">INDEX(Groups!$C$7:$C$35,MATCH(E31,Groups!$D$7:$D$35,0))</f>
        <v>11</v>
      </c>
      <c r="E31" s="254" t="str">
        <f>GrpD!$D$8</f>
        <v>Austria</v>
      </c>
      <c r="F31" s="256">
        <f>GrpD!$E$8</f>
        <v>1</v>
      </c>
      <c r="G31" s="257">
        <f>GrpD!$G$8</f>
        <v>0</v>
      </c>
      <c r="H31" s="133"/>
      <c r="I31" s="253">
        <f t="shared" si="1"/>
        <v>12</v>
      </c>
      <c r="J31" s="254" t="str">
        <f>GrpD!$B$8</f>
        <v>Netherlands</v>
      </c>
      <c r="K31" s="255">
        <f t="shared" si="261"/>
        <v>11</v>
      </c>
      <c r="L31" s="254" t="str">
        <f>GrpD!$D$8</f>
        <v>Austria</v>
      </c>
      <c r="M31" s="258"/>
      <c r="N31" s="258"/>
      <c r="O31" s="261"/>
      <c r="P31" s="255" t="str">
        <f t="shared" si="262"/>
        <v/>
      </c>
      <c r="Q31" s="255" t="str">
        <f>IF((P31&lt;&gt;""),IF(OR($F31&lt;&gt;$G31,PrSettings!$M$4="●"),(($F31-$G31)=(M31-N31))*1,0),"")</f>
        <v/>
      </c>
      <c r="R31" s="255" t="str">
        <f t="shared" si="263"/>
        <v/>
      </c>
      <c r="S31" s="255" t="str">
        <f>IF(P31&lt;&gt;"",IF(ABS($F31-$G31)&gt;=PrSettings!$M$7,(ABS($F31-$G31-M31+N31)&lt;=1)*1,IF(AND(P31,$F31=$G31,$F31&gt;=PrSettings!$M$6),(ABS(M31-$F31)&lt;=1)*1,IF(AND(ABS($F31-$G31-M31+N31)&lt;=1,$F31+$G31&gt;=PrSettings!$M$8),(ABS(M31-$F31)&lt;=1)*(ABS(N31-$G31)&lt;=1)*1,""))),"")</f>
        <v/>
      </c>
      <c r="T31" s="262"/>
      <c r="V31" s="253">
        <f t="shared" si="2"/>
        <v>12</v>
      </c>
      <c r="W31" s="254" t="str">
        <f>GrpD!$B$8</f>
        <v>Netherlands</v>
      </c>
      <c r="X31" s="255">
        <f t="shared" si="264"/>
        <v>11</v>
      </c>
      <c r="Y31" s="254" t="str">
        <f>GrpD!$D$8</f>
        <v>Austria</v>
      </c>
      <c r="Z31" s="258"/>
      <c r="AA31" s="258"/>
      <c r="AB31" s="261"/>
      <c r="AC31" s="255" t="str">
        <f t="shared" si="265"/>
        <v/>
      </c>
      <c r="AD31" s="255" t="str">
        <f>IF((AC31&lt;&gt;""),IF(OR($F31&lt;&gt;$G31,PrSettings!$M$4="●"),(($F31-$G31)=(Z31-AA31))*1,0),"")</f>
        <v/>
      </c>
      <c r="AE31" s="255" t="str">
        <f t="shared" si="266"/>
        <v/>
      </c>
      <c r="AF31" s="255" t="str">
        <f>IF(AC31&lt;&gt;"",IF(ABS($F31-$G31)&gt;=PrSettings!$M$7,(ABS($F31-$G31-Z31+AA31)&lt;=1)*1,IF(AND(AC31,$F31=$G31,$F31&gt;=PrSettings!$M$6),(ABS(Z31-$F31)&lt;=1)*1,IF(AND(ABS($F31-$G31-Z31+AA31)&lt;=1,$F31+$G31&gt;=PrSettings!$M$8),(ABS(Z31-$F31)&lt;=1)*(ABS(AA31-$G31)&lt;=1)*1,""))),"")</f>
        <v/>
      </c>
      <c r="AG31" s="262"/>
      <c r="AI31" s="253">
        <f t="shared" si="3"/>
        <v>12</v>
      </c>
      <c r="AJ31" s="254" t="str">
        <f>GrpD!$B$8</f>
        <v>Netherlands</v>
      </c>
      <c r="AK31" s="255">
        <f t="shared" si="267"/>
        <v>11</v>
      </c>
      <c r="AL31" s="254" t="str">
        <f>GrpD!$D$8</f>
        <v>Austria</v>
      </c>
      <c r="AM31" s="258"/>
      <c r="AN31" s="258"/>
      <c r="AO31" s="261"/>
      <c r="AP31" s="255" t="str">
        <f t="shared" si="268"/>
        <v/>
      </c>
      <c r="AQ31" s="255" t="str">
        <f>IF((AP31&lt;&gt;""),IF(OR($F31&lt;&gt;$G31,PrSettings!$M$4="●"),(($F31-$G31)=(AM31-AN31))*1,0),"")</f>
        <v/>
      </c>
      <c r="AR31" s="255" t="str">
        <f t="shared" si="269"/>
        <v/>
      </c>
      <c r="AS31" s="255" t="str">
        <f>IF(AP31&lt;&gt;"",IF(ABS($F31-$G31)&gt;=PrSettings!$M$7,(ABS($F31-$G31-AM31+AN31)&lt;=1)*1,IF(AND(AP31,$F31=$G31,$F31&gt;=PrSettings!$M$6),(ABS(AM31-$F31)&lt;=1)*1,IF(AND(ABS($F31-$G31-AM31+AN31)&lt;=1,$F31+$G31&gt;=PrSettings!$M$8),(ABS(AM31-$F31)&lt;=1)*(ABS(AN31-$G31)&lt;=1)*1,""))),"")</f>
        <v/>
      </c>
      <c r="AT31" s="262"/>
      <c r="AV31" s="253">
        <f t="shared" si="4"/>
        <v>12</v>
      </c>
      <c r="AW31" s="254" t="str">
        <f>GrpD!$B$8</f>
        <v>Netherlands</v>
      </c>
      <c r="AX31" s="255">
        <f t="shared" si="270"/>
        <v>11</v>
      </c>
      <c r="AY31" s="254" t="str">
        <f>GrpD!$D$8</f>
        <v>Austria</v>
      </c>
      <c r="AZ31" s="258"/>
      <c r="BA31" s="258"/>
      <c r="BB31" s="261"/>
      <c r="BC31" s="255" t="str">
        <f t="shared" si="271"/>
        <v/>
      </c>
      <c r="BD31" s="255" t="str">
        <f>IF((BC31&lt;&gt;""),IF(OR($F31&lt;&gt;$G31,PrSettings!$M$4="●"),(($F31-$G31)=(AZ31-BA31))*1,0),"")</f>
        <v/>
      </c>
      <c r="BE31" s="255" t="str">
        <f t="shared" si="272"/>
        <v/>
      </c>
      <c r="BF31" s="255" t="str">
        <f>IF(BC31&lt;&gt;"",IF(ABS($F31-$G31)&gt;=PrSettings!$M$7,(ABS($F31-$G31-AZ31+BA31)&lt;=1)*1,IF(AND(BC31,$F31=$G31,$F31&gt;=PrSettings!$M$6),(ABS(AZ31-$F31)&lt;=1)*1,IF(AND(ABS($F31-$G31-AZ31+BA31)&lt;=1,$F31+$G31&gt;=PrSettings!$M$8),(ABS(AZ31-$F31)&lt;=1)*(ABS(BA31-$G31)&lt;=1)*1,""))),"")</f>
        <v/>
      </c>
      <c r="BG31" s="262"/>
      <c r="BI31" s="253">
        <f t="shared" si="5"/>
        <v>12</v>
      </c>
      <c r="BJ31" s="254" t="str">
        <f>GrpD!$B$8</f>
        <v>Netherlands</v>
      </c>
      <c r="BK31" s="255">
        <f t="shared" si="273"/>
        <v>11</v>
      </c>
      <c r="BL31" s="254" t="str">
        <f>GrpD!$D$8</f>
        <v>Austria</v>
      </c>
      <c r="BM31" s="258"/>
      <c r="BN31" s="258"/>
      <c r="BO31" s="261"/>
      <c r="BP31" s="255" t="str">
        <f t="shared" si="274"/>
        <v/>
      </c>
      <c r="BQ31" s="255" t="str">
        <f>IF((BP31&lt;&gt;""),IF(OR($F31&lt;&gt;$G31,PrSettings!$M$4="●"),(($F31-$G31)=(BM31-BN31))*1,0),"")</f>
        <v/>
      </c>
      <c r="BR31" s="255" t="str">
        <f t="shared" si="275"/>
        <v/>
      </c>
      <c r="BS31" s="255" t="str">
        <f>IF(BP31&lt;&gt;"",IF(ABS($F31-$G31)&gt;=PrSettings!$M$7,(ABS($F31-$G31-BM31+BN31)&lt;=1)*1,IF(AND(BP31,$F31=$G31,$F31&gt;=PrSettings!$M$6),(ABS(BM31-$F31)&lt;=1)*1,IF(AND(ABS($F31-$G31-BM31+BN31)&lt;=1,$F31+$G31&gt;=PrSettings!$M$8),(ABS(BM31-$F31)&lt;=1)*(ABS(BN31-$G31)&lt;=1)*1,""))),"")</f>
        <v/>
      </c>
      <c r="BT31" s="262"/>
      <c r="BV31" s="253">
        <f t="shared" si="6"/>
        <v>12</v>
      </c>
      <c r="BW31" s="254" t="str">
        <f>GrpD!$B$8</f>
        <v>Netherlands</v>
      </c>
      <c r="BX31" s="255">
        <f t="shared" si="276"/>
        <v>11</v>
      </c>
      <c r="BY31" s="254" t="str">
        <f>GrpD!$D$8</f>
        <v>Austria</v>
      </c>
      <c r="BZ31" s="258"/>
      <c r="CA31" s="258"/>
      <c r="CB31" s="261"/>
      <c r="CC31" s="255" t="str">
        <f t="shared" si="277"/>
        <v/>
      </c>
      <c r="CD31" s="255" t="str">
        <f>IF((CC31&lt;&gt;""),IF(OR($F31&lt;&gt;$G31,PrSettings!$M$4="●"),(($F31-$G31)=(BZ31-CA31))*1,0),"")</f>
        <v/>
      </c>
      <c r="CE31" s="255" t="str">
        <f t="shared" si="278"/>
        <v/>
      </c>
      <c r="CF31" s="255" t="str">
        <f>IF(CC31&lt;&gt;"",IF(ABS($F31-$G31)&gt;=PrSettings!$M$7,(ABS($F31-$G31-BZ31+CA31)&lt;=1)*1,IF(AND(CC31,$F31=$G31,$F31&gt;=PrSettings!$M$6),(ABS(BZ31-$F31)&lt;=1)*1,IF(AND(ABS($F31-$G31-BZ31+CA31)&lt;=1,$F31+$G31&gt;=PrSettings!$M$8),(ABS(BZ31-$F31)&lt;=1)*(ABS(CA31-$G31)&lt;=1)*1,""))),"")</f>
        <v/>
      </c>
      <c r="CG31" s="262"/>
      <c r="CI31" s="253">
        <f t="shared" si="7"/>
        <v>12</v>
      </c>
      <c r="CJ31" s="254" t="str">
        <f>GrpD!$B$8</f>
        <v>Netherlands</v>
      </c>
      <c r="CK31" s="255">
        <f t="shared" si="279"/>
        <v>11</v>
      </c>
      <c r="CL31" s="254" t="str">
        <f>GrpD!$D$8</f>
        <v>Austria</v>
      </c>
      <c r="CM31" s="258"/>
      <c r="CN31" s="258"/>
      <c r="CO31" s="261"/>
      <c r="CP31" s="255" t="str">
        <f t="shared" si="280"/>
        <v/>
      </c>
      <c r="CQ31" s="255" t="str">
        <f>IF((CP31&lt;&gt;""),IF(OR($F31&lt;&gt;$G31,PrSettings!$M$4="●"),(($F31-$G31)=(CM31-CN31))*1,0),"")</f>
        <v/>
      </c>
      <c r="CR31" s="255" t="str">
        <f t="shared" si="281"/>
        <v/>
      </c>
      <c r="CS31" s="255" t="str">
        <f>IF(CP31&lt;&gt;"",IF(ABS($F31-$G31)&gt;=PrSettings!$M$7,(ABS($F31-$G31-CM31+CN31)&lt;=1)*1,IF(AND(CP31,$F31=$G31,$F31&gt;=PrSettings!$M$6),(ABS(CM31-$F31)&lt;=1)*1,IF(AND(ABS($F31-$G31-CM31+CN31)&lt;=1,$F31+$G31&gt;=PrSettings!$M$8),(ABS(CM31-$F31)&lt;=1)*(ABS(CN31-$G31)&lt;=1)*1,""))),"")</f>
        <v/>
      </c>
      <c r="CT31" s="262"/>
      <c r="CV31" s="253">
        <f t="shared" si="8"/>
        <v>12</v>
      </c>
      <c r="CW31" s="254" t="str">
        <f>GrpD!$B$8</f>
        <v>Netherlands</v>
      </c>
      <c r="CX31" s="255">
        <f t="shared" si="282"/>
        <v>11</v>
      </c>
      <c r="CY31" s="254" t="str">
        <f>GrpD!$D$8</f>
        <v>Austria</v>
      </c>
      <c r="CZ31" s="258"/>
      <c r="DA31" s="258"/>
      <c r="DB31" s="261"/>
      <c r="DC31" s="255" t="str">
        <f t="shared" si="283"/>
        <v/>
      </c>
      <c r="DD31" s="255" t="str">
        <f>IF((DC31&lt;&gt;""),IF(OR($F31&lt;&gt;$G31,PrSettings!$M$4="●"),(($F31-$G31)=(CZ31-DA31))*1,0),"")</f>
        <v/>
      </c>
      <c r="DE31" s="255" t="str">
        <f t="shared" si="284"/>
        <v/>
      </c>
      <c r="DF31" s="255" t="str">
        <f>IF(DC31&lt;&gt;"",IF(ABS($F31-$G31)&gt;=PrSettings!$M$7,(ABS($F31-$G31-CZ31+DA31)&lt;=1)*1,IF(AND(DC31,$F31=$G31,$F31&gt;=PrSettings!$M$6),(ABS(CZ31-$F31)&lt;=1)*1,IF(AND(ABS($F31-$G31-CZ31+DA31)&lt;=1,$F31+$G31&gt;=PrSettings!$M$8),(ABS(CZ31-$F31)&lt;=1)*(ABS(DA31-$G31)&lt;=1)*1,""))),"")</f>
        <v/>
      </c>
      <c r="DG31" s="262"/>
      <c r="DI31" s="253">
        <f t="shared" si="9"/>
        <v>12</v>
      </c>
      <c r="DJ31" s="254" t="str">
        <f>GrpD!$B$8</f>
        <v>Netherlands</v>
      </c>
      <c r="DK31" s="255">
        <f t="shared" si="285"/>
        <v>11</v>
      </c>
      <c r="DL31" s="254" t="str">
        <f>GrpD!$D$8</f>
        <v>Austria</v>
      </c>
      <c r="DM31" s="258"/>
      <c r="DN31" s="258"/>
      <c r="DO31" s="261"/>
      <c r="DP31" s="255" t="str">
        <f t="shared" si="286"/>
        <v/>
      </c>
      <c r="DQ31" s="255" t="str">
        <f>IF((DP31&lt;&gt;""),IF(OR($F31&lt;&gt;$G31,PrSettings!$M$4="●"),(($F31-$G31)=(DM31-DN31))*1,0),"")</f>
        <v/>
      </c>
      <c r="DR31" s="255" t="str">
        <f t="shared" si="287"/>
        <v/>
      </c>
      <c r="DS31" s="255" t="str">
        <f>IF(DP31&lt;&gt;"",IF(ABS($F31-$G31)&gt;=PrSettings!$M$7,(ABS($F31-$G31-DM31+DN31)&lt;=1)*1,IF(AND(DP31,$F31=$G31,$F31&gt;=PrSettings!$M$6),(ABS(DM31-$F31)&lt;=1)*1,IF(AND(ABS($F31-$G31-DM31+DN31)&lt;=1,$F31+$G31&gt;=PrSettings!$M$8),(ABS(DM31-$F31)&lt;=1)*(ABS(DN31-$G31)&lt;=1)*1,""))),"")</f>
        <v/>
      </c>
      <c r="DT31" s="262"/>
      <c r="DV31" s="253">
        <f t="shared" si="10"/>
        <v>12</v>
      </c>
      <c r="DW31" s="254" t="str">
        <f>GrpD!$B$8</f>
        <v>Netherlands</v>
      </c>
      <c r="DX31" s="255">
        <f t="shared" si="288"/>
        <v>11</v>
      </c>
      <c r="DY31" s="254" t="str">
        <f>GrpD!$D$8</f>
        <v>Austria</v>
      </c>
      <c r="DZ31" s="258"/>
      <c r="EA31" s="258"/>
      <c r="EB31" s="261"/>
      <c r="EC31" s="255" t="str">
        <f t="shared" si="289"/>
        <v/>
      </c>
      <c r="ED31" s="255" t="str">
        <f>IF((EC31&lt;&gt;""),IF(OR($F31&lt;&gt;$G31,PrSettings!$M$4="●"),(($F31-$G31)=(DZ31-EA31))*1,0),"")</f>
        <v/>
      </c>
      <c r="EE31" s="255" t="str">
        <f t="shared" si="290"/>
        <v/>
      </c>
      <c r="EF31" s="255" t="str">
        <f>IF(EC31&lt;&gt;"",IF(ABS($F31-$G31)&gt;=PrSettings!$M$7,(ABS($F31-$G31-DZ31+EA31)&lt;=1)*1,IF(AND(EC31,$F31=$G31,$F31&gt;=PrSettings!$M$6),(ABS(DZ31-$F31)&lt;=1)*1,IF(AND(ABS($F31-$G31-DZ31+EA31)&lt;=1,$F31+$G31&gt;=PrSettings!$M$8),(ABS(DZ31-$F31)&lt;=1)*(ABS(EA31-$G31)&lt;=1)*1,""))),"")</f>
        <v/>
      </c>
      <c r="EG31" s="262"/>
      <c r="EI31" s="253">
        <f t="shared" si="11"/>
        <v>12</v>
      </c>
      <c r="EJ31" s="254" t="str">
        <f>GrpD!$B$8</f>
        <v>Netherlands</v>
      </c>
      <c r="EK31" s="255">
        <f t="shared" si="291"/>
        <v>11</v>
      </c>
      <c r="EL31" s="254" t="str">
        <f>GrpD!$D$8</f>
        <v>Austria</v>
      </c>
      <c r="EM31" s="258"/>
      <c r="EN31" s="258"/>
      <c r="EO31" s="261"/>
      <c r="EP31" s="255" t="str">
        <f t="shared" si="292"/>
        <v/>
      </c>
      <c r="EQ31" s="255" t="str">
        <f>IF((EP31&lt;&gt;""),IF(OR($F31&lt;&gt;$G31,PrSettings!$M$4="●"),(($F31-$G31)=(EM31-EN31))*1,0),"")</f>
        <v/>
      </c>
      <c r="ER31" s="255" t="str">
        <f t="shared" si="293"/>
        <v/>
      </c>
      <c r="ES31" s="255" t="str">
        <f>IF(EP31&lt;&gt;"",IF(ABS($F31-$G31)&gt;=PrSettings!$M$7,(ABS($F31-$G31-EM31+EN31)&lt;=1)*1,IF(AND(EP31,$F31=$G31,$F31&gt;=PrSettings!$M$6),(ABS(EM31-$F31)&lt;=1)*1,IF(AND(ABS($F31-$G31-EM31+EN31)&lt;=1,$F31+$G31&gt;=PrSettings!$M$8),(ABS(EM31-$F31)&lt;=1)*(ABS(EN31-$G31)&lt;=1)*1,""))),"")</f>
        <v/>
      </c>
      <c r="ET31" s="262"/>
      <c r="EV31" s="253">
        <f t="shared" si="12"/>
        <v>12</v>
      </c>
      <c r="EW31" s="254" t="str">
        <f>GrpD!$B$8</f>
        <v>Netherlands</v>
      </c>
      <c r="EX31" s="255">
        <f t="shared" si="294"/>
        <v>11</v>
      </c>
      <c r="EY31" s="254" t="str">
        <f>GrpD!$D$8</f>
        <v>Austria</v>
      </c>
      <c r="EZ31" s="258"/>
      <c r="FA31" s="258"/>
      <c r="FB31" s="261"/>
      <c r="FC31" s="255" t="str">
        <f t="shared" si="295"/>
        <v/>
      </c>
      <c r="FD31" s="255" t="str">
        <f>IF((FC31&lt;&gt;""),IF(OR($F31&lt;&gt;$G31,PrSettings!$M$4="●"),(($F31-$G31)=(EZ31-FA31))*1,0),"")</f>
        <v/>
      </c>
      <c r="FE31" s="255" t="str">
        <f t="shared" si="296"/>
        <v/>
      </c>
      <c r="FF31" s="255" t="str">
        <f>IF(FC31&lt;&gt;"",IF(ABS($F31-$G31)&gt;=PrSettings!$M$7,(ABS($F31-$G31-EZ31+FA31)&lt;=1)*1,IF(AND(FC31,$F31=$G31,$F31&gt;=PrSettings!$M$6),(ABS(EZ31-$F31)&lt;=1)*1,IF(AND(ABS($F31-$G31-EZ31+FA31)&lt;=1,$F31+$G31&gt;=PrSettings!$M$8),(ABS(EZ31-$F31)&lt;=1)*(ABS(FA31-$G31)&lt;=1)*1,""))),"")</f>
        <v/>
      </c>
      <c r="FG31" s="262"/>
      <c r="FI31" s="253">
        <f t="shared" si="13"/>
        <v>12</v>
      </c>
      <c r="FJ31" s="254" t="str">
        <f>GrpD!$B$8</f>
        <v>Netherlands</v>
      </c>
      <c r="FK31" s="255">
        <f t="shared" si="297"/>
        <v>11</v>
      </c>
      <c r="FL31" s="254" t="str">
        <f>GrpD!$D$8</f>
        <v>Austria</v>
      </c>
      <c r="FM31" s="258"/>
      <c r="FN31" s="258"/>
      <c r="FO31" s="261"/>
      <c r="FP31" s="255" t="str">
        <f t="shared" si="298"/>
        <v/>
      </c>
      <c r="FQ31" s="255" t="str">
        <f>IF((FP31&lt;&gt;""),IF(OR($F31&lt;&gt;$G31,PrSettings!$M$4="●"),(($F31-$G31)=(FM31-FN31))*1,0),"")</f>
        <v/>
      </c>
      <c r="FR31" s="255" t="str">
        <f t="shared" si="299"/>
        <v/>
      </c>
      <c r="FS31" s="255" t="str">
        <f>IF(FP31&lt;&gt;"",IF(ABS($F31-$G31)&gt;=PrSettings!$M$7,(ABS($F31-$G31-FM31+FN31)&lt;=1)*1,IF(AND(FP31,$F31=$G31,$F31&gt;=PrSettings!$M$6),(ABS(FM31-$F31)&lt;=1)*1,IF(AND(ABS($F31-$G31-FM31+FN31)&lt;=1,$F31+$G31&gt;=PrSettings!$M$8),(ABS(FM31-$F31)&lt;=1)*(ABS(FN31-$G31)&lt;=1)*1,""))),"")</f>
        <v/>
      </c>
      <c r="FT31" s="262"/>
      <c r="FV31" s="253">
        <f t="shared" si="14"/>
        <v>12</v>
      </c>
      <c r="FW31" s="254" t="str">
        <f>GrpD!$B$8</f>
        <v>Netherlands</v>
      </c>
      <c r="FX31" s="255">
        <f t="shared" si="300"/>
        <v>11</v>
      </c>
      <c r="FY31" s="254" t="str">
        <f>GrpD!$D$8</f>
        <v>Austria</v>
      </c>
      <c r="FZ31" s="258"/>
      <c r="GA31" s="258"/>
      <c r="GB31" s="261"/>
      <c r="GC31" s="255" t="str">
        <f t="shared" si="301"/>
        <v/>
      </c>
      <c r="GD31" s="255" t="str">
        <f>IF((GC31&lt;&gt;""),IF(OR($F31&lt;&gt;$G31,PrSettings!$M$4="●"),(($F31-$G31)=(FZ31-GA31))*1,0),"")</f>
        <v/>
      </c>
      <c r="GE31" s="255" t="str">
        <f t="shared" si="302"/>
        <v/>
      </c>
      <c r="GF31" s="255" t="str">
        <f>IF(GC31&lt;&gt;"",IF(ABS($F31-$G31)&gt;=PrSettings!$M$7,(ABS($F31-$G31-FZ31+GA31)&lt;=1)*1,IF(AND(GC31,$F31=$G31,$F31&gt;=PrSettings!$M$6),(ABS(FZ31-$F31)&lt;=1)*1,IF(AND(ABS($F31-$G31-FZ31+GA31)&lt;=1,$F31+$G31&gt;=PrSettings!$M$8),(ABS(FZ31-$F31)&lt;=1)*(ABS(GA31-$G31)&lt;=1)*1,""))),"")</f>
        <v/>
      </c>
      <c r="GG31" s="262"/>
      <c r="GI31" s="253">
        <f t="shared" si="15"/>
        <v>12</v>
      </c>
      <c r="GJ31" s="254" t="str">
        <f>GrpD!$B$8</f>
        <v>Netherlands</v>
      </c>
      <c r="GK31" s="255">
        <f t="shared" si="303"/>
        <v>11</v>
      </c>
      <c r="GL31" s="254" t="str">
        <f>GrpD!$D$8</f>
        <v>Austria</v>
      </c>
      <c r="GM31" s="258"/>
      <c r="GN31" s="258"/>
      <c r="GO31" s="261"/>
      <c r="GP31" s="255" t="str">
        <f t="shared" si="304"/>
        <v/>
      </c>
      <c r="GQ31" s="255" t="str">
        <f>IF((GP31&lt;&gt;""),IF(OR($F31&lt;&gt;$G31,PrSettings!$M$4="●"),(($F31-$G31)=(GM31-GN31))*1,0),"")</f>
        <v/>
      </c>
      <c r="GR31" s="255" t="str">
        <f t="shared" si="305"/>
        <v/>
      </c>
      <c r="GS31" s="255" t="str">
        <f>IF(GP31&lt;&gt;"",IF(ABS($F31-$G31)&gt;=PrSettings!$M$7,(ABS($F31-$G31-GM31+GN31)&lt;=1)*1,IF(AND(GP31,$F31=$G31,$F31&gt;=PrSettings!$M$6),(ABS(GM31-$F31)&lt;=1)*1,IF(AND(ABS($F31-$G31-GM31+GN31)&lt;=1,$F31+$G31&gt;=PrSettings!$M$8),(ABS(GM31-$F31)&lt;=1)*(ABS(GN31-$G31)&lt;=1)*1,""))),"")</f>
        <v/>
      </c>
      <c r="GT31" s="262"/>
      <c r="GV31" s="253">
        <f t="shared" si="16"/>
        <v>12</v>
      </c>
      <c r="GW31" s="254" t="str">
        <f>GrpD!$B$8</f>
        <v>Netherlands</v>
      </c>
      <c r="GX31" s="255">
        <f t="shared" si="306"/>
        <v>11</v>
      </c>
      <c r="GY31" s="254" t="str">
        <f>GrpD!$D$8</f>
        <v>Austria</v>
      </c>
      <c r="GZ31" s="258"/>
      <c r="HA31" s="258"/>
      <c r="HB31" s="261"/>
      <c r="HC31" s="255" t="str">
        <f t="shared" si="307"/>
        <v/>
      </c>
      <c r="HD31" s="255" t="str">
        <f>IF((HC31&lt;&gt;""),IF(OR($F31&lt;&gt;$G31,PrSettings!$M$4="●"),(($F31-$G31)=(GZ31-HA31))*1,0),"")</f>
        <v/>
      </c>
      <c r="HE31" s="255" t="str">
        <f t="shared" si="308"/>
        <v/>
      </c>
      <c r="HF31" s="255" t="str">
        <f>IF(HC31&lt;&gt;"",IF(ABS($F31-$G31)&gt;=PrSettings!$M$7,(ABS($F31-$G31-GZ31+HA31)&lt;=1)*1,IF(AND(HC31,$F31=$G31,$F31&gt;=PrSettings!$M$6),(ABS(GZ31-$F31)&lt;=1)*1,IF(AND(ABS($F31-$G31-GZ31+HA31)&lt;=1,$F31+$G31&gt;=PrSettings!$M$8),(ABS(GZ31-$F31)&lt;=1)*(ABS(HA31-$G31)&lt;=1)*1,""))),"")</f>
        <v/>
      </c>
      <c r="HG31" s="262"/>
      <c r="HI31" s="253">
        <f t="shared" si="17"/>
        <v>12</v>
      </c>
      <c r="HJ31" s="254" t="str">
        <f>GrpD!$B$8</f>
        <v>Netherlands</v>
      </c>
      <c r="HK31" s="255">
        <f t="shared" si="309"/>
        <v>11</v>
      </c>
      <c r="HL31" s="254" t="str">
        <f>GrpD!$D$8</f>
        <v>Austria</v>
      </c>
      <c r="HM31" s="258"/>
      <c r="HN31" s="258"/>
      <c r="HO31" s="261"/>
      <c r="HP31" s="255" t="str">
        <f t="shared" si="310"/>
        <v/>
      </c>
      <c r="HQ31" s="255" t="str">
        <f>IF((HP31&lt;&gt;""),IF(OR($F31&lt;&gt;$G31,PrSettings!$M$4="●"),(($F31-$G31)=(HM31-HN31))*1,0),"")</f>
        <v/>
      </c>
      <c r="HR31" s="255" t="str">
        <f t="shared" si="311"/>
        <v/>
      </c>
      <c r="HS31" s="255" t="str">
        <f>IF(HP31&lt;&gt;"",IF(ABS($F31-$G31)&gt;=PrSettings!$M$7,(ABS($F31-$G31-HM31+HN31)&lt;=1)*1,IF(AND(HP31,$F31=$G31,$F31&gt;=PrSettings!$M$6),(ABS(HM31-$F31)&lt;=1)*1,IF(AND(ABS($F31-$G31-HM31+HN31)&lt;=1,$F31+$G31&gt;=PrSettings!$M$8),(ABS(HM31-$F31)&lt;=1)*(ABS(HN31-$G31)&lt;=1)*1,""))),"")</f>
        <v/>
      </c>
      <c r="HT31" s="262"/>
      <c r="HV31" s="253">
        <f t="shared" si="18"/>
        <v>12</v>
      </c>
      <c r="HW31" s="254" t="str">
        <f>GrpD!$B$8</f>
        <v>Netherlands</v>
      </c>
      <c r="HX31" s="255">
        <f t="shared" si="312"/>
        <v>11</v>
      </c>
      <c r="HY31" s="254" t="str">
        <f>GrpD!$D$8</f>
        <v>Austria</v>
      </c>
      <c r="HZ31" s="258"/>
      <c r="IA31" s="258"/>
      <c r="IB31" s="261"/>
      <c r="IC31" s="255" t="str">
        <f t="shared" si="313"/>
        <v/>
      </c>
      <c r="ID31" s="255" t="str">
        <f>IF((IC31&lt;&gt;""),IF(OR($F31&lt;&gt;$G31,PrSettings!$M$4="●"),(($F31-$G31)=(HZ31-IA31))*1,0),"")</f>
        <v/>
      </c>
      <c r="IE31" s="255" t="str">
        <f t="shared" si="314"/>
        <v/>
      </c>
      <c r="IF31" s="255" t="str">
        <f>IF(IC31&lt;&gt;"",IF(ABS($F31-$G31)&gt;=PrSettings!$M$7,(ABS($F31-$G31-HZ31+IA31)&lt;=1)*1,IF(AND(IC31,$F31=$G31,$F31&gt;=PrSettings!$M$6),(ABS(HZ31-$F31)&lt;=1)*1,IF(AND(ABS($F31-$G31-HZ31+IA31)&lt;=1,$F31+$G31&gt;=PrSettings!$M$8),(ABS(HZ31-$F31)&lt;=1)*(ABS(IA31-$G31)&lt;=1)*1,""))),"")</f>
        <v/>
      </c>
      <c r="IG31" s="262"/>
      <c r="II31" s="253">
        <f t="shared" si="19"/>
        <v>12</v>
      </c>
      <c r="IJ31" s="254" t="str">
        <f>GrpD!$B$8</f>
        <v>Netherlands</v>
      </c>
      <c r="IK31" s="255">
        <f t="shared" si="315"/>
        <v>11</v>
      </c>
      <c r="IL31" s="254" t="str">
        <f>GrpD!$D$8</f>
        <v>Austria</v>
      </c>
      <c r="IM31" s="258"/>
      <c r="IN31" s="258"/>
      <c r="IO31" s="261"/>
      <c r="IP31" s="255" t="str">
        <f t="shared" si="316"/>
        <v/>
      </c>
      <c r="IQ31" s="255" t="str">
        <f>IF((IP31&lt;&gt;""),IF(OR($F31&lt;&gt;$G31,PrSettings!$M$4="●"),(($F31-$G31)=(IM31-IN31))*1,0),"")</f>
        <v/>
      </c>
      <c r="IR31" s="255" t="str">
        <f t="shared" si="317"/>
        <v/>
      </c>
      <c r="IS31" s="255" t="str">
        <f>IF(IP31&lt;&gt;"",IF(ABS($F31-$G31)&gt;=PrSettings!$M$7,(ABS($F31-$G31-IM31+IN31)&lt;=1)*1,IF(AND(IP31,$F31=$G31,$F31&gt;=PrSettings!$M$6),(ABS(IM31-$F31)&lt;=1)*1,IF(AND(ABS($F31-$G31-IM31+IN31)&lt;=1,$F31+$G31&gt;=PrSettings!$M$8),(ABS(IM31-$F31)&lt;=1)*(ABS(IN31-$G31)&lt;=1)*1,""))),"")</f>
        <v/>
      </c>
      <c r="IT31" s="262"/>
      <c r="IV31" s="253">
        <f t="shared" si="20"/>
        <v>12</v>
      </c>
      <c r="IW31" s="254" t="str">
        <f>GrpD!$B$8</f>
        <v>Netherlands</v>
      </c>
      <c r="IX31" s="255">
        <f t="shared" si="318"/>
        <v>11</v>
      </c>
      <c r="IY31" s="254" t="str">
        <f>GrpD!$D$8</f>
        <v>Austria</v>
      </c>
      <c r="IZ31" s="258"/>
      <c r="JA31" s="258"/>
      <c r="JB31" s="261"/>
      <c r="JC31" s="255" t="str">
        <f t="shared" si="319"/>
        <v/>
      </c>
      <c r="JD31" s="255" t="str">
        <f>IF((JC31&lt;&gt;""),IF(OR($F31&lt;&gt;$G31,PrSettings!$M$4="●"),(($F31-$G31)=(IZ31-JA31))*1,0),"")</f>
        <v/>
      </c>
      <c r="JE31" s="255" t="str">
        <f t="shared" si="320"/>
        <v/>
      </c>
      <c r="JF31" s="255" t="str">
        <f>IF(JC31&lt;&gt;"",IF(ABS($F31-$G31)&gt;=PrSettings!$M$7,(ABS($F31-$G31-IZ31+JA31)&lt;=1)*1,IF(AND(JC31,$F31=$G31,$F31&gt;=PrSettings!$M$6),(ABS(IZ31-$F31)&lt;=1)*1,IF(AND(ABS($F31-$G31-IZ31+JA31)&lt;=1,$F31+$G31&gt;=PrSettings!$M$8),(ABS(IZ31-$F31)&lt;=1)*(ABS(JA31-$G31)&lt;=1)*1,""))),"")</f>
        <v/>
      </c>
      <c r="JG31" s="262"/>
      <c r="JI31" s="253">
        <f t="shared" si="21"/>
        <v>12</v>
      </c>
      <c r="JJ31" s="254" t="str">
        <f>GrpD!$B$8</f>
        <v>Netherlands</v>
      </c>
      <c r="JK31" s="255">
        <f t="shared" si="321"/>
        <v>11</v>
      </c>
      <c r="JL31" s="254" t="str">
        <f>GrpD!$D$8</f>
        <v>Austria</v>
      </c>
      <c r="JM31" s="258"/>
      <c r="JN31" s="258"/>
      <c r="JO31" s="261"/>
      <c r="JP31" s="255" t="str">
        <f t="shared" si="322"/>
        <v/>
      </c>
      <c r="JQ31" s="255" t="str">
        <f>IF((JP31&lt;&gt;""),IF(OR($F31&lt;&gt;$G31,PrSettings!$M$4="●"),(($F31-$G31)=(JM31-JN31))*1,0),"")</f>
        <v/>
      </c>
      <c r="JR31" s="255" t="str">
        <f t="shared" si="323"/>
        <v/>
      </c>
      <c r="JS31" s="255" t="str">
        <f>IF(JP31&lt;&gt;"",IF(ABS($F31-$G31)&gt;=PrSettings!$M$7,(ABS($F31-$G31-JM31+JN31)&lt;=1)*1,IF(AND(JP31,$F31=$G31,$F31&gt;=PrSettings!$M$6),(ABS(JM31-$F31)&lt;=1)*1,IF(AND(ABS($F31-$G31-JM31+JN31)&lt;=1,$F31+$G31&gt;=PrSettings!$M$8),(ABS(JM31-$F31)&lt;=1)*(ABS(JN31-$G31)&lt;=1)*1,""))),"")</f>
        <v/>
      </c>
      <c r="JT31" s="262"/>
      <c r="JV31" s="253">
        <f t="shared" si="22"/>
        <v>12</v>
      </c>
      <c r="JW31" s="254" t="str">
        <f>GrpD!$B$8</f>
        <v>Netherlands</v>
      </c>
      <c r="JX31" s="255">
        <f t="shared" si="324"/>
        <v>11</v>
      </c>
      <c r="JY31" s="254" t="str">
        <f>GrpD!$D$8</f>
        <v>Austria</v>
      </c>
      <c r="JZ31" s="258"/>
      <c r="KA31" s="258"/>
      <c r="KB31" s="261"/>
      <c r="KC31" s="255" t="str">
        <f t="shared" si="325"/>
        <v/>
      </c>
      <c r="KD31" s="255" t="str">
        <f>IF((KC31&lt;&gt;""),IF(OR($F31&lt;&gt;$G31,PrSettings!$M$4="●"),(($F31-$G31)=(JZ31-KA31))*1,0),"")</f>
        <v/>
      </c>
      <c r="KE31" s="255" t="str">
        <f t="shared" si="326"/>
        <v/>
      </c>
      <c r="KF31" s="255" t="str">
        <f>IF(KC31&lt;&gt;"",IF(ABS($F31-$G31)&gt;=PrSettings!$M$7,(ABS($F31-$G31-JZ31+KA31)&lt;=1)*1,IF(AND(KC31,$F31=$G31,$F31&gt;=PrSettings!$M$6),(ABS(JZ31-$F31)&lt;=1)*1,IF(AND(ABS($F31-$G31-JZ31+KA31)&lt;=1,$F31+$G31&gt;=PrSettings!$M$8),(ABS(JZ31-$F31)&lt;=1)*(ABS(KA31-$G31)&lt;=1)*1,""))),"")</f>
        <v/>
      </c>
      <c r="KG31" s="262"/>
      <c r="KI31" s="253">
        <f t="shared" si="23"/>
        <v>12</v>
      </c>
      <c r="KJ31" s="254" t="str">
        <f>GrpD!$B$8</f>
        <v>Netherlands</v>
      </c>
      <c r="KK31" s="255">
        <f t="shared" si="327"/>
        <v>11</v>
      </c>
      <c r="KL31" s="254" t="str">
        <f>GrpD!$D$8</f>
        <v>Austria</v>
      </c>
      <c r="KM31" s="258"/>
      <c r="KN31" s="258"/>
      <c r="KO31" s="261"/>
      <c r="KP31" s="255" t="str">
        <f t="shared" si="328"/>
        <v/>
      </c>
      <c r="KQ31" s="255" t="str">
        <f>IF((KP31&lt;&gt;""),IF(OR($F31&lt;&gt;$G31,PrSettings!$M$4="●"),(($F31-$G31)=(KM31-KN31))*1,0),"")</f>
        <v/>
      </c>
      <c r="KR31" s="255" t="str">
        <f t="shared" si="329"/>
        <v/>
      </c>
      <c r="KS31" s="255" t="str">
        <f>IF(KP31&lt;&gt;"",IF(ABS($F31-$G31)&gt;=PrSettings!$M$7,(ABS($F31-$G31-KM31+KN31)&lt;=1)*1,IF(AND(KP31,$F31=$G31,$F31&gt;=PrSettings!$M$6),(ABS(KM31-$F31)&lt;=1)*1,IF(AND(ABS($F31-$G31-KM31+KN31)&lt;=1,$F31+$G31&gt;=PrSettings!$M$8),(ABS(KM31-$F31)&lt;=1)*(ABS(KN31-$G31)&lt;=1)*1,""))),"")</f>
        <v/>
      </c>
      <c r="KT31" s="262"/>
      <c r="KV31" s="253">
        <f t="shared" si="24"/>
        <v>12</v>
      </c>
      <c r="KW31" s="254" t="str">
        <f>GrpD!$B$8</f>
        <v>Netherlands</v>
      </c>
      <c r="KX31" s="255">
        <f t="shared" si="330"/>
        <v>11</v>
      </c>
      <c r="KY31" s="254" t="str">
        <f>GrpD!$D$8</f>
        <v>Austria</v>
      </c>
      <c r="KZ31" s="258"/>
      <c r="LA31" s="258"/>
      <c r="LB31" s="261"/>
      <c r="LC31" s="255" t="str">
        <f t="shared" si="331"/>
        <v/>
      </c>
      <c r="LD31" s="255" t="str">
        <f>IF((LC31&lt;&gt;""),IF(OR($F31&lt;&gt;$G31,PrSettings!$M$4="●"),(($F31-$G31)=(KZ31-LA31))*1,0),"")</f>
        <v/>
      </c>
      <c r="LE31" s="255" t="str">
        <f t="shared" si="332"/>
        <v/>
      </c>
      <c r="LF31" s="255" t="str">
        <f>IF(LC31&lt;&gt;"",IF(ABS($F31-$G31)&gt;=PrSettings!$M$7,(ABS($F31-$G31-KZ31+LA31)&lt;=1)*1,IF(AND(LC31,$F31=$G31,$F31&gt;=PrSettings!$M$6),(ABS(KZ31-$F31)&lt;=1)*1,IF(AND(ABS($F31-$G31-KZ31+LA31)&lt;=1,$F31+$G31&gt;=PrSettings!$M$8),(ABS(KZ31-$F31)&lt;=1)*(ABS(LA31-$G31)&lt;=1)*1,""))),"")</f>
        <v/>
      </c>
      <c r="LG31" s="262"/>
      <c r="LI31" s="253">
        <f t="shared" si="25"/>
        <v>12</v>
      </c>
      <c r="LJ31" s="254" t="str">
        <f>GrpD!$B$8</f>
        <v>Netherlands</v>
      </c>
      <c r="LK31" s="255">
        <f t="shared" si="333"/>
        <v>11</v>
      </c>
      <c r="LL31" s="254" t="str">
        <f>GrpD!$D$8</f>
        <v>Austria</v>
      </c>
      <c r="LM31" s="258"/>
      <c r="LN31" s="258"/>
      <c r="LO31" s="261"/>
      <c r="LP31" s="255" t="str">
        <f t="shared" si="334"/>
        <v/>
      </c>
      <c r="LQ31" s="255" t="str">
        <f>IF((LP31&lt;&gt;""),IF(OR($F31&lt;&gt;$G31,PrSettings!$M$4="●"),(($F31-$G31)=(LM31-LN31))*1,0),"")</f>
        <v/>
      </c>
      <c r="LR31" s="255" t="str">
        <f t="shared" si="335"/>
        <v/>
      </c>
      <c r="LS31" s="255" t="str">
        <f>IF(LP31&lt;&gt;"",IF(ABS($F31-$G31)&gt;=PrSettings!$M$7,(ABS($F31-$G31-LM31+LN31)&lt;=1)*1,IF(AND(LP31,$F31=$G31,$F31&gt;=PrSettings!$M$6),(ABS(LM31-$F31)&lt;=1)*1,IF(AND(ABS($F31-$G31-LM31+LN31)&lt;=1,$F31+$G31&gt;=PrSettings!$M$8),(ABS(LM31-$F31)&lt;=1)*(ABS(LN31-$G31)&lt;=1)*1,""))),"")</f>
        <v/>
      </c>
      <c r="LT31" s="262"/>
      <c r="LV31" s="253">
        <f t="shared" si="26"/>
        <v>12</v>
      </c>
      <c r="LW31" s="254" t="str">
        <f>GrpD!$B$8</f>
        <v>Netherlands</v>
      </c>
      <c r="LX31" s="255">
        <f t="shared" si="336"/>
        <v>11</v>
      </c>
      <c r="LY31" s="254" t="str">
        <f>GrpD!$D$8</f>
        <v>Austria</v>
      </c>
      <c r="LZ31" s="258"/>
      <c r="MA31" s="258"/>
      <c r="MB31" s="261"/>
      <c r="MC31" s="255" t="str">
        <f t="shared" si="337"/>
        <v/>
      </c>
      <c r="MD31" s="255" t="str">
        <f>IF((MC31&lt;&gt;""),IF(OR($F31&lt;&gt;$G31,PrSettings!$M$4="●"),(($F31-$G31)=(LZ31-MA31))*1,0),"")</f>
        <v/>
      </c>
      <c r="ME31" s="255" t="str">
        <f t="shared" si="338"/>
        <v/>
      </c>
      <c r="MF31" s="255" t="str">
        <f>IF(MC31&lt;&gt;"",IF(ABS($F31-$G31)&gt;=PrSettings!$M$7,(ABS($F31-$G31-LZ31+MA31)&lt;=1)*1,IF(AND(MC31,$F31=$G31,$F31&gt;=PrSettings!$M$6),(ABS(LZ31-$F31)&lt;=1)*1,IF(AND(ABS($F31-$G31-LZ31+MA31)&lt;=1,$F31+$G31&gt;=PrSettings!$M$8),(ABS(LZ31-$F31)&lt;=1)*(ABS(MA31-$G31)&lt;=1)*1,""))),"")</f>
        <v/>
      </c>
      <c r="MG31" s="262"/>
    </row>
    <row r="32">
      <c r="A32" s="172"/>
      <c r="B32" s="253">
        <f t="array" ref="B32">INDEX(Groups!$C$7:$C$35,MATCH(C32,Groups!$D$7:$D$35,0))</f>
        <v>2</v>
      </c>
      <c r="C32" s="254" t="str">
        <f>GrpD!$B$9</f>
        <v>France</v>
      </c>
      <c r="D32" s="255">
        <f t="array" ref="D32">INDEX(Groups!$C$7:$C$35,MATCH(E32,Groups!$D$7:$D$35,0))</f>
        <v>26</v>
      </c>
      <c r="E32" s="254" t="str">
        <f>GrpD!$D$9</f>
        <v>Poland</v>
      </c>
      <c r="F32" s="256">
        <f>GrpD!$E$9</f>
        <v>2</v>
      </c>
      <c r="G32" s="257">
        <f>GrpD!$G$9</f>
        <v>0</v>
      </c>
      <c r="H32" s="133"/>
      <c r="I32" s="253">
        <f t="shared" si="1"/>
        <v>2</v>
      </c>
      <c r="J32" s="254" t="str">
        <f>GrpD!$B$9</f>
        <v>France</v>
      </c>
      <c r="K32" s="255">
        <f t="shared" si="261"/>
        <v>26</v>
      </c>
      <c r="L32" s="254" t="str">
        <f>GrpD!$D$9</f>
        <v>Poland</v>
      </c>
      <c r="M32" s="258"/>
      <c r="N32" s="258"/>
      <c r="O32" s="263"/>
      <c r="P32" s="255" t="str">
        <f t="shared" si="262"/>
        <v/>
      </c>
      <c r="Q32" s="255" t="str">
        <f>IF((P32&lt;&gt;""),IF(OR($F32&lt;&gt;$G32,PrSettings!$M$4="●"),(($F32-$G32)=(M32-N32))*1,0),"")</f>
        <v/>
      </c>
      <c r="R32" s="255" t="str">
        <f t="shared" si="263"/>
        <v/>
      </c>
      <c r="S32" s="255" t="str">
        <f>IF(P32&lt;&gt;"",IF(ABS($F32-$G32)&gt;=PrSettings!$M$7,(ABS($F32-$G32-M32+N32)&lt;=1)*1,IF(AND(P32,$F32=$G32,$F32&gt;=PrSettings!$M$6),(ABS(M32-$F32)&lt;=1)*1,IF(AND(ABS($F32-$G32-M32+N32)&lt;=1,$F32+$G32&gt;=PrSettings!$M$8),(ABS(M32-$F32)&lt;=1)*(ABS(N32-$G32)&lt;=1)*1,""))),"")</f>
        <v/>
      </c>
      <c r="T32" s="264"/>
      <c r="V32" s="253">
        <f t="shared" si="2"/>
        <v>2</v>
      </c>
      <c r="W32" s="254" t="str">
        <f>GrpD!$B$9</f>
        <v>France</v>
      </c>
      <c r="X32" s="255">
        <f t="shared" si="264"/>
        <v>26</v>
      </c>
      <c r="Y32" s="254" t="str">
        <f>GrpD!$D$9</f>
        <v>Poland</v>
      </c>
      <c r="Z32" s="258"/>
      <c r="AA32" s="258"/>
      <c r="AB32" s="263"/>
      <c r="AC32" s="255" t="str">
        <f t="shared" si="265"/>
        <v/>
      </c>
      <c r="AD32" s="255" t="str">
        <f>IF((AC32&lt;&gt;""),IF(OR($F32&lt;&gt;$G32,PrSettings!$M$4="●"),(($F32-$G32)=(Z32-AA32))*1,0),"")</f>
        <v/>
      </c>
      <c r="AE32" s="255" t="str">
        <f t="shared" si="266"/>
        <v/>
      </c>
      <c r="AF32" s="255" t="str">
        <f>IF(AC32&lt;&gt;"",IF(ABS($F32-$G32)&gt;=PrSettings!$M$7,(ABS($F32-$G32-Z32+AA32)&lt;=1)*1,IF(AND(AC32,$F32=$G32,$F32&gt;=PrSettings!$M$6),(ABS(Z32-$F32)&lt;=1)*1,IF(AND(ABS($F32-$G32-Z32+AA32)&lt;=1,$F32+$G32&gt;=PrSettings!$M$8),(ABS(Z32-$F32)&lt;=1)*(ABS(AA32-$G32)&lt;=1)*1,""))),"")</f>
        <v/>
      </c>
      <c r="AG32" s="264"/>
      <c r="AI32" s="253">
        <f t="shared" si="3"/>
        <v>2</v>
      </c>
      <c r="AJ32" s="254" t="str">
        <f>GrpD!$B$9</f>
        <v>France</v>
      </c>
      <c r="AK32" s="255">
        <f t="shared" si="267"/>
        <v>26</v>
      </c>
      <c r="AL32" s="254" t="str">
        <f>GrpD!$D$9</f>
        <v>Poland</v>
      </c>
      <c r="AM32" s="258"/>
      <c r="AN32" s="258"/>
      <c r="AO32" s="263"/>
      <c r="AP32" s="255" t="str">
        <f t="shared" si="268"/>
        <v/>
      </c>
      <c r="AQ32" s="255" t="str">
        <f>IF((AP32&lt;&gt;""),IF(OR($F32&lt;&gt;$G32,PrSettings!$M$4="●"),(($F32-$G32)=(AM32-AN32))*1,0),"")</f>
        <v/>
      </c>
      <c r="AR32" s="255" t="str">
        <f t="shared" si="269"/>
        <v/>
      </c>
      <c r="AS32" s="255" t="str">
        <f>IF(AP32&lt;&gt;"",IF(ABS($F32-$G32)&gt;=PrSettings!$M$7,(ABS($F32-$G32-AM32+AN32)&lt;=1)*1,IF(AND(AP32,$F32=$G32,$F32&gt;=PrSettings!$M$6),(ABS(AM32-$F32)&lt;=1)*1,IF(AND(ABS($F32-$G32-AM32+AN32)&lt;=1,$F32+$G32&gt;=PrSettings!$M$8),(ABS(AM32-$F32)&lt;=1)*(ABS(AN32-$G32)&lt;=1)*1,""))),"")</f>
        <v/>
      </c>
      <c r="AT32" s="264"/>
      <c r="AV32" s="253">
        <f t="shared" si="4"/>
        <v>2</v>
      </c>
      <c r="AW32" s="254" t="str">
        <f>GrpD!$B$9</f>
        <v>France</v>
      </c>
      <c r="AX32" s="255">
        <f t="shared" si="270"/>
        <v>26</v>
      </c>
      <c r="AY32" s="254" t="str">
        <f>GrpD!$D$9</f>
        <v>Poland</v>
      </c>
      <c r="AZ32" s="258"/>
      <c r="BA32" s="258"/>
      <c r="BB32" s="263"/>
      <c r="BC32" s="255" t="str">
        <f t="shared" si="271"/>
        <v/>
      </c>
      <c r="BD32" s="255" t="str">
        <f>IF((BC32&lt;&gt;""),IF(OR($F32&lt;&gt;$G32,PrSettings!$M$4="●"),(($F32-$G32)=(AZ32-BA32))*1,0),"")</f>
        <v/>
      </c>
      <c r="BE32" s="255" t="str">
        <f t="shared" si="272"/>
        <v/>
      </c>
      <c r="BF32" s="255" t="str">
        <f>IF(BC32&lt;&gt;"",IF(ABS($F32-$G32)&gt;=PrSettings!$M$7,(ABS($F32-$G32-AZ32+BA32)&lt;=1)*1,IF(AND(BC32,$F32=$G32,$F32&gt;=PrSettings!$M$6),(ABS(AZ32-$F32)&lt;=1)*1,IF(AND(ABS($F32-$G32-AZ32+BA32)&lt;=1,$F32+$G32&gt;=PrSettings!$M$8),(ABS(AZ32-$F32)&lt;=1)*(ABS(BA32-$G32)&lt;=1)*1,""))),"")</f>
        <v/>
      </c>
      <c r="BG32" s="264"/>
      <c r="BI32" s="253">
        <f t="shared" si="5"/>
        <v>2</v>
      </c>
      <c r="BJ32" s="254" t="str">
        <f>GrpD!$B$9</f>
        <v>France</v>
      </c>
      <c r="BK32" s="255">
        <f t="shared" si="273"/>
        <v>26</v>
      </c>
      <c r="BL32" s="254" t="str">
        <f>GrpD!$D$9</f>
        <v>Poland</v>
      </c>
      <c r="BM32" s="258"/>
      <c r="BN32" s="258"/>
      <c r="BO32" s="263"/>
      <c r="BP32" s="255" t="str">
        <f t="shared" si="274"/>
        <v/>
      </c>
      <c r="BQ32" s="255" t="str">
        <f>IF((BP32&lt;&gt;""),IF(OR($F32&lt;&gt;$G32,PrSettings!$M$4="●"),(($F32-$G32)=(BM32-BN32))*1,0),"")</f>
        <v/>
      </c>
      <c r="BR32" s="255" t="str">
        <f t="shared" si="275"/>
        <v/>
      </c>
      <c r="BS32" s="255" t="str">
        <f>IF(BP32&lt;&gt;"",IF(ABS($F32-$G32)&gt;=PrSettings!$M$7,(ABS($F32-$G32-BM32+BN32)&lt;=1)*1,IF(AND(BP32,$F32=$G32,$F32&gt;=PrSettings!$M$6),(ABS(BM32-$F32)&lt;=1)*1,IF(AND(ABS($F32-$G32-BM32+BN32)&lt;=1,$F32+$G32&gt;=PrSettings!$M$8),(ABS(BM32-$F32)&lt;=1)*(ABS(BN32-$G32)&lt;=1)*1,""))),"")</f>
        <v/>
      </c>
      <c r="BT32" s="264"/>
      <c r="BV32" s="253">
        <f t="shared" si="6"/>
        <v>2</v>
      </c>
      <c r="BW32" s="254" t="str">
        <f>GrpD!$B$9</f>
        <v>France</v>
      </c>
      <c r="BX32" s="255">
        <f t="shared" si="276"/>
        <v>26</v>
      </c>
      <c r="BY32" s="254" t="str">
        <f>GrpD!$D$9</f>
        <v>Poland</v>
      </c>
      <c r="BZ32" s="258"/>
      <c r="CA32" s="258"/>
      <c r="CB32" s="263"/>
      <c r="CC32" s="255" t="str">
        <f t="shared" si="277"/>
        <v/>
      </c>
      <c r="CD32" s="255" t="str">
        <f>IF((CC32&lt;&gt;""),IF(OR($F32&lt;&gt;$G32,PrSettings!$M$4="●"),(($F32-$G32)=(BZ32-CA32))*1,0),"")</f>
        <v/>
      </c>
      <c r="CE32" s="255" t="str">
        <f t="shared" si="278"/>
        <v/>
      </c>
      <c r="CF32" s="255" t="str">
        <f>IF(CC32&lt;&gt;"",IF(ABS($F32-$G32)&gt;=PrSettings!$M$7,(ABS($F32-$G32-BZ32+CA32)&lt;=1)*1,IF(AND(CC32,$F32=$G32,$F32&gt;=PrSettings!$M$6),(ABS(BZ32-$F32)&lt;=1)*1,IF(AND(ABS($F32-$G32-BZ32+CA32)&lt;=1,$F32+$G32&gt;=PrSettings!$M$8),(ABS(BZ32-$F32)&lt;=1)*(ABS(CA32-$G32)&lt;=1)*1,""))),"")</f>
        <v/>
      </c>
      <c r="CG32" s="264"/>
      <c r="CI32" s="253">
        <f t="shared" si="7"/>
        <v>2</v>
      </c>
      <c r="CJ32" s="254" t="str">
        <f>GrpD!$B$9</f>
        <v>France</v>
      </c>
      <c r="CK32" s="255">
        <f t="shared" si="279"/>
        <v>26</v>
      </c>
      <c r="CL32" s="254" t="str">
        <f>GrpD!$D$9</f>
        <v>Poland</v>
      </c>
      <c r="CM32" s="258"/>
      <c r="CN32" s="258"/>
      <c r="CO32" s="263"/>
      <c r="CP32" s="255" t="str">
        <f t="shared" si="280"/>
        <v/>
      </c>
      <c r="CQ32" s="255" t="str">
        <f>IF((CP32&lt;&gt;""),IF(OR($F32&lt;&gt;$G32,PrSettings!$M$4="●"),(($F32-$G32)=(CM32-CN32))*1,0),"")</f>
        <v/>
      </c>
      <c r="CR32" s="255" t="str">
        <f t="shared" si="281"/>
        <v/>
      </c>
      <c r="CS32" s="255" t="str">
        <f>IF(CP32&lt;&gt;"",IF(ABS($F32-$G32)&gt;=PrSettings!$M$7,(ABS($F32-$G32-CM32+CN32)&lt;=1)*1,IF(AND(CP32,$F32=$G32,$F32&gt;=PrSettings!$M$6),(ABS(CM32-$F32)&lt;=1)*1,IF(AND(ABS($F32-$G32-CM32+CN32)&lt;=1,$F32+$G32&gt;=PrSettings!$M$8),(ABS(CM32-$F32)&lt;=1)*(ABS(CN32-$G32)&lt;=1)*1,""))),"")</f>
        <v/>
      </c>
      <c r="CT32" s="264"/>
      <c r="CV32" s="253">
        <f t="shared" si="8"/>
        <v>2</v>
      </c>
      <c r="CW32" s="254" t="str">
        <f>GrpD!$B$9</f>
        <v>France</v>
      </c>
      <c r="CX32" s="255">
        <f t="shared" si="282"/>
        <v>26</v>
      </c>
      <c r="CY32" s="254" t="str">
        <f>GrpD!$D$9</f>
        <v>Poland</v>
      </c>
      <c r="CZ32" s="258"/>
      <c r="DA32" s="258"/>
      <c r="DB32" s="263"/>
      <c r="DC32" s="255" t="str">
        <f t="shared" si="283"/>
        <v/>
      </c>
      <c r="DD32" s="255" t="str">
        <f>IF((DC32&lt;&gt;""),IF(OR($F32&lt;&gt;$G32,PrSettings!$M$4="●"),(($F32-$G32)=(CZ32-DA32))*1,0),"")</f>
        <v/>
      </c>
      <c r="DE32" s="255" t="str">
        <f t="shared" si="284"/>
        <v/>
      </c>
      <c r="DF32" s="255" t="str">
        <f>IF(DC32&lt;&gt;"",IF(ABS($F32-$G32)&gt;=PrSettings!$M$7,(ABS($F32-$G32-CZ32+DA32)&lt;=1)*1,IF(AND(DC32,$F32=$G32,$F32&gt;=PrSettings!$M$6),(ABS(CZ32-$F32)&lt;=1)*1,IF(AND(ABS($F32-$G32-CZ32+DA32)&lt;=1,$F32+$G32&gt;=PrSettings!$M$8),(ABS(CZ32-$F32)&lt;=1)*(ABS(DA32-$G32)&lt;=1)*1,""))),"")</f>
        <v/>
      </c>
      <c r="DG32" s="264"/>
      <c r="DI32" s="253">
        <f t="shared" si="9"/>
        <v>2</v>
      </c>
      <c r="DJ32" s="254" t="str">
        <f>GrpD!$B$9</f>
        <v>France</v>
      </c>
      <c r="DK32" s="255">
        <f t="shared" si="285"/>
        <v>26</v>
      </c>
      <c r="DL32" s="254" t="str">
        <f>GrpD!$D$9</f>
        <v>Poland</v>
      </c>
      <c r="DM32" s="258"/>
      <c r="DN32" s="258"/>
      <c r="DO32" s="263"/>
      <c r="DP32" s="255" t="str">
        <f t="shared" si="286"/>
        <v/>
      </c>
      <c r="DQ32" s="255" t="str">
        <f>IF((DP32&lt;&gt;""),IF(OR($F32&lt;&gt;$G32,PrSettings!$M$4="●"),(($F32-$G32)=(DM32-DN32))*1,0),"")</f>
        <v/>
      </c>
      <c r="DR32" s="255" t="str">
        <f t="shared" si="287"/>
        <v/>
      </c>
      <c r="DS32" s="255" t="str">
        <f>IF(DP32&lt;&gt;"",IF(ABS($F32-$G32)&gt;=PrSettings!$M$7,(ABS($F32-$G32-DM32+DN32)&lt;=1)*1,IF(AND(DP32,$F32=$G32,$F32&gt;=PrSettings!$M$6),(ABS(DM32-$F32)&lt;=1)*1,IF(AND(ABS($F32-$G32-DM32+DN32)&lt;=1,$F32+$G32&gt;=PrSettings!$M$8),(ABS(DM32-$F32)&lt;=1)*(ABS(DN32-$G32)&lt;=1)*1,""))),"")</f>
        <v/>
      </c>
      <c r="DT32" s="264"/>
      <c r="DV32" s="253">
        <f t="shared" si="10"/>
        <v>2</v>
      </c>
      <c r="DW32" s="254" t="str">
        <f>GrpD!$B$9</f>
        <v>France</v>
      </c>
      <c r="DX32" s="255">
        <f t="shared" si="288"/>
        <v>26</v>
      </c>
      <c r="DY32" s="254" t="str">
        <f>GrpD!$D$9</f>
        <v>Poland</v>
      </c>
      <c r="DZ32" s="258"/>
      <c r="EA32" s="258"/>
      <c r="EB32" s="263"/>
      <c r="EC32" s="255" t="str">
        <f t="shared" si="289"/>
        <v/>
      </c>
      <c r="ED32" s="255" t="str">
        <f>IF((EC32&lt;&gt;""),IF(OR($F32&lt;&gt;$G32,PrSettings!$M$4="●"),(($F32-$G32)=(DZ32-EA32))*1,0),"")</f>
        <v/>
      </c>
      <c r="EE32" s="255" t="str">
        <f t="shared" si="290"/>
        <v/>
      </c>
      <c r="EF32" s="255" t="str">
        <f>IF(EC32&lt;&gt;"",IF(ABS($F32-$G32)&gt;=PrSettings!$M$7,(ABS($F32-$G32-DZ32+EA32)&lt;=1)*1,IF(AND(EC32,$F32=$G32,$F32&gt;=PrSettings!$M$6),(ABS(DZ32-$F32)&lt;=1)*1,IF(AND(ABS($F32-$G32-DZ32+EA32)&lt;=1,$F32+$G32&gt;=PrSettings!$M$8),(ABS(DZ32-$F32)&lt;=1)*(ABS(EA32-$G32)&lt;=1)*1,""))),"")</f>
        <v/>
      </c>
      <c r="EG32" s="264"/>
      <c r="EI32" s="253">
        <f t="shared" si="11"/>
        <v>2</v>
      </c>
      <c r="EJ32" s="254" t="str">
        <f>GrpD!$B$9</f>
        <v>France</v>
      </c>
      <c r="EK32" s="255">
        <f t="shared" si="291"/>
        <v>26</v>
      </c>
      <c r="EL32" s="254" t="str">
        <f>GrpD!$D$9</f>
        <v>Poland</v>
      </c>
      <c r="EM32" s="258"/>
      <c r="EN32" s="258"/>
      <c r="EO32" s="263"/>
      <c r="EP32" s="255" t="str">
        <f t="shared" si="292"/>
        <v/>
      </c>
      <c r="EQ32" s="255" t="str">
        <f>IF((EP32&lt;&gt;""),IF(OR($F32&lt;&gt;$G32,PrSettings!$M$4="●"),(($F32-$G32)=(EM32-EN32))*1,0),"")</f>
        <v/>
      </c>
      <c r="ER32" s="255" t="str">
        <f t="shared" si="293"/>
        <v/>
      </c>
      <c r="ES32" s="255" t="str">
        <f>IF(EP32&lt;&gt;"",IF(ABS($F32-$G32)&gt;=PrSettings!$M$7,(ABS($F32-$G32-EM32+EN32)&lt;=1)*1,IF(AND(EP32,$F32=$G32,$F32&gt;=PrSettings!$M$6),(ABS(EM32-$F32)&lt;=1)*1,IF(AND(ABS($F32-$G32-EM32+EN32)&lt;=1,$F32+$G32&gt;=PrSettings!$M$8),(ABS(EM32-$F32)&lt;=1)*(ABS(EN32-$G32)&lt;=1)*1,""))),"")</f>
        <v/>
      </c>
      <c r="ET32" s="264"/>
      <c r="EV32" s="253">
        <f t="shared" si="12"/>
        <v>2</v>
      </c>
      <c r="EW32" s="254" t="str">
        <f>GrpD!$B$9</f>
        <v>France</v>
      </c>
      <c r="EX32" s="255">
        <f t="shared" si="294"/>
        <v>26</v>
      </c>
      <c r="EY32" s="254" t="str">
        <f>GrpD!$D$9</f>
        <v>Poland</v>
      </c>
      <c r="EZ32" s="258"/>
      <c r="FA32" s="258"/>
      <c r="FB32" s="263"/>
      <c r="FC32" s="255" t="str">
        <f t="shared" si="295"/>
        <v/>
      </c>
      <c r="FD32" s="255" t="str">
        <f>IF((FC32&lt;&gt;""),IF(OR($F32&lt;&gt;$G32,PrSettings!$M$4="●"),(($F32-$G32)=(EZ32-FA32))*1,0),"")</f>
        <v/>
      </c>
      <c r="FE32" s="255" t="str">
        <f t="shared" si="296"/>
        <v/>
      </c>
      <c r="FF32" s="255" t="str">
        <f>IF(FC32&lt;&gt;"",IF(ABS($F32-$G32)&gt;=PrSettings!$M$7,(ABS($F32-$G32-EZ32+FA32)&lt;=1)*1,IF(AND(FC32,$F32=$G32,$F32&gt;=PrSettings!$M$6),(ABS(EZ32-$F32)&lt;=1)*1,IF(AND(ABS($F32-$G32-EZ32+FA32)&lt;=1,$F32+$G32&gt;=PrSettings!$M$8),(ABS(EZ32-$F32)&lt;=1)*(ABS(FA32-$G32)&lt;=1)*1,""))),"")</f>
        <v/>
      </c>
      <c r="FG32" s="264"/>
      <c r="FI32" s="253">
        <f t="shared" si="13"/>
        <v>2</v>
      </c>
      <c r="FJ32" s="254" t="str">
        <f>GrpD!$B$9</f>
        <v>France</v>
      </c>
      <c r="FK32" s="255">
        <f t="shared" si="297"/>
        <v>26</v>
      </c>
      <c r="FL32" s="254" t="str">
        <f>GrpD!$D$9</f>
        <v>Poland</v>
      </c>
      <c r="FM32" s="258"/>
      <c r="FN32" s="258"/>
      <c r="FO32" s="263"/>
      <c r="FP32" s="255" t="str">
        <f t="shared" si="298"/>
        <v/>
      </c>
      <c r="FQ32" s="255" t="str">
        <f>IF((FP32&lt;&gt;""),IF(OR($F32&lt;&gt;$G32,PrSettings!$M$4="●"),(($F32-$G32)=(FM32-FN32))*1,0),"")</f>
        <v/>
      </c>
      <c r="FR32" s="255" t="str">
        <f t="shared" si="299"/>
        <v/>
      </c>
      <c r="FS32" s="255" t="str">
        <f>IF(FP32&lt;&gt;"",IF(ABS($F32-$G32)&gt;=PrSettings!$M$7,(ABS($F32-$G32-FM32+FN32)&lt;=1)*1,IF(AND(FP32,$F32=$G32,$F32&gt;=PrSettings!$M$6),(ABS(FM32-$F32)&lt;=1)*1,IF(AND(ABS($F32-$G32-FM32+FN32)&lt;=1,$F32+$G32&gt;=PrSettings!$M$8),(ABS(FM32-$F32)&lt;=1)*(ABS(FN32-$G32)&lt;=1)*1,""))),"")</f>
        <v/>
      </c>
      <c r="FT32" s="264"/>
      <c r="FV32" s="253">
        <f t="shared" si="14"/>
        <v>2</v>
      </c>
      <c r="FW32" s="254" t="str">
        <f>GrpD!$B$9</f>
        <v>France</v>
      </c>
      <c r="FX32" s="255">
        <f t="shared" si="300"/>
        <v>26</v>
      </c>
      <c r="FY32" s="254" t="str">
        <f>GrpD!$D$9</f>
        <v>Poland</v>
      </c>
      <c r="FZ32" s="258"/>
      <c r="GA32" s="258"/>
      <c r="GB32" s="263"/>
      <c r="GC32" s="255" t="str">
        <f t="shared" si="301"/>
        <v/>
      </c>
      <c r="GD32" s="255" t="str">
        <f>IF((GC32&lt;&gt;""),IF(OR($F32&lt;&gt;$G32,PrSettings!$M$4="●"),(($F32-$G32)=(FZ32-GA32))*1,0),"")</f>
        <v/>
      </c>
      <c r="GE32" s="255" t="str">
        <f t="shared" si="302"/>
        <v/>
      </c>
      <c r="GF32" s="255" t="str">
        <f>IF(GC32&lt;&gt;"",IF(ABS($F32-$G32)&gt;=PrSettings!$M$7,(ABS($F32-$G32-FZ32+GA32)&lt;=1)*1,IF(AND(GC32,$F32=$G32,$F32&gt;=PrSettings!$M$6),(ABS(FZ32-$F32)&lt;=1)*1,IF(AND(ABS($F32-$G32-FZ32+GA32)&lt;=1,$F32+$G32&gt;=PrSettings!$M$8),(ABS(FZ32-$F32)&lt;=1)*(ABS(GA32-$G32)&lt;=1)*1,""))),"")</f>
        <v/>
      </c>
      <c r="GG32" s="264"/>
      <c r="GI32" s="253">
        <f t="shared" si="15"/>
        <v>2</v>
      </c>
      <c r="GJ32" s="254" t="str">
        <f>GrpD!$B$9</f>
        <v>France</v>
      </c>
      <c r="GK32" s="255">
        <f t="shared" si="303"/>
        <v>26</v>
      </c>
      <c r="GL32" s="254" t="str">
        <f>GrpD!$D$9</f>
        <v>Poland</v>
      </c>
      <c r="GM32" s="258"/>
      <c r="GN32" s="258"/>
      <c r="GO32" s="263"/>
      <c r="GP32" s="255" t="str">
        <f t="shared" si="304"/>
        <v/>
      </c>
      <c r="GQ32" s="255" t="str">
        <f>IF((GP32&lt;&gt;""),IF(OR($F32&lt;&gt;$G32,PrSettings!$M$4="●"),(($F32-$G32)=(GM32-GN32))*1,0),"")</f>
        <v/>
      </c>
      <c r="GR32" s="255" t="str">
        <f t="shared" si="305"/>
        <v/>
      </c>
      <c r="GS32" s="255" t="str">
        <f>IF(GP32&lt;&gt;"",IF(ABS($F32-$G32)&gt;=PrSettings!$M$7,(ABS($F32-$G32-GM32+GN32)&lt;=1)*1,IF(AND(GP32,$F32=$G32,$F32&gt;=PrSettings!$M$6),(ABS(GM32-$F32)&lt;=1)*1,IF(AND(ABS($F32-$G32-GM32+GN32)&lt;=1,$F32+$G32&gt;=PrSettings!$M$8),(ABS(GM32-$F32)&lt;=1)*(ABS(GN32-$G32)&lt;=1)*1,""))),"")</f>
        <v/>
      </c>
      <c r="GT32" s="264"/>
      <c r="GV32" s="253">
        <f t="shared" si="16"/>
        <v>2</v>
      </c>
      <c r="GW32" s="254" t="str">
        <f>GrpD!$B$9</f>
        <v>France</v>
      </c>
      <c r="GX32" s="255">
        <f t="shared" si="306"/>
        <v>26</v>
      </c>
      <c r="GY32" s="254" t="str">
        <f>GrpD!$D$9</f>
        <v>Poland</v>
      </c>
      <c r="GZ32" s="258"/>
      <c r="HA32" s="258"/>
      <c r="HB32" s="263"/>
      <c r="HC32" s="255" t="str">
        <f t="shared" si="307"/>
        <v/>
      </c>
      <c r="HD32" s="255" t="str">
        <f>IF((HC32&lt;&gt;""),IF(OR($F32&lt;&gt;$G32,PrSettings!$M$4="●"),(($F32-$G32)=(GZ32-HA32))*1,0),"")</f>
        <v/>
      </c>
      <c r="HE32" s="255" t="str">
        <f t="shared" si="308"/>
        <v/>
      </c>
      <c r="HF32" s="255" t="str">
        <f>IF(HC32&lt;&gt;"",IF(ABS($F32-$G32)&gt;=PrSettings!$M$7,(ABS($F32-$G32-GZ32+HA32)&lt;=1)*1,IF(AND(HC32,$F32=$G32,$F32&gt;=PrSettings!$M$6),(ABS(GZ32-$F32)&lt;=1)*1,IF(AND(ABS($F32-$G32-GZ32+HA32)&lt;=1,$F32+$G32&gt;=PrSettings!$M$8),(ABS(GZ32-$F32)&lt;=1)*(ABS(HA32-$G32)&lt;=1)*1,""))),"")</f>
        <v/>
      </c>
      <c r="HG32" s="264"/>
      <c r="HI32" s="253">
        <f t="shared" si="17"/>
        <v>2</v>
      </c>
      <c r="HJ32" s="254" t="str">
        <f>GrpD!$B$9</f>
        <v>France</v>
      </c>
      <c r="HK32" s="255">
        <f t="shared" si="309"/>
        <v>26</v>
      </c>
      <c r="HL32" s="254" t="str">
        <f>GrpD!$D$9</f>
        <v>Poland</v>
      </c>
      <c r="HM32" s="258"/>
      <c r="HN32" s="258"/>
      <c r="HO32" s="263"/>
      <c r="HP32" s="255" t="str">
        <f t="shared" si="310"/>
        <v/>
      </c>
      <c r="HQ32" s="255" t="str">
        <f>IF((HP32&lt;&gt;""),IF(OR($F32&lt;&gt;$G32,PrSettings!$M$4="●"),(($F32-$G32)=(HM32-HN32))*1,0),"")</f>
        <v/>
      </c>
      <c r="HR32" s="255" t="str">
        <f t="shared" si="311"/>
        <v/>
      </c>
      <c r="HS32" s="255" t="str">
        <f>IF(HP32&lt;&gt;"",IF(ABS($F32-$G32)&gt;=PrSettings!$M$7,(ABS($F32-$G32-HM32+HN32)&lt;=1)*1,IF(AND(HP32,$F32=$G32,$F32&gt;=PrSettings!$M$6),(ABS(HM32-$F32)&lt;=1)*1,IF(AND(ABS($F32-$G32-HM32+HN32)&lt;=1,$F32+$G32&gt;=PrSettings!$M$8),(ABS(HM32-$F32)&lt;=1)*(ABS(HN32-$G32)&lt;=1)*1,""))),"")</f>
        <v/>
      </c>
      <c r="HT32" s="264"/>
      <c r="HV32" s="253">
        <f t="shared" si="18"/>
        <v>2</v>
      </c>
      <c r="HW32" s="254" t="str">
        <f>GrpD!$B$9</f>
        <v>France</v>
      </c>
      <c r="HX32" s="255">
        <f t="shared" si="312"/>
        <v>26</v>
      </c>
      <c r="HY32" s="254" t="str">
        <f>GrpD!$D$9</f>
        <v>Poland</v>
      </c>
      <c r="HZ32" s="258"/>
      <c r="IA32" s="258"/>
      <c r="IB32" s="263"/>
      <c r="IC32" s="255" t="str">
        <f t="shared" si="313"/>
        <v/>
      </c>
      <c r="ID32" s="255" t="str">
        <f>IF((IC32&lt;&gt;""),IF(OR($F32&lt;&gt;$G32,PrSettings!$M$4="●"),(($F32-$G32)=(HZ32-IA32))*1,0),"")</f>
        <v/>
      </c>
      <c r="IE32" s="255" t="str">
        <f t="shared" si="314"/>
        <v/>
      </c>
      <c r="IF32" s="255" t="str">
        <f>IF(IC32&lt;&gt;"",IF(ABS($F32-$G32)&gt;=PrSettings!$M$7,(ABS($F32-$G32-HZ32+IA32)&lt;=1)*1,IF(AND(IC32,$F32=$G32,$F32&gt;=PrSettings!$M$6),(ABS(HZ32-$F32)&lt;=1)*1,IF(AND(ABS($F32-$G32-HZ32+IA32)&lt;=1,$F32+$G32&gt;=PrSettings!$M$8),(ABS(HZ32-$F32)&lt;=1)*(ABS(IA32-$G32)&lt;=1)*1,""))),"")</f>
        <v/>
      </c>
      <c r="IG32" s="264"/>
      <c r="II32" s="253">
        <f t="shared" si="19"/>
        <v>2</v>
      </c>
      <c r="IJ32" s="254" t="str">
        <f>GrpD!$B$9</f>
        <v>France</v>
      </c>
      <c r="IK32" s="255">
        <f t="shared" si="315"/>
        <v>26</v>
      </c>
      <c r="IL32" s="254" t="str">
        <f>GrpD!$D$9</f>
        <v>Poland</v>
      </c>
      <c r="IM32" s="258"/>
      <c r="IN32" s="258"/>
      <c r="IO32" s="263"/>
      <c r="IP32" s="255" t="str">
        <f t="shared" si="316"/>
        <v/>
      </c>
      <c r="IQ32" s="255" t="str">
        <f>IF((IP32&lt;&gt;""),IF(OR($F32&lt;&gt;$G32,PrSettings!$M$4="●"),(($F32-$G32)=(IM32-IN32))*1,0),"")</f>
        <v/>
      </c>
      <c r="IR32" s="255" t="str">
        <f t="shared" si="317"/>
        <v/>
      </c>
      <c r="IS32" s="255" t="str">
        <f>IF(IP32&lt;&gt;"",IF(ABS($F32-$G32)&gt;=PrSettings!$M$7,(ABS($F32-$G32-IM32+IN32)&lt;=1)*1,IF(AND(IP32,$F32=$G32,$F32&gt;=PrSettings!$M$6),(ABS(IM32-$F32)&lt;=1)*1,IF(AND(ABS($F32-$G32-IM32+IN32)&lt;=1,$F32+$G32&gt;=PrSettings!$M$8),(ABS(IM32-$F32)&lt;=1)*(ABS(IN32-$G32)&lt;=1)*1,""))),"")</f>
        <v/>
      </c>
      <c r="IT32" s="264"/>
      <c r="IV32" s="253">
        <f t="shared" si="20"/>
        <v>2</v>
      </c>
      <c r="IW32" s="254" t="str">
        <f>GrpD!$B$9</f>
        <v>France</v>
      </c>
      <c r="IX32" s="255">
        <f t="shared" si="318"/>
        <v>26</v>
      </c>
      <c r="IY32" s="254" t="str">
        <f>GrpD!$D$9</f>
        <v>Poland</v>
      </c>
      <c r="IZ32" s="258"/>
      <c r="JA32" s="258"/>
      <c r="JB32" s="263"/>
      <c r="JC32" s="255" t="str">
        <f t="shared" si="319"/>
        <v/>
      </c>
      <c r="JD32" s="255" t="str">
        <f>IF((JC32&lt;&gt;""),IF(OR($F32&lt;&gt;$G32,PrSettings!$M$4="●"),(($F32-$G32)=(IZ32-JA32))*1,0),"")</f>
        <v/>
      </c>
      <c r="JE32" s="255" t="str">
        <f t="shared" si="320"/>
        <v/>
      </c>
      <c r="JF32" s="255" t="str">
        <f>IF(JC32&lt;&gt;"",IF(ABS($F32-$G32)&gt;=PrSettings!$M$7,(ABS($F32-$G32-IZ32+JA32)&lt;=1)*1,IF(AND(JC32,$F32=$G32,$F32&gt;=PrSettings!$M$6),(ABS(IZ32-$F32)&lt;=1)*1,IF(AND(ABS($F32-$G32-IZ32+JA32)&lt;=1,$F32+$G32&gt;=PrSettings!$M$8),(ABS(IZ32-$F32)&lt;=1)*(ABS(JA32-$G32)&lt;=1)*1,""))),"")</f>
        <v/>
      </c>
      <c r="JG32" s="264"/>
      <c r="JI32" s="253">
        <f t="shared" si="21"/>
        <v>2</v>
      </c>
      <c r="JJ32" s="254" t="str">
        <f>GrpD!$B$9</f>
        <v>France</v>
      </c>
      <c r="JK32" s="255">
        <f t="shared" si="321"/>
        <v>26</v>
      </c>
      <c r="JL32" s="254" t="str">
        <f>GrpD!$D$9</f>
        <v>Poland</v>
      </c>
      <c r="JM32" s="258"/>
      <c r="JN32" s="258"/>
      <c r="JO32" s="263"/>
      <c r="JP32" s="255" t="str">
        <f t="shared" si="322"/>
        <v/>
      </c>
      <c r="JQ32" s="255" t="str">
        <f>IF((JP32&lt;&gt;""),IF(OR($F32&lt;&gt;$G32,PrSettings!$M$4="●"),(($F32-$G32)=(JM32-JN32))*1,0),"")</f>
        <v/>
      </c>
      <c r="JR32" s="255" t="str">
        <f t="shared" si="323"/>
        <v/>
      </c>
      <c r="JS32" s="255" t="str">
        <f>IF(JP32&lt;&gt;"",IF(ABS($F32-$G32)&gt;=PrSettings!$M$7,(ABS($F32-$G32-JM32+JN32)&lt;=1)*1,IF(AND(JP32,$F32=$G32,$F32&gt;=PrSettings!$M$6),(ABS(JM32-$F32)&lt;=1)*1,IF(AND(ABS($F32-$G32-JM32+JN32)&lt;=1,$F32+$G32&gt;=PrSettings!$M$8),(ABS(JM32-$F32)&lt;=1)*(ABS(JN32-$G32)&lt;=1)*1,""))),"")</f>
        <v/>
      </c>
      <c r="JT32" s="264"/>
      <c r="JV32" s="253">
        <f t="shared" si="22"/>
        <v>2</v>
      </c>
      <c r="JW32" s="254" t="str">
        <f>GrpD!$B$9</f>
        <v>France</v>
      </c>
      <c r="JX32" s="255">
        <f t="shared" si="324"/>
        <v>26</v>
      </c>
      <c r="JY32" s="254" t="str">
        <f>GrpD!$D$9</f>
        <v>Poland</v>
      </c>
      <c r="JZ32" s="258"/>
      <c r="KA32" s="258"/>
      <c r="KB32" s="263"/>
      <c r="KC32" s="255" t="str">
        <f t="shared" si="325"/>
        <v/>
      </c>
      <c r="KD32" s="255" t="str">
        <f>IF((KC32&lt;&gt;""),IF(OR($F32&lt;&gt;$G32,PrSettings!$M$4="●"),(($F32-$G32)=(JZ32-KA32))*1,0),"")</f>
        <v/>
      </c>
      <c r="KE32" s="255" t="str">
        <f t="shared" si="326"/>
        <v/>
      </c>
      <c r="KF32" s="255" t="str">
        <f>IF(KC32&lt;&gt;"",IF(ABS($F32-$G32)&gt;=PrSettings!$M$7,(ABS($F32-$G32-JZ32+KA32)&lt;=1)*1,IF(AND(KC32,$F32=$G32,$F32&gt;=PrSettings!$M$6),(ABS(JZ32-$F32)&lt;=1)*1,IF(AND(ABS($F32-$G32-JZ32+KA32)&lt;=1,$F32+$G32&gt;=PrSettings!$M$8),(ABS(JZ32-$F32)&lt;=1)*(ABS(KA32-$G32)&lt;=1)*1,""))),"")</f>
        <v/>
      </c>
      <c r="KG32" s="264"/>
      <c r="KI32" s="253">
        <f t="shared" si="23"/>
        <v>2</v>
      </c>
      <c r="KJ32" s="254" t="str">
        <f>GrpD!$B$9</f>
        <v>France</v>
      </c>
      <c r="KK32" s="255">
        <f t="shared" si="327"/>
        <v>26</v>
      </c>
      <c r="KL32" s="254" t="str">
        <f>GrpD!$D$9</f>
        <v>Poland</v>
      </c>
      <c r="KM32" s="258"/>
      <c r="KN32" s="258"/>
      <c r="KO32" s="263"/>
      <c r="KP32" s="255" t="str">
        <f t="shared" si="328"/>
        <v/>
      </c>
      <c r="KQ32" s="255" t="str">
        <f>IF((KP32&lt;&gt;""),IF(OR($F32&lt;&gt;$G32,PrSettings!$M$4="●"),(($F32-$G32)=(KM32-KN32))*1,0),"")</f>
        <v/>
      </c>
      <c r="KR32" s="255" t="str">
        <f t="shared" si="329"/>
        <v/>
      </c>
      <c r="KS32" s="255" t="str">
        <f>IF(KP32&lt;&gt;"",IF(ABS($F32-$G32)&gt;=PrSettings!$M$7,(ABS($F32-$G32-KM32+KN32)&lt;=1)*1,IF(AND(KP32,$F32=$G32,$F32&gt;=PrSettings!$M$6),(ABS(KM32-$F32)&lt;=1)*1,IF(AND(ABS($F32-$G32-KM32+KN32)&lt;=1,$F32+$G32&gt;=PrSettings!$M$8),(ABS(KM32-$F32)&lt;=1)*(ABS(KN32-$G32)&lt;=1)*1,""))),"")</f>
        <v/>
      </c>
      <c r="KT32" s="264"/>
      <c r="KV32" s="253">
        <f t="shared" si="24"/>
        <v>2</v>
      </c>
      <c r="KW32" s="254" t="str">
        <f>GrpD!$B$9</f>
        <v>France</v>
      </c>
      <c r="KX32" s="255">
        <f t="shared" si="330"/>
        <v>26</v>
      </c>
      <c r="KY32" s="254" t="str">
        <f>GrpD!$D$9</f>
        <v>Poland</v>
      </c>
      <c r="KZ32" s="258"/>
      <c r="LA32" s="258"/>
      <c r="LB32" s="263"/>
      <c r="LC32" s="255" t="str">
        <f t="shared" si="331"/>
        <v/>
      </c>
      <c r="LD32" s="255" t="str">
        <f>IF((LC32&lt;&gt;""),IF(OR($F32&lt;&gt;$G32,PrSettings!$M$4="●"),(($F32-$G32)=(KZ32-LA32))*1,0),"")</f>
        <v/>
      </c>
      <c r="LE32" s="255" t="str">
        <f t="shared" si="332"/>
        <v/>
      </c>
      <c r="LF32" s="255" t="str">
        <f>IF(LC32&lt;&gt;"",IF(ABS($F32-$G32)&gt;=PrSettings!$M$7,(ABS($F32-$G32-KZ32+LA32)&lt;=1)*1,IF(AND(LC32,$F32=$G32,$F32&gt;=PrSettings!$M$6),(ABS(KZ32-$F32)&lt;=1)*1,IF(AND(ABS($F32-$G32-KZ32+LA32)&lt;=1,$F32+$G32&gt;=PrSettings!$M$8),(ABS(KZ32-$F32)&lt;=1)*(ABS(LA32-$G32)&lt;=1)*1,""))),"")</f>
        <v/>
      </c>
      <c r="LG32" s="264"/>
      <c r="LI32" s="253">
        <f t="shared" si="25"/>
        <v>2</v>
      </c>
      <c r="LJ32" s="254" t="str">
        <f>GrpD!$B$9</f>
        <v>France</v>
      </c>
      <c r="LK32" s="255">
        <f t="shared" si="333"/>
        <v>26</v>
      </c>
      <c r="LL32" s="254" t="str">
        <f>GrpD!$D$9</f>
        <v>Poland</v>
      </c>
      <c r="LM32" s="258"/>
      <c r="LN32" s="258"/>
      <c r="LO32" s="263"/>
      <c r="LP32" s="255" t="str">
        <f t="shared" si="334"/>
        <v/>
      </c>
      <c r="LQ32" s="255" t="str">
        <f>IF((LP32&lt;&gt;""),IF(OR($F32&lt;&gt;$G32,PrSettings!$M$4="●"),(($F32-$G32)=(LM32-LN32))*1,0),"")</f>
        <v/>
      </c>
      <c r="LR32" s="255" t="str">
        <f t="shared" si="335"/>
        <v/>
      </c>
      <c r="LS32" s="255" t="str">
        <f>IF(LP32&lt;&gt;"",IF(ABS($F32-$G32)&gt;=PrSettings!$M$7,(ABS($F32-$G32-LM32+LN32)&lt;=1)*1,IF(AND(LP32,$F32=$G32,$F32&gt;=PrSettings!$M$6),(ABS(LM32-$F32)&lt;=1)*1,IF(AND(ABS($F32-$G32-LM32+LN32)&lt;=1,$F32+$G32&gt;=PrSettings!$M$8),(ABS(LM32-$F32)&lt;=1)*(ABS(LN32-$G32)&lt;=1)*1,""))),"")</f>
        <v/>
      </c>
      <c r="LT32" s="264"/>
      <c r="LV32" s="253">
        <f t="shared" si="26"/>
        <v>2</v>
      </c>
      <c r="LW32" s="254" t="str">
        <f>GrpD!$B$9</f>
        <v>France</v>
      </c>
      <c r="LX32" s="255">
        <f t="shared" si="336"/>
        <v>26</v>
      </c>
      <c r="LY32" s="254" t="str">
        <f>GrpD!$D$9</f>
        <v>Poland</v>
      </c>
      <c r="LZ32" s="258"/>
      <c r="MA32" s="258"/>
      <c r="MB32" s="263"/>
      <c r="MC32" s="255" t="str">
        <f t="shared" si="337"/>
        <v/>
      </c>
      <c r="MD32" s="255" t="str">
        <f>IF((MC32&lt;&gt;""),IF(OR($F32&lt;&gt;$G32,PrSettings!$M$4="●"),(($F32-$G32)=(LZ32-MA32))*1,0),"")</f>
        <v/>
      </c>
      <c r="ME32" s="255" t="str">
        <f t="shared" si="338"/>
        <v/>
      </c>
      <c r="MF32" s="255" t="str">
        <f>IF(MC32&lt;&gt;"",IF(ABS($F32-$G32)&gt;=PrSettings!$M$7,(ABS($F32-$G32-LZ32+MA32)&lt;=1)*1,IF(AND(MC32,$F32=$G32,$F32&gt;=PrSettings!$M$6),(ABS(LZ32-$F32)&lt;=1)*1,IF(AND(ABS($F32-$G32-LZ32+MA32)&lt;=1,$F32+$G32&gt;=PrSettings!$M$8),(ABS(LZ32-$F32)&lt;=1)*(ABS(MA32-$G32)&lt;=1)*1,""))),"")</f>
        <v/>
      </c>
      <c r="MG32" s="264"/>
    </row>
    <row r="33" ht="24.0" customHeight="1">
      <c r="A33" s="172"/>
      <c r="B33" s="243" t="str">
        <f>Language!$E$95&amp;" E"</f>
        <v>Group E</v>
      </c>
      <c r="C33" s="244"/>
      <c r="D33" s="265"/>
      <c r="E33" s="246"/>
      <c r="F33" s="266"/>
      <c r="G33" s="267"/>
      <c r="H33" s="133"/>
      <c r="I33" s="243" t="str">
        <f>Language!$E$95&amp;" E"</f>
        <v>Group E</v>
      </c>
      <c r="J33" s="265"/>
      <c r="K33" s="265"/>
      <c r="L33" s="246"/>
      <c r="M33" s="249"/>
      <c r="N33" s="250"/>
      <c r="O33" s="247"/>
      <c r="P33" s="251"/>
      <c r="Q33" s="251"/>
      <c r="R33" s="246"/>
      <c r="S33" s="246"/>
      <c r="T33" s="252"/>
      <c r="V33" s="243" t="str">
        <f>Language!$E$95&amp;" E"</f>
        <v>Group E</v>
      </c>
      <c r="W33" s="265"/>
      <c r="X33" s="265"/>
      <c r="Y33" s="246"/>
      <c r="Z33" s="249"/>
      <c r="AA33" s="250"/>
      <c r="AB33" s="247"/>
      <c r="AC33" s="251"/>
      <c r="AD33" s="251"/>
      <c r="AE33" s="246"/>
      <c r="AF33" s="246"/>
      <c r="AG33" s="252"/>
      <c r="AI33" s="243" t="str">
        <f>Language!$E$95&amp;" E"</f>
        <v>Group E</v>
      </c>
      <c r="AJ33" s="265"/>
      <c r="AK33" s="265"/>
      <c r="AL33" s="246"/>
      <c r="AM33" s="249"/>
      <c r="AN33" s="250"/>
      <c r="AO33" s="247"/>
      <c r="AP33" s="251"/>
      <c r="AQ33" s="251"/>
      <c r="AR33" s="246"/>
      <c r="AS33" s="246"/>
      <c r="AT33" s="252"/>
      <c r="AV33" s="243" t="str">
        <f>Language!$E$95&amp;" E"</f>
        <v>Group E</v>
      </c>
      <c r="AW33" s="265"/>
      <c r="AX33" s="265"/>
      <c r="AY33" s="246"/>
      <c r="AZ33" s="249"/>
      <c r="BA33" s="250"/>
      <c r="BB33" s="247"/>
      <c r="BC33" s="251"/>
      <c r="BD33" s="251"/>
      <c r="BE33" s="246"/>
      <c r="BF33" s="246"/>
      <c r="BG33" s="252"/>
      <c r="BI33" s="243" t="str">
        <f>Language!$E$95&amp;" E"</f>
        <v>Group E</v>
      </c>
      <c r="BJ33" s="265"/>
      <c r="BK33" s="265"/>
      <c r="BL33" s="246"/>
      <c r="BM33" s="249"/>
      <c r="BN33" s="250"/>
      <c r="BO33" s="247"/>
      <c r="BP33" s="251"/>
      <c r="BQ33" s="251"/>
      <c r="BR33" s="246"/>
      <c r="BS33" s="246"/>
      <c r="BT33" s="252"/>
      <c r="BV33" s="243" t="str">
        <f>Language!$E$95&amp;" E"</f>
        <v>Group E</v>
      </c>
      <c r="BW33" s="265"/>
      <c r="BX33" s="265"/>
      <c r="BY33" s="246"/>
      <c r="BZ33" s="249"/>
      <c r="CA33" s="250"/>
      <c r="CB33" s="247"/>
      <c r="CC33" s="251"/>
      <c r="CD33" s="251"/>
      <c r="CE33" s="246"/>
      <c r="CF33" s="246"/>
      <c r="CG33" s="252"/>
      <c r="CI33" s="243" t="str">
        <f>Language!$E$95&amp;" E"</f>
        <v>Group E</v>
      </c>
      <c r="CJ33" s="265"/>
      <c r="CK33" s="265"/>
      <c r="CL33" s="246"/>
      <c r="CM33" s="249"/>
      <c r="CN33" s="250"/>
      <c r="CO33" s="247"/>
      <c r="CP33" s="251"/>
      <c r="CQ33" s="251"/>
      <c r="CR33" s="246"/>
      <c r="CS33" s="246"/>
      <c r="CT33" s="252"/>
      <c r="CV33" s="243" t="str">
        <f>Language!$E$95&amp;" E"</f>
        <v>Group E</v>
      </c>
      <c r="CW33" s="265"/>
      <c r="CX33" s="265"/>
      <c r="CY33" s="246"/>
      <c r="CZ33" s="249"/>
      <c r="DA33" s="250"/>
      <c r="DB33" s="247"/>
      <c r="DC33" s="251"/>
      <c r="DD33" s="251"/>
      <c r="DE33" s="246"/>
      <c r="DF33" s="246"/>
      <c r="DG33" s="252"/>
      <c r="DI33" s="243" t="str">
        <f>Language!$E$95&amp;" E"</f>
        <v>Group E</v>
      </c>
      <c r="DJ33" s="265"/>
      <c r="DK33" s="265"/>
      <c r="DL33" s="246"/>
      <c r="DM33" s="249"/>
      <c r="DN33" s="250"/>
      <c r="DO33" s="247"/>
      <c r="DP33" s="251"/>
      <c r="DQ33" s="251"/>
      <c r="DR33" s="246"/>
      <c r="DS33" s="246"/>
      <c r="DT33" s="252"/>
      <c r="DV33" s="243" t="str">
        <f>Language!$E$95&amp;" E"</f>
        <v>Group E</v>
      </c>
      <c r="DW33" s="265"/>
      <c r="DX33" s="265"/>
      <c r="DY33" s="246"/>
      <c r="DZ33" s="249"/>
      <c r="EA33" s="250"/>
      <c r="EB33" s="247"/>
      <c r="EC33" s="251"/>
      <c r="ED33" s="251"/>
      <c r="EE33" s="246"/>
      <c r="EF33" s="246"/>
      <c r="EG33" s="252"/>
      <c r="EI33" s="243" t="str">
        <f>Language!$E$95&amp;" E"</f>
        <v>Group E</v>
      </c>
      <c r="EJ33" s="265"/>
      <c r="EK33" s="265"/>
      <c r="EL33" s="246"/>
      <c r="EM33" s="249"/>
      <c r="EN33" s="250"/>
      <c r="EO33" s="247"/>
      <c r="EP33" s="251"/>
      <c r="EQ33" s="251"/>
      <c r="ER33" s="246"/>
      <c r="ES33" s="246"/>
      <c r="ET33" s="252"/>
      <c r="EV33" s="243" t="str">
        <f>Language!$E$95&amp;" E"</f>
        <v>Group E</v>
      </c>
      <c r="EW33" s="265"/>
      <c r="EX33" s="265"/>
      <c r="EY33" s="246"/>
      <c r="EZ33" s="249"/>
      <c r="FA33" s="250"/>
      <c r="FB33" s="247"/>
      <c r="FC33" s="251"/>
      <c r="FD33" s="251"/>
      <c r="FE33" s="246"/>
      <c r="FF33" s="246"/>
      <c r="FG33" s="252"/>
      <c r="FI33" s="243" t="str">
        <f>Language!$E$95&amp;" E"</f>
        <v>Group E</v>
      </c>
      <c r="FJ33" s="265"/>
      <c r="FK33" s="265"/>
      <c r="FL33" s="246"/>
      <c r="FM33" s="249"/>
      <c r="FN33" s="250"/>
      <c r="FO33" s="247"/>
      <c r="FP33" s="251"/>
      <c r="FQ33" s="251"/>
      <c r="FR33" s="246"/>
      <c r="FS33" s="246"/>
      <c r="FT33" s="252"/>
      <c r="FV33" s="243" t="str">
        <f>Language!$E$95&amp;" E"</f>
        <v>Group E</v>
      </c>
      <c r="FW33" s="265"/>
      <c r="FX33" s="265"/>
      <c r="FY33" s="246"/>
      <c r="FZ33" s="249"/>
      <c r="GA33" s="250"/>
      <c r="GB33" s="247"/>
      <c r="GC33" s="251"/>
      <c r="GD33" s="251"/>
      <c r="GE33" s="246"/>
      <c r="GF33" s="246"/>
      <c r="GG33" s="252"/>
      <c r="GI33" s="243" t="str">
        <f>Language!$E$95&amp;" E"</f>
        <v>Group E</v>
      </c>
      <c r="GJ33" s="265"/>
      <c r="GK33" s="265"/>
      <c r="GL33" s="246"/>
      <c r="GM33" s="249"/>
      <c r="GN33" s="250"/>
      <c r="GO33" s="247"/>
      <c r="GP33" s="251"/>
      <c r="GQ33" s="251"/>
      <c r="GR33" s="246"/>
      <c r="GS33" s="246"/>
      <c r="GT33" s="252"/>
      <c r="GV33" s="243" t="str">
        <f>Language!$E$95&amp;" E"</f>
        <v>Group E</v>
      </c>
      <c r="GW33" s="265"/>
      <c r="GX33" s="265"/>
      <c r="GY33" s="246"/>
      <c r="GZ33" s="249"/>
      <c r="HA33" s="250"/>
      <c r="HB33" s="247"/>
      <c r="HC33" s="251"/>
      <c r="HD33" s="251"/>
      <c r="HE33" s="246"/>
      <c r="HF33" s="246"/>
      <c r="HG33" s="252"/>
      <c r="HI33" s="243" t="str">
        <f>Language!$E$95&amp;" E"</f>
        <v>Group E</v>
      </c>
      <c r="HJ33" s="265"/>
      <c r="HK33" s="265"/>
      <c r="HL33" s="246"/>
      <c r="HM33" s="249"/>
      <c r="HN33" s="250"/>
      <c r="HO33" s="247"/>
      <c r="HP33" s="251"/>
      <c r="HQ33" s="251"/>
      <c r="HR33" s="246"/>
      <c r="HS33" s="246"/>
      <c r="HT33" s="252"/>
      <c r="HV33" s="243" t="str">
        <f>Language!$E$95&amp;" E"</f>
        <v>Group E</v>
      </c>
      <c r="HW33" s="265"/>
      <c r="HX33" s="265"/>
      <c r="HY33" s="246"/>
      <c r="HZ33" s="249"/>
      <c r="IA33" s="250"/>
      <c r="IB33" s="247"/>
      <c r="IC33" s="251"/>
      <c r="ID33" s="251"/>
      <c r="IE33" s="246"/>
      <c r="IF33" s="246"/>
      <c r="IG33" s="252"/>
      <c r="II33" s="243" t="str">
        <f>Language!$E$95&amp;" E"</f>
        <v>Group E</v>
      </c>
      <c r="IJ33" s="265"/>
      <c r="IK33" s="265"/>
      <c r="IL33" s="246"/>
      <c r="IM33" s="249"/>
      <c r="IN33" s="250"/>
      <c r="IO33" s="247"/>
      <c r="IP33" s="251"/>
      <c r="IQ33" s="251"/>
      <c r="IR33" s="246"/>
      <c r="IS33" s="246"/>
      <c r="IT33" s="252"/>
      <c r="IV33" s="243" t="str">
        <f>Language!$E$95&amp;" E"</f>
        <v>Group E</v>
      </c>
      <c r="IW33" s="265"/>
      <c r="IX33" s="265"/>
      <c r="IY33" s="246"/>
      <c r="IZ33" s="249"/>
      <c r="JA33" s="250"/>
      <c r="JB33" s="247"/>
      <c r="JC33" s="251"/>
      <c r="JD33" s="251"/>
      <c r="JE33" s="246"/>
      <c r="JF33" s="246"/>
      <c r="JG33" s="252"/>
      <c r="JI33" s="243" t="str">
        <f>Language!$E$95&amp;" E"</f>
        <v>Group E</v>
      </c>
      <c r="JJ33" s="265"/>
      <c r="JK33" s="265"/>
      <c r="JL33" s="246"/>
      <c r="JM33" s="249"/>
      <c r="JN33" s="250"/>
      <c r="JO33" s="247"/>
      <c r="JP33" s="251"/>
      <c r="JQ33" s="251"/>
      <c r="JR33" s="246"/>
      <c r="JS33" s="246"/>
      <c r="JT33" s="252"/>
      <c r="JV33" s="243" t="str">
        <f>Language!$E$95&amp;" E"</f>
        <v>Group E</v>
      </c>
      <c r="JW33" s="265"/>
      <c r="JX33" s="265"/>
      <c r="JY33" s="246"/>
      <c r="JZ33" s="249"/>
      <c r="KA33" s="250"/>
      <c r="KB33" s="247"/>
      <c r="KC33" s="251"/>
      <c r="KD33" s="251"/>
      <c r="KE33" s="246"/>
      <c r="KF33" s="246"/>
      <c r="KG33" s="252"/>
      <c r="KI33" s="243" t="str">
        <f>Language!$E$95&amp;" E"</f>
        <v>Group E</v>
      </c>
      <c r="KJ33" s="265"/>
      <c r="KK33" s="265"/>
      <c r="KL33" s="246"/>
      <c r="KM33" s="249"/>
      <c r="KN33" s="250"/>
      <c r="KO33" s="247"/>
      <c r="KP33" s="251"/>
      <c r="KQ33" s="251"/>
      <c r="KR33" s="246"/>
      <c r="KS33" s="246"/>
      <c r="KT33" s="252"/>
      <c r="KV33" s="243" t="str">
        <f>Language!$E$95&amp;" E"</f>
        <v>Group E</v>
      </c>
      <c r="KW33" s="265"/>
      <c r="KX33" s="265"/>
      <c r="KY33" s="246"/>
      <c r="KZ33" s="249"/>
      <c r="LA33" s="250"/>
      <c r="LB33" s="247"/>
      <c r="LC33" s="251"/>
      <c r="LD33" s="251"/>
      <c r="LE33" s="246"/>
      <c r="LF33" s="246"/>
      <c r="LG33" s="252"/>
      <c r="LI33" s="243" t="str">
        <f>Language!$E$95&amp;" E"</f>
        <v>Group E</v>
      </c>
      <c r="LJ33" s="265"/>
      <c r="LK33" s="265"/>
      <c r="LL33" s="246"/>
      <c r="LM33" s="249"/>
      <c r="LN33" s="250"/>
      <c r="LO33" s="247"/>
      <c r="LP33" s="251"/>
      <c r="LQ33" s="251"/>
      <c r="LR33" s="246"/>
      <c r="LS33" s="246"/>
      <c r="LT33" s="252"/>
      <c r="LV33" s="243" t="str">
        <f>Language!$E$95&amp;" E"</f>
        <v>Group E</v>
      </c>
      <c r="LW33" s="265"/>
      <c r="LX33" s="265"/>
      <c r="LY33" s="246"/>
      <c r="LZ33" s="249"/>
      <c r="MA33" s="250"/>
      <c r="MB33" s="247"/>
      <c r="MC33" s="251"/>
      <c r="MD33" s="251"/>
      <c r="ME33" s="246"/>
      <c r="MF33" s="246"/>
      <c r="MG33" s="252"/>
    </row>
    <row r="34">
      <c r="A34" s="172"/>
      <c r="B34" s="253">
        <f t="array" ref="B34">INDEX(Groups!$C$7:$C$35,MATCH(C34,Groups!$D$7:$D$35,0))</f>
        <v>8</v>
      </c>
      <c r="C34" s="254" t="str">
        <f>GrpE!$B$4</f>
        <v>Romania</v>
      </c>
      <c r="D34" s="255">
        <f t="array" ref="D34">INDEX(Groups!$C$7:$C$35,MATCH(E34,Groups!$D$7:$D$35,0))</f>
        <v>21</v>
      </c>
      <c r="E34" s="254" t="str">
        <f>GrpE!$D$4</f>
        <v>Ukraine</v>
      </c>
      <c r="F34" s="256">
        <f>GrpE!$E$4</f>
        <v>0</v>
      </c>
      <c r="G34" s="257">
        <f>GrpE!$G$4</f>
        <v>1</v>
      </c>
      <c r="H34" s="133"/>
      <c r="I34" s="253">
        <f t="shared" ref="I34:I47" si="339">$B34</f>
        <v>8</v>
      </c>
      <c r="J34" s="254" t="str">
        <f>GrpE!$B$4</f>
        <v>Romania</v>
      </c>
      <c r="K34" s="255">
        <f t="shared" ref="K34:K39" si="340">$D34</f>
        <v>21</v>
      </c>
      <c r="L34" s="254" t="str">
        <f>GrpE!$D$4</f>
        <v>Ukraine</v>
      </c>
      <c r="M34" s="258"/>
      <c r="N34" s="258"/>
      <c r="O34" s="259"/>
      <c r="P34" s="255" t="str">
        <f t="shared" ref="P34:P39" si="341">IF(($F34&lt;&gt;"")*($G34&lt;&gt;"")*(M34&lt;&gt;"")*(N34&lt;&gt;""),($F34&gt;$G34)*(M34&gt;N34)+($F34=$G34)*(M34=N34)+($F34&lt;$G34)*(M34&lt;N34),"")</f>
        <v/>
      </c>
      <c r="Q34" s="255" t="str">
        <f>IF((P34&lt;&gt;""),IF(OR($F34&lt;&gt;$G34,PrSettings!$M$4="●"),(($F34-$G34)=(M34-N34))*1,0),"")</f>
        <v/>
      </c>
      <c r="R34" s="255" t="str">
        <f t="shared" ref="R34:R39" si="342">IF((P34&lt;&gt;""),($F34=M34)*($G34=N34),"")</f>
        <v/>
      </c>
      <c r="S34" s="255" t="str">
        <f>IF(P34&lt;&gt;"",IF(ABS($F34-$G34)&gt;=PrSettings!$M$7,(ABS($F34-$G34-M34+N34)&lt;=1)*1,IF(AND(P34,$F34=$G34,$F34&gt;=PrSettings!$M$6),(ABS(M34-$F34)&lt;=1)*1,IF(AND(ABS($F34-$G34-M34+N34)&lt;=1,$F34+$G34&gt;=PrSettings!$M$8),(ABS(M34-$F34)&lt;=1)*(ABS(N34-$G34)&lt;=1)*1,""))),"")</f>
        <v/>
      </c>
      <c r="T34" s="260"/>
      <c r="V34" s="253">
        <f t="shared" ref="V34:V47" si="343">$B34</f>
        <v>8</v>
      </c>
      <c r="W34" s="254" t="str">
        <f>GrpE!$B$4</f>
        <v>Romania</v>
      </c>
      <c r="X34" s="255">
        <f t="shared" ref="X34:X39" si="344">$D34</f>
        <v>21</v>
      </c>
      <c r="Y34" s="254" t="str">
        <f>GrpE!$D$4</f>
        <v>Ukraine</v>
      </c>
      <c r="Z34" s="258"/>
      <c r="AA34" s="258"/>
      <c r="AB34" s="259"/>
      <c r="AC34" s="255" t="str">
        <f t="shared" ref="AC34:AC39" si="345">IF(($F34&lt;&gt;"")*($G34&lt;&gt;"")*(Z34&lt;&gt;"")*(AA34&lt;&gt;""),($F34&gt;$G34)*(Z34&gt;AA34)+($F34=$G34)*(Z34=AA34)+($F34&lt;$G34)*(Z34&lt;AA34),"")</f>
        <v/>
      </c>
      <c r="AD34" s="255" t="str">
        <f>IF((AC34&lt;&gt;""),IF(OR($F34&lt;&gt;$G34,PrSettings!$M$4="●"),(($F34-$G34)=(Z34-AA34))*1,0),"")</f>
        <v/>
      </c>
      <c r="AE34" s="255" t="str">
        <f t="shared" ref="AE34:AE39" si="346">IF((AC34&lt;&gt;""),($F34=Z34)*($G34=AA34),"")</f>
        <v/>
      </c>
      <c r="AF34" s="255" t="str">
        <f>IF(AC34&lt;&gt;"",IF(ABS($F34-$G34)&gt;=PrSettings!$M$7,(ABS($F34-$G34-Z34+AA34)&lt;=1)*1,IF(AND(AC34,$F34=$G34,$F34&gt;=PrSettings!$M$6),(ABS(Z34-$F34)&lt;=1)*1,IF(AND(ABS($F34-$G34-Z34+AA34)&lt;=1,$F34+$G34&gt;=PrSettings!$M$8),(ABS(Z34-$F34)&lt;=1)*(ABS(AA34-$G34)&lt;=1)*1,""))),"")</f>
        <v/>
      </c>
      <c r="AG34" s="260"/>
      <c r="AI34" s="253">
        <f t="shared" ref="AI34:AI47" si="347">$B34</f>
        <v>8</v>
      </c>
      <c r="AJ34" s="254" t="str">
        <f>GrpE!$B$4</f>
        <v>Romania</v>
      </c>
      <c r="AK34" s="255">
        <f t="shared" ref="AK34:AK39" si="348">$D34</f>
        <v>21</v>
      </c>
      <c r="AL34" s="254" t="str">
        <f>GrpE!$D$4</f>
        <v>Ukraine</v>
      </c>
      <c r="AM34" s="258"/>
      <c r="AN34" s="258"/>
      <c r="AO34" s="259"/>
      <c r="AP34" s="255" t="str">
        <f t="shared" ref="AP34:AP39" si="349">IF(($F34&lt;&gt;"")*($G34&lt;&gt;"")*(AM34&lt;&gt;"")*(AN34&lt;&gt;""),($F34&gt;$G34)*(AM34&gt;AN34)+($F34=$G34)*(AM34=AN34)+($F34&lt;$G34)*(AM34&lt;AN34),"")</f>
        <v/>
      </c>
      <c r="AQ34" s="255" t="str">
        <f>IF((AP34&lt;&gt;""),IF(OR($F34&lt;&gt;$G34,PrSettings!$M$4="●"),(($F34-$G34)=(AM34-AN34))*1,0),"")</f>
        <v/>
      </c>
      <c r="AR34" s="255" t="str">
        <f t="shared" ref="AR34:AR39" si="350">IF((AP34&lt;&gt;""),($F34=AM34)*($G34=AN34),"")</f>
        <v/>
      </c>
      <c r="AS34" s="255" t="str">
        <f>IF(AP34&lt;&gt;"",IF(ABS($F34-$G34)&gt;=PrSettings!$M$7,(ABS($F34-$G34-AM34+AN34)&lt;=1)*1,IF(AND(AP34,$F34=$G34,$F34&gt;=PrSettings!$M$6),(ABS(AM34-$F34)&lt;=1)*1,IF(AND(ABS($F34-$G34-AM34+AN34)&lt;=1,$F34+$G34&gt;=PrSettings!$M$8),(ABS(AM34-$F34)&lt;=1)*(ABS(AN34-$G34)&lt;=1)*1,""))),"")</f>
        <v/>
      </c>
      <c r="AT34" s="260"/>
      <c r="AV34" s="253">
        <f t="shared" ref="AV34:AV47" si="351">$B34</f>
        <v>8</v>
      </c>
      <c r="AW34" s="254" t="str">
        <f>GrpE!$B$4</f>
        <v>Romania</v>
      </c>
      <c r="AX34" s="255">
        <f t="shared" ref="AX34:AX39" si="352">$D34</f>
        <v>21</v>
      </c>
      <c r="AY34" s="254" t="str">
        <f>GrpE!$D$4</f>
        <v>Ukraine</v>
      </c>
      <c r="AZ34" s="258"/>
      <c r="BA34" s="258"/>
      <c r="BB34" s="259"/>
      <c r="BC34" s="255" t="str">
        <f t="shared" ref="BC34:BC39" si="353">IF(($F34&lt;&gt;"")*($G34&lt;&gt;"")*(AZ34&lt;&gt;"")*(BA34&lt;&gt;""),($F34&gt;$G34)*(AZ34&gt;BA34)+($F34=$G34)*(AZ34=BA34)+($F34&lt;$G34)*(AZ34&lt;BA34),"")</f>
        <v/>
      </c>
      <c r="BD34" s="255" t="str">
        <f>IF((BC34&lt;&gt;""),IF(OR($F34&lt;&gt;$G34,PrSettings!$M$4="●"),(($F34-$G34)=(AZ34-BA34))*1,0),"")</f>
        <v/>
      </c>
      <c r="BE34" s="255" t="str">
        <f t="shared" ref="BE34:BE39" si="354">IF((BC34&lt;&gt;""),($F34=AZ34)*($G34=BA34),"")</f>
        <v/>
      </c>
      <c r="BF34" s="255" t="str">
        <f>IF(BC34&lt;&gt;"",IF(ABS($F34-$G34)&gt;=PrSettings!$M$7,(ABS($F34-$G34-AZ34+BA34)&lt;=1)*1,IF(AND(BC34,$F34=$G34,$F34&gt;=PrSettings!$M$6),(ABS(AZ34-$F34)&lt;=1)*1,IF(AND(ABS($F34-$G34-AZ34+BA34)&lt;=1,$F34+$G34&gt;=PrSettings!$M$8),(ABS(AZ34-$F34)&lt;=1)*(ABS(BA34-$G34)&lt;=1)*1,""))),"")</f>
        <v/>
      </c>
      <c r="BG34" s="260"/>
      <c r="BI34" s="253">
        <f t="shared" ref="BI34:BI47" si="355">$B34</f>
        <v>8</v>
      </c>
      <c r="BJ34" s="254" t="str">
        <f>GrpE!$B$4</f>
        <v>Romania</v>
      </c>
      <c r="BK34" s="255">
        <f t="shared" ref="BK34:BK39" si="356">$D34</f>
        <v>21</v>
      </c>
      <c r="BL34" s="254" t="str">
        <f>GrpE!$D$4</f>
        <v>Ukraine</v>
      </c>
      <c r="BM34" s="258"/>
      <c r="BN34" s="258"/>
      <c r="BO34" s="259"/>
      <c r="BP34" s="255" t="str">
        <f t="shared" ref="BP34:BP39" si="357">IF(($F34&lt;&gt;"")*($G34&lt;&gt;"")*(BM34&lt;&gt;"")*(BN34&lt;&gt;""),($F34&gt;$G34)*(BM34&gt;BN34)+($F34=$G34)*(BM34=BN34)+($F34&lt;$G34)*(BM34&lt;BN34),"")</f>
        <v/>
      </c>
      <c r="BQ34" s="255" t="str">
        <f>IF((BP34&lt;&gt;""),IF(OR($F34&lt;&gt;$G34,PrSettings!$M$4="●"),(($F34-$G34)=(BM34-BN34))*1,0),"")</f>
        <v/>
      </c>
      <c r="BR34" s="255" t="str">
        <f t="shared" ref="BR34:BR39" si="358">IF((BP34&lt;&gt;""),($F34=BM34)*($G34=BN34),"")</f>
        <v/>
      </c>
      <c r="BS34" s="255" t="str">
        <f>IF(BP34&lt;&gt;"",IF(ABS($F34-$G34)&gt;=PrSettings!$M$7,(ABS($F34-$G34-BM34+BN34)&lt;=1)*1,IF(AND(BP34,$F34=$G34,$F34&gt;=PrSettings!$M$6),(ABS(BM34-$F34)&lt;=1)*1,IF(AND(ABS($F34-$G34-BM34+BN34)&lt;=1,$F34+$G34&gt;=PrSettings!$M$8),(ABS(BM34-$F34)&lt;=1)*(ABS(BN34-$G34)&lt;=1)*1,""))),"")</f>
        <v/>
      </c>
      <c r="BT34" s="260"/>
      <c r="BV34" s="253">
        <f t="shared" ref="BV34:BV47" si="359">$B34</f>
        <v>8</v>
      </c>
      <c r="BW34" s="254" t="str">
        <f>GrpE!$B$4</f>
        <v>Romania</v>
      </c>
      <c r="BX34" s="255">
        <f t="shared" ref="BX34:BX39" si="360">$D34</f>
        <v>21</v>
      </c>
      <c r="BY34" s="254" t="str">
        <f>GrpE!$D$4</f>
        <v>Ukraine</v>
      </c>
      <c r="BZ34" s="258"/>
      <c r="CA34" s="258"/>
      <c r="CB34" s="259"/>
      <c r="CC34" s="255" t="str">
        <f t="shared" ref="CC34:CC39" si="361">IF(($F34&lt;&gt;"")*($G34&lt;&gt;"")*(BZ34&lt;&gt;"")*(CA34&lt;&gt;""),($F34&gt;$G34)*(BZ34&gt;CA34)+($F34=$G34)*(BZ34=CA34)+($F34&lt;$G34)*(BZ34&lt;CA34),"")</f>
        <v/>
      </c>
      <c r="CD34" s="255" t="str">
        <f>IF((CC34&lt;&gt;""),IF(OR($F34&lt;&gt;$G34,PrSettings!$M$4="●"),(($F34-$G34)=(BZ34-CA34))*1,0),"")</f>
        <v/>
      </c>
      <c r="CE34" s="255" t="str">
        <f t="shared" ref="CE34:CE39" si="362">IF((CC34&lt;&gt;""),($F34=BZ34)*($G34=CA34),"")</f>
        <v/>
      </c>
      <c r="CF34" s="255" t="str">
        <f>IF(CC34&lt;&gt;"",IF(ABS($F34-$G34)&gt;=PrSettings!$M$7,(ABS($F34-$G34-BZ34+CA34)&lt;=1)*1,IF(AND(CC34,$F34=$G34,$F34&gt;=PrSettings!$M$6),(ABS(BZ34-$F34)&lt;=1)*1,IF(AND(ABS($F34-$G34-BZ34+CA34)&lt;=1,$F34+$G34&gt;=PrSettings!$M$8),(ABS(BZ34-$F34)&lt;=1)*(ABS(CA34-$G34)&lt;=1)*1,""))),"")</f>
        <v/>
      </c>
      <c r="CG34" s="260"/>
      <c r="CI34" s="253">
        <f t="shared" ref="CI34:CI47" si="363">$B34</f>
        <v>8</v>
      </c>
      <c r="CJ34" s="254" t="str">
        <f>GrpE!$B$4</f>
        <v>Romania</v>
      </c>
      <c r="CK34" s="255">
        <f t="shared" ref="CK34:CK39" si="364">$D34</f>
        <v>21</v>
      </c>
      <c r="CL34" s="254" t="str">
        <f>GrpE!$D$4</f>
        <v>Ukraine</v>
      </c>
      <c r="CM34" s="258"/>
      <c r="CN34" s="258"/>
      <c r="CO34" s="259"/>
      <c r="CP34" s="255" t="str">
        <f t="shared" ref="CP34:CP39" si="365">IF(($F34&lt;&gt;"")*($G34&lt;&gt;"")*(CM34&lt;&gt;"")*(CN34&lt;&gt;""),($F34&gt;$G34)*(CM34&gt;CN34)+($F34=$G34)*(CM34=CN34)+($F34&lt;$G34)*(CM34&lt;CN34),"")</f>
        <v/>
      </c>
      <c r="CQ34" s="255" t="str">
        <f>IF((CP34&lt;&gt;""),IF(OR($F34&lt;&gt;$G34,PrSettings!$M$4="●"),(($F34-$G34)=(CM34-CN34))*1,0),"")</f>
        <v/>
      </c>
      <c r="CR34" s="255" t="str">
        <f t="shared" ref="CR34:CR39" si="366">IF((CP34&lt;&gt;""),($F34=CM34)*($G34=CN34),"")</f>
        <v/>
      </c>
      <c r="CS34" s="255" t="str">
        <f>IF(CP34&lt;&gt;"",IF(ABS($F34-$G34)&gt;=PrSettings!$M$7,(ABS($F34-$G34-CM34+CN34)&lt;=1)*1,IF(AND(CP34,$F34=$G34,$F34&gt;=PrSettings!$M$6),(ABS(CM34-$F34)&lt;=1)*1,IF(AND(ABS($F34-$G34-CM34+CN34)&lt;=1,$F34+$G34&gt;=PrSettings!$M$8),(ABS(CM34-$F34)&lt;=1)*(ABS(CN34-$G34)&lt;=1)*1,""))),"")</f>
        <v/>
      </c>
      <c r="CT34" s="260"/>
      <c r="CV34" s="253">
        <f t="shared" ref="CV34:CV47" si="367">$B34</f>
        <v>8</v>
      </c>
      <c r="CW34" s="254" t="str">
        <f>GrpE!$B$4</f>
        <v>Romania</v>
      </c>
      <c r="CX34" s="255">
        <f t="shared" ref="CX34:CX39" si="368">$D34</f>
        <v>21</v>
      </c>
      <c r="CY34" s="254" t="str">
        <f>GrpE!$D$4</f>
        <v>Ukraine</v>
      </c>
      <c r="CZ34" s="258"/>
      <c r="DA34" s="258"/>
      <c r="DB34" s="259"/>
      <c r="DC34" s="255" t="str">
        <f t="shared" ref="DC34:DC39" si="369">IF(($F34&lt;&gt;"")*($G34&lt;&gt;"")*(CZ34&lt;&gt;"")*(DA34&lt;&gt;""),($F34&gt;$G34)*(CZ34&gt;DA34)+($F34=$G34)*(CZ34=DA34)+($F34&lt;$G34)*(CZ34&lt;DA34),"")</f>
        <v/>
      </c>
      <c r="DD34" s="255" t="str">
        <f>IF((DC34&lt;&gt;""),IF(OR($F34&lt;&gt;$G34,PrSettings!$M$4="●"),(($F34-$G34)=(CZ34-DA34))*1,0),"")</f>
        <v/>
      </c>
      <c r="DE34" s="255" t="str">
        <f t="shared" ref="DE34:DE39" si="370">IF((DC34&lt;&gt;""),($F34=CZ34)*($G34=DA34),"")</f>
        <v/>
      </c>
      <c r="DF34" s="255" t="str">
        <f>IF(DC34&lt;&gt;"",IF(ABS($F34-$G34)&gt;=PrSettings!$M$7,(ABS($F34-$G34-CZ34+DA34)&lt;=1)*1,IF(AND(DC34,$F34=$G34,$F34&gt;=PrSettings!$M$6),(ABS(CZ34-$F34)&lt;=1)*1,IF(AND(ABS($F34-$G34-CZ34+DA34)&lt;=1,$F34+$G34&gt;=PrSettings!$M$8),(ABS(CZ34-$F34)&lt;=1)*(ABS(DA34-$G34)&lt;=1)*1,""))),"")</f>
        <v/>
      </c>
      <c r="DG34" s="260"/>
      <c r="DI34" s="253">
        <f t="shared" ref="DI34:DI47" si="371">$B34</f>
        <v>8</v>
      </c>
      <c r="DJ34" s="254" t="str">
        <f>GrpE!$B$4</f>
        <v>Romania</v>
      </c>
      <c r="DK34" s="255">
        <f t="shared" ref="DK34:DK39" si="372">$D34</f>
        <v>21</v>
      </c>
      <c r="DL34" s="254" t="str">
        <f>GrpE!$D$4</f>
        <v>Ukraine</v>
      </c>
      <c r="DM34" s="258"/>
      <c r="DN34" s="258"/>
      <c r="DO34" s="259"/>
      <c r="DP34" s="255" t="str">
        <f t="shared" ref="DP34:DP39" si="373">IF(($F34&lt;&gt;"")*($G34&lt;&gt;"")*(DM34&lt;&gt;"")*(DN34&lt;&gt;""),($F34&gt;$G34)*(DM34&gt;DN34)+($F34=$G34)*(DM34=DN34)+($F34&lt;$G34)*(DM34&lt;DN34),"")</f>
        <v/>
      </c>
      <c r="DQ34" s="255" t="str">
        <f>IF((DP34&lt;&gt;""),IF(OR($F34&lt;&gt;$G34,PrSettings!$M$4="●"),(($F34-$G34)=(DM34-DN34))*1,0),"")</f>
        <v/>
      </c>
      <c r="DR34" s="255" t="str">
        <f t="shared" ref="DR34:DR39" si="374">IF((DP34&lt;&gt;""),($F34=DM34)*($G34=DN34),"")</f>
        <v/>
      </c>
      <c r="DS34" s="255" t="str">
        <f>IF(DP34&lt;&gt;"",IF(ABS($F34-$G34)&gt;=PrSettings!$M$7,(ABS($F34-$G34-DM34+DN34)&lt;=1)*1,IF(AND(DP34,$F34=$G34,$F34&gt;=PrSettings!$M$6),(ABS(DM34-$F34)&lt;=1)*1,IF(AND(ABS($F34-$G34-DM34+DN34)&lt;=1,$F34+$G34&gt;=PrSettings!$M$8),(ABS(DM34-$F34)&lt;=1)*(ABS(DN34-$G34)&lt;=1)*1,""))),"")</f>
        <v/>
      </c>
      <c r="DT34" s="260"/>
      <c r="DV34" s="253">
        <f t="shared" ref="DV34:DV47" si="375">$B34</f>
        <v>8</v>
      </c>
      <c r="DW34" s="254" t="str">
        <f>GrpE!$B$4</f>
        <v>Romania</v>
      </c>
      <c r="DX34" s="255">
        <f t="shared" ref="DX34:DX39" si="376">$D34</f>
        <v>21</v>
      </c>
      <c r="DY34" s="254" t="str">
        <f>GrpE!$D$4</f>
        <v>Ukraine</v>
      </c>
      <c r="DZ34" s="258"/>
      <c r="EA34" s="258"/>
      <c r="EB34" s="259"/>
      <c r="EC34" s="255" t="str">
        <f t="shared" ref="EC34:EC39" si="377">IF(($F34&lt;&gt;"")*($G34&lt;&gt;"")*(DZ34&lt;&gt;"")*(EA34&lt;&gt;""),($F34&gt;$G34)*(DZ34&gt;EA34)+($F34=$G34)*(DZ34=EA34)+($F34&lt;$G34)*(DZ34&lt;EA34),"")</f>
        <v/>
      </c>
      <c r="ED34" s="255" t="str">
        <f>IF((EC34&lt;&gt;""),IF(OR($F34&lt;&gt;$G34,PrSettings!$M$4="●"),(($F34-$G34)=(DZ34-EA34))*1,0),"")</f>
        <v/>
      </c>
      <c r="EE34" s="255" t="str">
        <f t="shared" ref="EE34:EE39" si="378">IF((EC34&lt;&gt;""),($F34=DZ34)*($G34=EA34),"")</f>
        <v/>
      </c>
      <c r="EF34" s="255" t="str">
        <f>IF(EC34&lt;&gt;"",IF(ABS($F34-$G34)&gt;=PrSettings!$M$7,(ABS($F34-$G34-DZ34+EA34)&lt;=1)*1,IF(AND(EC34,$F34=$G34,$F34&gt;=PrSettings!$M$6),(ABS(DZ34-$F34)&lt;=1)*1,IF(AND(ABS($F34-$G34-DZ34+EA34)&lt;=1,$F34+$G34&gt;=PrSettings!$M$8),(ABS(DZ34-$F34)&lt;=1)*(ABS(EA34-$G34)&lt;=1)*1,""))),"")</f>
        <v/>
      </c>
      <c r="EG34" s="260"/>
      <c r="EI34" s="253">
        <f t="shared" ref="EI34:EI47" si="379">$B34</f>
        <v>8</v>
      </c>
      <c r="EJ34" s="254" t="str">
        <f>GrpE!$B$4</f>
        <v>Romania</v>
      </c>
      <c r="EK34" s="255">
        <f t="shared" ref="EK34:EK39" si="380">$D34</f>
        <v>21</v>
      </c>
      <c r="EL34" s="254" t="str">
        <f>GrpE!$D$4</f>
        <v>Ukraine</v>
      </c>
      <c r="EM34" s="258"/>
      <c r="EN34" s="258"/>
      <c r="EO34" s="259"/>
      <c r="EP34" s="255" t="str">
        <f t="shared" ref="EP34:EP39" si="381">IF(($F34&lt;&gt;"")*($G34&lt;&gt;"")*(EM34&lt;&gt;"")*(EN34&lt;&gt;""),($F34&gt;$G34)*(EM34&gt;EN34)+($F34=$G34)*(EM34=EN34)+($F34&lt;$G34)*(EM34&lt;EN34),"")</f>
        <v/>
      </c>
      <c r="EQ34" s="255" t="str">
        <f>IF((EP34&lt;&gt;""),IF(OR($F34&lt;&gt;$G34,PrSettings!$M$4="●"),(($F34-$G34)=(EM34-EN34))*1,0),"")</f>
        <v/>
      </c>
      <c r="ER34" s="255" t="str">
        <f t="shared" ref="ER34:ER39" si="382">IF((EP34&lt;&gt;""),($F34=EM34)*($G34=EN34),"")</f>
        <v/>
      </c>
      <c r="ES34" s="255" t="str">
        <f>IF(EP34&lt;&gt;"",IF(ABS($F34-$G34)&gt;=PrSettings!$M$7,(ABS($F34-$G34-EM34+EN34)&lt;=1)*1,IF(AND(EP34,$F34=$G34,$F34&gt;=PrSettings!$M$6),(ABS(EM34-$F34)&lt;=1)*1,IF(AND(ABS($F34-$G34-EM34+EN34)&lt;=1,$F34+$G34&gt;=PrSettings!$M$8),(ABS(EM34-$F34)&lt;=1)*(ABS(EN34-$G34)&lt;=1)*1,""))),"")</f>
        <v/>
      </c>
      <c r="ET34" s="260"/>
      <c r="EV34" s="253">
        <f t="shared" ref="EV34:EV47" si="383">$B34</f>
        <v>8</v>
      </c>
      <c r="EW34" s="254" t="str">
        <f>GrpE!$B$4</f>
        <v>Romania</v>
      </c>
      <c r="EX34" s="255">
        <f t="shared" ref="EX34:EX39" si="384">$D34</f>
        <v>21</v>
      </c>
      <c r="EY34" s="254" t="str">
        <f>GrpE!$D$4</f>
        <v>Ukraine</v>
      </c>
      <c r="EZ34" s="258"/>
      <c r="FA34" s="258"/>
      <c r="FB34" s="259"/>
      <c r="FC34" s="255" t="str">
        <f t="shared" ref="FC34:FC39" si="385">IF(($F34&lt;&gt;"")*($G34&lt;&gt;"")*(EZ34&lt;&gt;"")*(FA34&lt;&gt;""),($F34&gt;$G34)*(EZ34&gt;FA34)+($F34=$G34)*(EZ34=FA34)+($F34&lt;$G34)*(EZ34&lt;FA34),"")</f>
        <v/>
      </c>
      <c r="FD34" s="255" t="str">
        <f>IF((FC34&lt;&gt;""),IF(OR($F34&lt;&gt;$G34,PrSettings!$M$4="●"),(($F34-$G34)=(EZ34-FA34))*1,0),"")</f>
        <v/>
      </c>
      <c r="FE34" s="255" t="str">
        <f t="shared" ref="FE34:FE39" si="386">IF((FC34&lt;&gt;""),($F34=EZ34)*($G34=FA34),"")</f>
        <v/>
      </c>
      <c r="FF34" s="255" t="str">
        <f>IF(FC34&lt;&gt;"",IF(ABS($F34-$G34)&gt;=PrSettings!$M$7,(ABS($F34-$G34-EZ34+FA34)&lt;=1)*1,IF(AND(FC34,$F34=$G34,$F34&gt;=PrSettings!$M$6),(ABS(EZ34-$F34)&lt;=1)*1,IF(AND(ABS($F34-$G34-EZ34+FA34)&lt;=1,$F34+$G34&gt;=PrSettings!$M$8),(ABS(EZ34-$F34)&lt;=1)*(ABS(FA34-$G34)&lt;=1)*1,""))),"")</f>
        <v/>
      </c>
      <c r="FG34" s="260"/>
      <c r="FI34" s="253">
        <f t="shared" ref="FI34:FI47" si="387">$B34</f>
        <v>8</v>
      </c>
      <c r="FJ34" s="254" t="str">
        <f>GrpE!$B$4</f>
        <v>Romania</v>
      </c>
      <c r="FK34" s="255">
        <f t="shared" ref="FK34:FK39" si="388">$D34</f>
        <v>21</v>
      </c>
      <c r="FL34" s="254" t="str">
        <f>GrpE!$D$4</f>
        <v>Ukraine</v>
      </c>
      <c r="FM34" s="258"/>
      <c r="FN34" s="258"/>
      <c r="FO34" s="259"/>
      <c r="FP34" s="255" t="str">
        <f t="shared" ref="FP34:FP39" si="389">IF(($F34&lt;&gt;"")*($G34&lt;&gt;"")*(FM34&lt;&gt;"")*(FN34&lt;&gt;""),($F34&gt;$G34)*(FM34&gt;FN34)+($F34=$G34)*(FM34=FN34)+($F34&lt;$G34)*(FM34&lt;FN34),"")</f>
        <v/>
      </c>
      <c r="FQ34" s="255" t="str">
        <f>IF((FP34&lt;&gt;""),IF(OR($F34&lt;&gt;$G34,PrSettings!$M$4="●"),(($F34-$G34)=(FM34-FN34))*1,0),"")</f>
        <v/>
      </c>
      <c r="FR34" s="255" t="str">
        <f t="shared" ref="FR34:FR39" si="390">IF((FP34&lt;&gt;""),($F34=FM34)*($G34=FN34),"")</f>
        <v/>
      </c>
      <c r="FS34" s="255" t="str">
        <f>IF(FP34&lt;&gt;"",IF(ABS($F34-$G34)&gt;=PrSettings!$M$7,(ABS($F34-$G34-FM34+FN34)&lt;=1)*1,IF(AND(FP34,$F34=$G34,$F34&gt;=PrSettings!$M$6),(ABS(FM34-$F34)&lt;=1)*1,IF(AND(ABS($F34-$G34-FM34+FN34)&lt;=1,$F34+$G34&gt;=PrSettings!$M$8),(ABS(FM34-$F34)&lt;=1)*(ABS(FN34-$G34)&lt;=1)*1,""))),"")</f>
        <v/>
      </c>
      <c r="FT34" s="260"/>
      <c r="FV34" s="253">
        <f t="shared" ref="FV34:FV47" si="391">$B34</f>
        <v>8</v>
      </c>
      <c r="FW34" s="254" t="str">
        <f>GrpE!$B$4</f>
        <v>Romania</v>
      </c>
      <c r="FX34" s="255">
        <f t="shared" ref="FX34:FX39" si="392">$D34</f>
        <v>21</v>
      </c>
      <c r="FY34" s="254" t="str">
        <f>GrpE!$D$4</f>
        <v>Ukraine</v>
      </c>
      <c r="FZ34" s="258"/>
      <c r="GA34" s="258"/>
      <c r="GB34" s="259"/>
      <c r="GC34" s="255" t="str">
        <f t="shared" ref="GC34:GC39" si="393">IF(($F34&lt;&gt;"")*($G34&lt;&gt;"")*(FZ34&lt;&gt;"")*(GA34&lt;&gt;""),($F34&gt;$G34)*(FZ34&gt;GA34)+($F34=$G34)*(FZ34=GA34)+($F34&lt;$G34)*(FZ34&lt;GA34),"")</f>
        <v/>
      </c>
      <c r="GD34" s="255" t="str">
        <f>IF((GC34&lt;&gt;""),IF(OR($F34&lt;&gt;$G34,PrSettings!$M$4="●"),(($F34-$G34)=(FZ34-GA34))*1,0),"")</f>
        <v/>
      </c>
      <c r="GE34" s="255" t="str">
        <f t="shared" ref="GE34:GE39" si="394">IF((GC34&lt;&gt;""),($F34=FZ34)*($G34=GA34),"")</f>
        <v/>
      </c>
      <c r="GF34" s="255" t="str">
        <f>IF(GC34&lt;&gt;"",IF(ABS($F34-$G34)&gt;=PrSettings!$M$7,(ABS($F34-$G34-FZ34+GA34)&lt;=1)*1,IF(AND(GC34,$F34=$G34,$F34&gt;=PrSettings!$M$6),(ABS(FZ34-$F34)&lt;=1)*1,IF(AND(ABS($F34-$G34-FZ34+GA34)&lt;=1,$F34+$G34&gt;=PrSettings!$M$8),(ABS(FZ34-$F34)&lt;=1)*(ABS(GA34-$G34)&lt;=1)*1,""))),"")</f>
        <v/>
      </c>
      <c r="GG34" s="260"/>
      <c r="GI34" s="253">
        <f t="shared" ref="GI34:GI47" si="395">$B34</f>
        <v>8</v>
      </c>
      <c r="GJ34" s="254" t="str">
        <f>GrpE!$B$4</f>
        <v>Romania</v>
      </c>
      <c r="GK34" s="255">
        <f t="shared" ref="GK34:GK39" si="396">$D34</f>
        <v>21</v>
      </c>
      <c r="GL34" s="254" t="str">
        <f>GrpE!$D$4</f>
        <v>Ukraine</v>
      </c>
      <c r="GM34" s="258"/>
      <c r="GN34" s="258"/>
      <c r="GO34" s="259"/>
      <c r="GP34" s="255" t="str">
        <f t="shared" ref="GP34:GP39" si="397">IF(($F34&lt;&gt;"")*($G34&lt;&gt;"")*(GM34&lt;&gt;"")*(GN34&lt;&gt;""),($F34&gt;$G34)*(GM34&gt;GN34)+($F34=$G34)*(GM34=GN34)+($F34&lt;$G34)*(GM34&lt;GN34),"")</f>
        <v/>
      </c>
      <c r="GQ34" s="255" t="str">
        <f>IF((GP34&lt;&gt;""),IF(OR($F34&lt;&gt;$G34,PrSettings!$M$4="●"),(($F34-$G34)=(GM34-GN34))*1,0),"")</f>
        <v/>
      </c>
      <c r="GR34" s="255" t="str">
        <f t="shared" ref="GR34:GR39" si="398">IF((GP34&lt;&gt;""),($F34=GM34)*($G34=GN34),"")</f>
        <v/>
      </c>
      <c r="GS34" s="255" t="str">
        <f>IF(GP34&lt;&gt;"",IF(ABS($F34-$G34)&gt;=PrSettings!$M$7,(ABS($F34-$G34-GM34+GN34)&lt;=1)*1,IF(AND(GP34,$F34=$G34,$F34&gt;=PrSettings!$M$6),(ABS(GM34-$F34)&lt;=1)*1,IF(AND(ABS($F34-$G34-GM34+GN34)&lt;=1,$F34+$G34&gt;=PrSettings!$M$8),(ABS(GM34-$F34)&lt;=1)*(ABS(GN34-$G34)&lt;=1)*1,""))),"")</f>
        <v/>
      </c>
      <c r="GT34" s="260"/>
      <c r="GV34" s="253">
        <f t="shared" ref="GV34:GV47" si="399">$B34</f>
        <v>8</v>
      </c>
      <c r="GW34" s="254" t="str">
        <f>GrpE!$B$4</f>
        <v>Romania</v>
      </c>
      <c r="GX34" s="255">
        <f t="shared" ref="GX34:GX39" si="400">$D34</f>
        <v>21</v>
      </c>
      <c r="GY34" s="254" t="str">
        <f>GrpE!$D$4</f>
        <v>Ukraine</v>
      </c>
      <c r="GZ34" s="258"/>
      <c r="HA34" s="258"/>
      <c r="HB34" s="259"/>
      <c r="HC34" s="255" t="str">
        <f t="shared" ref="HC34:HC39" si="401">IF(($F34&lt;&gt;"")*($G34&lt;&gt;"")*(GZ34&lt;&gt;"")*(HA34&lt;&gt;""),($F34&gt;$G34)*(GZ34&gt;HA34)+($F34=$G34)*(GZ34=HA34)+($F34&lt;$G34)*(GZ34&lt;HA34),"")</f>
        <v/>
      </c>
      <c r="HD34" s="255" t="str">
        <f>IF((HC34&lt;&gt;""),IF(OR($F34&lt;&gt;$G34,PrSettings!$M$4="●"),(($F34-$G34)=(GZ34-HA34))*1,0),"")</f>
        <v/>
      </c>
      <c r="HE34" s="255" t="str">
        <f t="shared" ref="HE34:HE39" si="402">IF((HC34&lt;&gt;""),($F34=GZ34)*($G34=HA34),"")</f>
        <v/>
      </c>
      <c r="HF34" s="255" t="str">
        <f>IF(HC34&lt;&gt;"",IF(ABS($F34-$G34)&gt;=PrSettings!$M$7,(ABS($F34-$G34-GZ34+HA34)&lt;=1)*1,IF(AND(HC34,$F34=$G34,$F34&gt;=PrSettings!$M$6),(ABS(GZ34-$F34)&lt;=1)*1,IF(AND(ABS($F34-$G34-GZ34+HA34)&lt;=1,$F34+$G34&gt;=PrSettings!$M$8),(ABS(GZ34-$F34)&lt;=1)*(ABS(HA34-$G34)&lt;=1)*1,""))),"")</f>
        <v/>
      </c>
      <c r="HG34" s="260"/>
      <c r="HI34" s="253">
        <f t="shared" ref="HI34:HI47" si="403">$B34</f>
        <v>8</v>
      </c>
      <c r="HJ34" s="254" t="str">
        <f>GrpE!$B$4</f>
        <v>Romania</v>
      </c>
      <c r="HK34" s="255">
        <f t="shared" ref="HK34:HK39" si="404">$D34</f>
        <v>21</v>
      </c>
      <c r="HL34" s="254" t="str">
        <f>GrpE!$D$4</f>
        <v>Ukraine</v>
      </c>
      <c r="HM34" s="258"/>
      <c r="HN34" s="258"/>
      <c r="HO34" s="259"/>
      <c r="HP34" s="255" t="str">
        <f t="shared" ref="HP34:HP39" si="405">IF(($F34&lt;&gt;"")*($G34&lt;&gt;"")*(HM34&lt;&gt;"")*(HN34&lt;&gt;""),($F34&gt;$G34)*(HM34&gt;HN34)+($F34=$G34)*(HM34=HN34)+($F34&lt;$G34)*(HM34&lt;HN34),"")</f>
        <v/>
      </c>
      <c r="HQ34" s="255" t="str">
        <f>IF((HP34&lt;&gt;""),IF(OR($F34&lt;&gt;$G34,PrSettings!$M$4="●"),(($F34-$G34)=(HM34-HN34))*1,0),"")</f>
        <v/>
      </c>
      <c r="HR34" s="255" t="str">
        <f t="shared" ref="HR34:HR39" si="406">IF((HP34&lt;&gt;""),($F34=HM34)*($G34=HN34),"")</f>
        <v/>
      </c>
      <c r="HS34" s="255" t="str">
        <f>IF(HP34&lt;&gt;"",IF(ABS($F34-$G34)&gt;=PrSettings!$M$7,(ABS($F34-$G34-HM34+HN34)&lt;=1)*1,IF(AND(HP34,$F34=$G34,$F34&gt;=PrSettings!$M$6),(ABS(HM34-$F34)&lt;=1)*1,IF(AND(ABS($F34-$G34-HM34+HN34)&lt;=1,$F34+$G34&gt;=PrSettings!$M$8),(ABS(HM34-$F34)&lt;=1)*(ABS(HN34-$G34)&lt;=1)*1,""))),"")</f>
        <v/>
      </c>
      <c r="HT34" s="260"/>
      <c r="HV34" s="253">
        <f t="shared" ref="HV34:HV47" si="407">$B34</f>
        <v>8</v>
      </c>
      <c r="HW34" s="254" t="str">
        <f>GrpE!$B$4</f>
        <v>Romania</v>
      </c>
      <c r="HX34" s="255">
        <f t="shared" ref="HX34:HX39" si="408">$D34</f>
        <v>21</v>
      </c>
      <c r="HY34" s="254" t="str">
        <f>GrpE!$D$4</f>
        <v>Ukraine</v>
      </c>
      <c r="HZ34" s="258"/>
      <c r="IA34" s="258"/>
      <c r="IB34" s="259"/>
      <c r="IC34" s="255" t="str">
        <f t="shared" ref="IC34:IC39" si="409">IF(($F34&lt;&gt;"")*($G34&lt;&gt;"")*(HZ34&lt;&gt;"")*(IA34&lt;&gt;""),($F34&gt;$G34)*(HZ34&gt;IA34)+($F34=$G34)*(HZ34=IA34)+($F34&lt;$G34)*(HZ34&lt;IA34),"")</f>
        <v/>
      </c>
      <c r="ID34" s="255" t="str">
        <f>IF((IC34&lt;&gt;""),IF(OR($F34&lt;&gt;$G34,PrSettings!$M$4="●"),(($F34-$G34)=(HZ34-IA34))*1,0),"")</f>
        <v/>
      </c>
      <c r="IE34" s="255" t="str">
        <f t="shared" ref="IE34:IE39" si="410">IF((IC34&lt;&gt;""),($F34=HZ34)*($G34=IA34),"")</f>
        <v/>
      </c>
      <c r="IF34" s="255" t="str">
        <f>IF(IC34&lt;&gt;"",IF(ABS($F34-$G34)&gt;=PrSettings!$M$7,(ABS($F34-$G34-HZ34+IA34)&lt;=1)*1,IF(AND(IC34,$F34=$G34,$F34&gt;=PrSettings!$M$6),(ABS(HZ34-$F34)&lt;=1)*1,IF(AND(ABS($F34-$G34-HZ34+IA34)&lt;=1,$F34+$G34&gt;=PrSettings!$M$8),(ABS(HZ34-$F34)&lt;=1)*(ABS(IA34-$G34)&lt;=1)*1,""))),"")</f>
        <v/>
      </c>
      <c r="IG34" s="260"/>
      <c r="II34" s="253">
        <f t="shared" ref="II34:II47" si="411">$B34</f>
        <v>8</v>
      </c>
      <c r="IJ34" s="254" t="str">
        <f>GrpE!$B$4</f>
        <v>Romania</v>
      </c>
      <c r="IK34" s="255">
        <f t="shared" ref="IK34:IK39" si="412">$D34</f>
        <v>21</v>
      </c>
      <c r="IL34" s="254" t="str">
        <f>GrpE!$D$4</f>
        <v>Ukraine</v>
      </c>
      <c r="IM34" s="258"/>
      <c r="IN34" s="258"/>
      <c r="IO34" s="259"/>
      <c r="IP34" s="255" t="str">
        <f t="shared" ref="IP34:IP39" si="413">IF(($F34&lt;&gt;"")*($G34&lt;&gt;"")*(IM34&lt;&gt;"")*(IN34&lt;&gt;""),($F34&gt;$G34)*(IM34&gt;IN34)+($F34=$G34)*(IM34=IN34)+($F34&lt;$G34)*(IM34&lt;IN34),"")</f>
        <v/>
      </c>
      <c r="IQ34" s="255" t="str">
        <f>IF((IP34&lt;&gt;""),IF(OR($F34&lt;&gt;$G34,PrSettings!$M$4="●"),(($F34-$G34)=(IM34-IN34))*1,0),"")</f>
        <v/>
      </c>
      <c r="IR34" s="255" t="str">
        <f t="shared" ref="IR34:IR39" si="414">IF((IP34&lt;&gt;""),($F34=IM34)*($G34=IN34),"")</f>
        <v/>
      </c>
      <c r="IS34" s="255" t="str">
        <f>IF(IP34&lt;&gt;"",IF(ABS($F34-$G34)&gt;=PrSettings!$M$7,(ABS($F34-$G34-IM34+IN34)&lt;=1)*1,IF(AND(IP34,$F34=$G34,$F34&gt;=PrSettings!$M$6),(ABS(IM34-$F34)&lt;=1)*1,IF(AND(ABS($F34-$G34-IM34+IN34)&lt;=1,$F34+$G34&gt;=PrSettings!$M$8),(ABS(IM34-$F34)&lt;=1)*(ABS(IN34-$G34)&lt;=1)*1,""))),"")</f>
        <v/>
      </c>
      <c r="IT34" s="260"/>
      <c r="IV34" s="253">
        <f t="shared" ref="IV34:IV47" si="415">$B34</f>
        <v>8</v>
      </c>
      <c r="IW34" s="254" t="str">
        <f>GrpE!$B$4</f>
        <v>Romania</v>
      </c>
      <c r="IX34" s="255">
        <f t="shared" ref="IX34:IX39" si="416">$D34</f>
        <v>21</v>
      </c>
      <c r="IY34" s="254" t="str">
        <f>GrpE!$D$4</f>
        <v>Ukraine</v>
      </c>
      <c r="IZ34" s="258"/>
      <c r="JA34" s="258"/>
      <c r="JB34" s="259"/>
      <c r="JC34" s="255" t="str">
        <f t="shared" ref="JC34:JC39" si="417">IF(($F34&lt;&gt;"")*($G34&lt;&gt;"")*(IZ34&lt;&gt;"")*(JA34&lt;&gt;""),($F34&gt;$G34)*(IZ34&gt;JA34)+($F34=$G34)*(IZ34=JA34)+($F34&lt;$G34)*(IZ34&lt;JA34),"")</f>
        <v/>
      </c>
      <c r="JD34" s="255" t="str">
        <f>IF((JC34&lt;&gt;""),IF(OR($F34&lt;&gt;$G34,PrSettings!$M$4="●"),(($F34-$G34)=(IZ34-JA34))*1,0),"")</f>
        <v/>
      </c>
      <c r="JE34" s="255" t="str">
        <f t="shared" ref="JE34:JE39" si="418">IF((JC34&lt;&gt;""),($F34=IZ34)*($G34=JA34),"")</f>
        <v/>
      </c>
      <c r="JF34" s="255" t="str">
        <f>IF(JC34&lt;&gt;"",IF(ABS($F34-$G34)&gt;=PrSettings!$M$7,(ABS($F34-$G34-IZ34+JA34)&lt;=1)*1,IF(AND(JC34,$F34=$G34,$F34&gt;=PrSettings!$M$6),(ABS(IZ34-$F34)&lt;=1)*1,IF(AND(ABS($F34-$G34-IZ34+JA34)&lt;=1,$F34+$G34&gt;=PrSettings!$M$8),(ABS(IZ34-$F34)&lt;=1)*(ABS(JA34-$G34)&lt;=1)*1,""))),"")</f>
        <v/>
      </c>
      <c r="JG34" s="260"/>
      <c r="JI34" s="253">
        <f t="shared" ref="JI34:JI47" si="419">$B34</f>
        <v>8</v>
      </c>
      <c r="JJ34" s="254" t="str">
        <f>GrpE!$B$4</f>
        <v>Romania</v>
      </c>
      <c r="JK34" s="255">
        <f t="shared" ref="JK34:JK39" si="420">$D34</f>
        <v>21</v>
      </c>
      <c r="JL34" s="254" t="str">
        <f>GrpE!$D$4</f>
        <v>Ukraine</v>
      </c>
      <c r="JM34" s="258"/>
      <c r="JN34" s="258"/>
      <c r="JO34" s="259"/>
      <c r="JP34" s="255" t="str">
        <f t="shared" ref="JP34:JP39" si="421">IF(($F34&lt;&gt;"")*($G34&lt;&gt;"")*(JM34&lt;&gt;"")*(JN34&lt;&gt;""),($F34&gt;$G34)*(JM34&gt;JN34)+($F34=$G34)*(JM34=JN34)+($F34&lt;$G34)*(JM34&lt;JN34),"")</f>
        <v/>
      </c>
      <c r="JQ34" s="255" t="str">
        <f>IF((JP34&lt;&gt;""),IF(OR($F34&lt;&gt;$G34,PrSettings!$M$4="●"),(($F34-$G34)=(JM34-JN34))*1,0),"")</f>
        <v/>
      </c>
      <c r="JR34" s="255" t="str">
        <f t="shared" ref="JR34:JR39" si="422">IF((JP34&lt;&gt;""),($F34=JM34)*($G34=JN34),"")</f>
        <v/>
      </c>
      <c r="JS34" s="255" t="str">
        <f>IF(JP34&lt;&gt;"",IF(ABS($F34-$G34)&gt;=PrSettings!$M$7,(ABS($F34-$G34-JM34+JN34)&lt;=1)*1,IF(AND(JP34,$F34=$G34,$F34&gt;=PrSettings!$M$6),(ABS(JM34-$F34)&lt;=1)*1,IF(AND(ABS($F34-$G34-JM34+JN34)&lt;=1,$F34+$G34&gt;=PrSettings!$M$8),(ABS(JM34-$F34)&lt;=1)*(ABS(JN34-$G34)&lt;=1)*1,""))),"")</f>
        <v/>
      </c>
      <c r="JT34" s="260"/>
      <c r="JV34" s="253">
        <f t="shared" ref="JV34:JV47" si="423">$B34</f>
        <v>8</v>
      </c>
      <c r="JW34" s="254" t="str">
        <f>GrpE!$B$4</f>
        <v>Romania</v>
      </c>
      <c r="JX34" s="255">
        <f t="shared" ref="JX34:JX39" si="424">$D34</f>
        <v>21</v>
      </c>
      <c r="JY34" s="254" t="str">
        <f>GrpE!$D$4</f>
        <v>Ukraine</v>
      </c>
      <c r="JZ34" s="258"/>
      <c r="KA34" s="258"/>
      <c r="KB34" s="259"/>
      <c r="KC34" s="255" t="str">
        <f t="shared" ref="KC34:KC39" si="425">IF(($F34&lt;&gt;"")*($G34&lt;&gt;"")*(JZ34&lt;&gt;"")*(KA34&lt;&gt;""),($F34&gt;$G34)*(JZ34&gt;KA34)+($F34=$G34)*(JZ34=KA34)+($F34&lt;$G34)*(JZ34&lt;KA34),"")</f>
        <v/>
      </c>
      <c r="KD34" s="255" t="str">
        <f>IF((KC34&lt;&gt;""),IF(OR($F34&lt;&gt;$G34,PrSettings!$M$4="●"),(($F34-$G34)=(JZ34-KA34))*1,0),"")</f>
        <v/>
      </c>
      <c r="KE34" s="255" t="str">
        <f t="shared" ref="KE34:KE39" si="426">IF((KC34&lt;&gt;""),($F34=JZ34)*($G34=KA34),"")</f>
        <v/>
      </c>
      <c r="KF34" s="255" t="str">
        <f>IF(KC34&lt;&gt;"",IF(ABS($F34-$G34)&gt;=PrSettings!$M$7,(ABS($F34-$G34-JZ34+KA34)&lt;=1)*1,IF(AND(KC34,$F34=$G34,$F34&gt;=PrSettings!$M$6),(ABS(JZ34-$F34)&lt;=1)*1,IF(AND(ABS($F34-$G34-JZ34+KA34)&lt;=1,$F34+$G34&gt;=PrSettings!$M$8),(ABS(JZ34-$F34)&lt;=1)*(ABS(KA34-$G34)&lt;=1)*1,""))),"")</f>
        <v/>
      </c>
      <c r="KG34" s="260"/>
      <c r="KI34" s="253">
        <f t="shared" ref="KI34:KI47" si="427">$B34</f>
        <v>8</v>
      </c>
      <c r="KJ34" s="254" t="str">
        <f>GrpE!$B$4</f>
        <v>Romania</v>
      </c>
      <c r="KK34" s="255">
        <f t="shared" ref="KK34:KK39" si="428">$D34</f>
        <v>21</v>
      </c>
      <c r="KL34" s="254" t="str">
        <f>GrpE!$D$4</f>
        <v>Ukraine</v>
      </c>
      <c r="KM34" s="258"/>
      <c r="KN34" s="258"/>
      <c r="KO34" s="259"/>
      <c r="KP34" s="255" t="str">
        <f t="shared" ref="KP34:KP39" si="429">IF(($F34&lt;&gt;"")*($G34&lt;&gt;"")*(KM34&lt;&gt;"")*(KN34&lt;&gt;""),($F34&gt;$G34)*(KM34&gt;KN34)+($F34=$G34)*(KM34=KN34)+($F34&lt;$G34)*(KM34&lt;KN34),"")</f>
        <v/>
      </c>
      <c r="KQ34" s="255" t="str">
        <f>IF((KP34&lt;&gt;""),IF(OR($F34&lt;&gt;$G34,PrSettings!$M$4="●"),(($F34-$G34)=(KM34-KN34))*1,0),"")</f>
        <v/>
      </c>
      <c r="KR34" s="255" t="str">
        <f t="shared" ref="KR34:KR39" si="430">IF((KP34&lt;&gt;""),($F34=KM34)*($G34=KN34),"")</f>
        <v/>
      </c>
      <c r="KS34" s="255" t="str">
        <f>IF(KP34&lt;&gt;"",IF(ABS($F34-$G34)&gt;=PrSettings!$M$7,(ABS($F34-$G34-KM34+KN34)&lt;=1)*1,IF(AND(KP34,$F34=$G34,$F34&gt;=PrSettings!$M$6),(ABS(KM34-$F34)&lt;=1)*1,IF(AND(ABS($F34-$G34-KM34+KN34)&lt;=1,$F34+$G34&gt;=PrSettings!$M$8),(ABS(KM34-$F34)&lt;=1)*(ABS(KN34-$G34)&lt;=1)*1,""))),"")</f>
        <v/>
      </c>
      <c r="KT34" s="260"/>
      <c r="KV34" s="253">
        <f t="shared" ref="KV34:KV47" si="431">$B34</f>
        <v>8</v>
      </c>
      <c r="KW34" s="254" t="str">
        <f>GrpE!$B$4</f>
        <v>Romania</v>
      </c>
      <c r="KX34" s="255">
        <f t="shared" ref="KX34:KX39" si="432">$D34</f>
        <v>21</v>
      </c>
      <c r="KY34" s="254" t="str">
        <f>GrpE!$D$4</f>
        <v>Ukraine</v>
      </c>
      <c r="KZ34" s="258"/>
      <c r="LA34" s="258"/>
      <c r="LB34" s="259"/>
      <c r="LC34" s="255" t="str">
        <f t="shared" ref="LC34:LC39" si="433">IF(($F34&lt;&gt;"")*($G34&lt;&gt;"")*(KZ34&lt;&gt;"")*(LA34&lt;&gt;""),($F34&gt;$G34)*(KZ34&gt;LA34)+($F34=$G34)*(KZ34=LA34)+($F34&lt;$G34)*(KZ34&lt;LA34),"")</f>
        <v/>
      </c>
      <c r="LD34" s="255" t="str">
        <f>IF((LC34&lt;&gt;""),IF(OR($F34&lt;&gt;$G34,PrSettings!$M$4="●"),(($F34-$G34)=(KZ34-LA34))*1,0),"")</f>
        <v/>
      </c>
      <c r="LE34" s="255" t="str">
        <f t="shared" ref="LE34:LE39" si="434">IF((LC34&lt;&gt;""),($F34=KZ34)*($G34=LA34),"")</f>
        <v/>
      </c>
      <c r="LF34" s="255" t="str">
        <f>IF(LC34&lt;&gt;"",IF(ABS($F34-$G34)&gt;=PrSettings!$M$7,(ABS($F34-$G34-KZ34+LA34)&lt;=1)*1,IF(AND(LC34,$F34=$G34,$F34&gt;=PrSettings!$M$6),(ABS(KZ34-$F34)&lt;=1)*1,IF(AND(ABS($F34-$G34-KZ34+LA34)&lt;=1,$F34+$G34&gt;=PrSettings!$M$8),(ABS(KZ34-$F34)&lt;=1)*(ABS(LA34-$G34)&lt;=1)*1,""))),"")</f>
        <v/>
      </c>
      <c r="LG34" s="260"/>
      <c r="LI34" s="253">
        <f t="shared" ref="LI34:LI47" si="435">$B34</f>
        <v>8</v>
      </c>
      <c r="LJ34" s="254" t="str">
        <f>GrpE!$B$4</f>
        <v>Romania</v>
      </c>
      <c r="LK34" s="255">
        <f t="shared" ref="LK34:LK39" si="436">$D34</f>
        <v>21</v>
      </c>
      <c r="LL34" s="254" t="str">
        <f>GrpE!$D$4</f>
        <v>Ukraine</v>
      </c>
      <c r="LM34" s="258"/>
      <c r="LN34" s="258"/>
      <c r="LO34" s="259"/>
      <c r="LP34" s="255" t="str">
        <f t="shared" ref="LP34:LP39" si="437">IF(($F34&lt;&gt;"")*($G34&lt;&gt;"")*(LM34&lt;&gt;"")*(LN34&lt;&gt;""),($F34&gt;$G34)*(LM34&gt;LN34)+($F34=$G34)*(LM34=LN34)+($F34&lt;$G34)*(LM34&lt;LN34),"")</f>
        <v/>
      </c>
      <c r="LQ34" s="255" t="str">
        <f>IF((LP34&lt;&gt;""),IF(OR($F34&lt;&gt;$G34,PrSettings!$M$4="●"),(($F34-$G34)=(LM34-LN34))*1,0),"")</f>
        <v/>
      </c>
      <c r="LR34" s="255" t="str">
        <f t="shared" ref="LR34:LR39" si="438">IF((LP34&lt;&gt;""),($F34=LM34)*($G34=LN34),"")</f>
        <v/>
      </c>
      <c r="LS34" s="255" t="str">
        <f>IF(LP34&lt;&gt;"",IF(ABS($F34-$G34)&gt;=PrSettings!$M$7,(ABS($F34-$G34-LM34+LN34)&lt;=1)*1,IF(AND(LP34,$F34=$G34,$F34&gt;=PrSettings!$M$6),(ABS(LM34-$F34)&lt;=1)*1,IF(AND(ABS($F34-$G34-LM34+LN34)&lt;=1,$F34+$G34&gt;=PrSettings!$M$8),(ABS(LM34-$F34)&lt;=1)*(ABS(LN34-$G34)&lt;=1)*1,""))),"")</f>
        <v/>
      </c>
      <c r="LT34" s="260"/>
      <c r="LV34" s="253">
        <f t="shared" ref="LV34:LV47" si="439">$B34</f>
        <v>8</v>
      </c>
      <c r="LW34" s="254" t="str">
        <f>GrpE!$B$4</f>
        <v>Romania</v>
      </c>
      <c r="LX34" s="255">
        <f t="shared" ref="LX34:LX39" si="440">$D34</f>
        <v>21</v>
      </c>
      <c r="LY34" s="254" t="str">
        <f>GrpE!$D$4</f>
        <v>Ukraine</v>
      </c>
      <c r="LZ34" s="258"/>
      <c r="MA34" s="258"/>
      <c r="MB34" s="259"/>
      <c r="MC34" s="255" t="str">
        <f t="shared" ref="MC34:MC39" si="441">IF(($F34&lt;&gt;"")*($G34&lt;&gt;"")*(LZ34&lt;&gt;"")*(MA34&lt;&gt;""),($F34&gt;$G34)*(LZ34&gt;MA34)+($F34=$G34)*(LZ34=MA34)+($F34&lt;$G34)*(LZ34&lt;MA34),"")</f>
        <v/>
      </c>
      <c r="MD34" s="255" t="str">
        <f>IF((MC34&lt;&gt;""),IF(OR($F34&lt;&gt;$G34,PrSettings!$M$4="●"),(($F34-$G34)=(LZ34-MA34))*1,0),"")</f>
        <v/>
      </c>
      <c r="ME34" s="255" t="str">
        <f t="shared" ref="ME34:ME39" si="442">IF((MC34&lt;&gt;""),($F34=LZ34)*($G34=MA34),"")</f>
        <v/>
      </c>
      <c r="MF34" s="255" t="str">
        <f>IF(MC34&lt;&gt;"",IF(ABS($F34-$G34)&gt;=PrSettings!$M$7,(ABS($F34-$G34-LZ34+MA34)&lt;=1)*1,IF(AND(MC34,$F34=$G34,$F34&gt;=PrSettings!$M$6),(ABS(LZ34-$F34)&lt;=1)*1,IF(AND(ABS($F34-$G34-LZ34+MA34)&lt;=1,$F34+$G34&gt;=PrSettings!$M$8),(ABS(LZ34-$F34)&lt;=1)*(ABS(MA34-$G34)&lt;=1)*1,""))),"")</f>
        <v/>
      </c>
      <c r="MG34" s="260"/>
    </row>
    <row r="35">
      <c r="A35" s="172"/>
      <c r="B35" s="253">
        <f t="array" ref="B35">INDEX(Groups!$C$7:$C$35,MATCH(C35,Groups!$D$7:$D$35,0))</f>
        <v>4</v>
      </c>
      <c r="C35" s="254" t="str">
        <f>GrpE!$B$5</f>
        <v>Belgium</v>
      </c>
      <c r="D35" s="255">
        <f t="array" ref="D35">INDEX(Groups!$C$7:$C$35,MATCH(E35,Groups!$D$7:$D$35,0))</f>
        <v>16</v>
      </c>
      <c r="E35" s="254" t="str">
        <f>GrpE!$D$5</f>
        <v>Slovakia</v>
      </c>
      <c r="F35" s="256">
        <f>GrpE!$E$5</f>
        <v>2</v>
      </c>
      <c r="G35" s="257">
        <f>GrpE!$G$5</f>
        <v>0</v>
      </c>
      <c r="H35" s="133"/>
      <c r="I35" s="253">
        <f t="shared" si="339"/>
        <v>4</v>
      </c>
      <c r="J35" s="254" t="str">
        <f>GrpE!$B$5</f>
        <v>Belgium</v>
      </c>
      <c r="K35" s="255">
        <f t="shared" si="340"/>
        <v>16</v>
      </c>
      <c r="L35" s="254" t="str">
        <f>GrpE!$D$5</f>
        <v>Slovakia</v>
      </c>
      <c r="M35" s="258"/>
      <c r="N35" s="258"/>
      <c r="O35" s="261"/>
      <c r="P35" s="255" t="str">
        <f t="shared" si="341"/>
        <v/>
      </c>
      <c r="Q35" s="255" t="str">
        <f>IF((P35&lt;&gt;""),IF(OR($F35&lt;&gt;$G35,PrSettings!$M$4="●"),(($F35-$G35)=(M35-N35))*1,0),"")</f>
        <v/>
      </c>
      <c r="R35" s="255" t="str">
        <f t="shared" si="342"/>
        <v/>
      </c>
      <c r="S35" s="255" t="str">
        <f>IF(P35&lt;&gt;"",IF(ABS($F35-$G35)&gt;=PrSettings!$M$7,(ABS($F35-$G35-M35+N35)&lt;=1)*1,IF(AND(P35,$F35=$G35,$F35&gt;=PrSettings!$M$6),(ABS(M35-$F35)&lt;=1)*1,IF(AND(ABS($F35-$G35-M35+N35)&lt;=1,$F35+$G35&gt;=PrSettings!$M$8),(ABS(M35-$F35)&lt;=1)*(ABS(N35-$G35)&lt;=1)*1,""))),"")</f>
        <v/>
      </c>
      <c r="T35" s="262"/>
      <c r="V35" s="253">
        <f t="shared" si="343"/>
        <v>4</v>
      </c>
      <c r="W35" s="254" t="str">
        <f>GrpE!$B$5</f>
        <v>Belgium</v>
      </c>
      <c r="X35" s="255">
        <f t="shared" si="344"/>
        <v>16</v>
      </c>
      <c r="Y35" s="254" t="str">
        <f>GrpE!$D$5</f>
        <v>Slovakia</v>
      </c>
      <c r="Z35" s="258"/>
      <c r="AA35" s="258"/>
      <c r="AB35" s="261"/>
      <c r="AC35" s="255" t="str">
        <f t="shared" si="345"/>
        <v/>
      </c>
      <c r="AD35" s="255" t="str">
        <f>IF((AC35&lt;&gt;""),IF(OR($F35&lt;&gt;$G35,PrSettings!$M$4="●"),(($F35-$G35)=(Z35-AA35))*1,0),"")</f>
        <v/>
      </c>
      <c r="AE35" s="255" t="str">
        <f t="shared" si="346"/>
        <v/>
      </c>
      <c r="AF35" s="255" t="str">
        <f>IF(AC35&lt;&gt;"",IF(ABS($F35-$G35)&gt;=PrSettings!$M$7,(ABS($F35-$G35-Z35+AA35)&lt;=1)*1,IF(AND(AC35,$F35=$G35,$F35&gt;=PrSettings!$M$6),(ABS(Z35-$F35)&lt;=1)*1,IF(AND(ABS($F35-$G35-Z35+AA35)&lt;=1,$F35+$G35&gt;=PrSettings!$M$8),(ABS(Z35-$F35)&lt;=1)*(ABS(AA35-$G35)&lt;=1)*1,""))),"")</f>
        <v/>
      </c>
      <c r="AG35" s="262"/>
      <c r="AI35" s="253">
        <f t="shared" si="347"/>
        <v>4</v>
      </c>
      <c r="AJ35" s="254" t="str">
        <f>GrpE!$B$5</f>
        <v>Belgium</v>
      </c>
      <c r="AK35" s="255">
        <f t="shared" si="348"/>
        <v>16</v>
      </c>
      <c r="AL35" s="254" t="str">
        <f>GrpE!$D$5</f>
        <v>Slovakia</v>
      </c>
      <c r="AM35" s="258"/>
      <c r="AN35" s="258"/>
      <c r="AO35" s="261"/>
      <c r="AP35" s="255" t="str">
        <f t="shared" si="349"/>
        <v/>
      </c>
      <c r="AQ35" s="255" t="str">
        <f>IF((AP35&lt;&gt;""),IF(OR($F35&lt;&gt;$G35,PrSettings!$M$4="●"),(($F35-$G35)=(AM35-AN35))*1,0),"")</f>
        <v/>
      </c>
      <c r="AR35" s="255" t="str">
        <f t="shared" si="350"/>
        <v/>
      </c>
      <c r="AS35" s="255" t="str">
        <f>IF(AP35&lt;&gt;"",IF(ABS($F35-$G35)&gt;=PrSettings!$M$7,(ABS($F35-$G35-AM35+AN35)&lt;=1)*1,IF(AND(AP35,$F35=$G35,$F35&gt;=PrSettings!$M$6),(ABS(AM35-$F35)&lt;=1)*1,IF(AND(ABS($F35-$G35-AM35+AN35)&lt;=1,$F35+$G35&gt;=PrSettings!$M$8),(ABS(AM35-$F35)&lt;=1)*(ABS(AN35-$G35)&lt;=1)*1,""))),"")</f>
        <v/>
      </c>
      <c r="AT35" s="262"/>
      <c r="AV35" s="253">
        <f t="shared" si="351"/>
        <v>4</v>
      </c>
      <c r="AW35" s="254" t="str">
        <f>GrpE!$B$5</f>
        <v>Belgium</v>
      </c>
      <c r="AX35" s="255">
        <f t="shared" si="352"/>
        <v>16</v>
      </c>
      <c r="AY35" s="254" t="str">
        <f>GrpE!$D$5</f>
        <v>Slovakia</v>
      </c>
      <c r="AZ35" s="258"/>
      <c r="BA35" s="258"/>
      <c r="BB35" s="261"/>
      <c r="BC35" s="255" t="str">
        <f t="shared" si="353"/>
        <v/>
      </c>
      <c r="BD35" s="255" t="str">
        <f>IF((BC35&lt;&gt;""),IF(OR($F35&lt;&gt;$G35,PrSettings!$M$4="●"),(($F35-$G35)=(AZ35-BA35))*1,0),"")</f>
        <v/>
      </c>
      <c r="BE35" s="255" t="str">
        <f t="shared" si="354"/>
        <v/>
      </c>
      <c r="BF35" s="255" t="str">
        <f>IF(BC35&lt;&gt;"",IF(ABS($F35-$G35)&gt;=PrSettings!$M$7,(ABS($F35-$G35-AZ35+BA35)&lt;=1)*1,IF(AND(BC35,$F35=$G35,$F35&gt;=PrSettings!$M$6),(ABS(AZ35-$F35)&lt;=1)*1,IF(AND(ABS($F35-$G35-AZ35+BA35)&lt;=1,$F35+$G35&gt;=PrSettings!$M$8),(ABS(AZ35-$F35)&lt;=1)*(ABS(BA35-$G35)&lt;=1)*1,""))),"")</f>
        <v/>
      </c>
      <c r="BG35" s="262"/>
      <c r="BI35" s="253">
        <f t="shared" si="355"/>
        <v>4</v>
      </c>
      <c r="BJ35" s="254" t="str">
        <f>GrpE!$B$5</f>
        <v>Belgium</v>
      </c>
      <c r="BK35" s="255">
        <f t="shared" si="356"/>
        <v>16</v>
      </c>
      <c r="BL35" s="254" t="str">
        <f>GrpE!$D$5</f>
        <v>Slovakia</v>
      </c>
      <c r="BM35" s="258"/>
      <c r="BN35" s="258"/>
      <c r="BO35" s="261"/>
      <c r="BP35" s="255" t="str">
        <f t="shared" si="357"/>
        <v/>
      </c>
      <c r="BQ35" s="255" t="str">
        <f>IF((BP35&lt;&gt;""),IF(OR($F35&lt;&gt;$G35,PrSettings!$M$4="●"),(($F35-$G35)=(BM35-BN35))*1,0),"")</f>
        <v/>
      </c>
      <c r="BR35" s="255" t="str">
        <f t="shared" si="358"/>
        <v/>
      </c>
      <c r="BS35" s="255" t="str">
        <f>IF(BP35&lt;&gt;"",IF(ABS($F35-$G35)&gt;=PrSettings!$M$7,(ABS($F35-$G35-BM35+BN35)&lt;=1)*1,IF(AND(BP35,$F35=$G35,$F35&gt;=PrSettings!$M$6),(ABS(BM35-$F35)&lt;=1)*1,IF(AND(ABS($F35-$G35-BM35+BN35)&lt;=1,$F35+$G35&gt;=PrSettings!$M$8),(ABS(BM35-$F35)&lt;=1)*(ABS(BN35-$G35)&lt;=1)*1,""))),"")</f>
        <v/>
      </c>
      <c r="BT35" s="262"/>
      <c r="BV35" s="253">
        <f t="shared" si="359"/>
        <v>4</v>
      </c>
      <c r="BW35" s="254" t="str">
        <f>GrpE!$B$5</f>
        <v>Belgium</v>
      </c>
      <c r="BX35" s="255">
        <f t="shared" si="360"/>
        <v>16</v>
      </c>
      <c r="BY35" s="254" t="str">
        <f>GrpE!$D$5</f>
        <v>Slovakia</v>
      </c>
      <c r="BZ35" s="258"/>
      <c r="CA35" s="258"/>
      <c r="CB35" s="261"/>
      <c r="CC35" s="255" t="str">
        <f t="shared" si="361"/>
        <v/>
      </c>
      <c r="CD35" s="255" t="str">
        <f>IF((CC35&lt;&gt;""),IF(OR($F35&lt;&gt;$G35,PrSettings!$M$4="●"),(($F35-$G35)=(BZ35-CA35))*1,0),"")</f>
        <v/>
      </c>
      <c r="CE35" s="255" t="str">
        <f t="shared" si="362"/>
        <v/>
      </c>
      <c r="CF35" s="255" t="str">
        <f>IF(CC35&lt;&gt;"",IF(ABS($F35-$G35)&gt;=PrSettings!$M$7,(ABS($F35-$G35-BZ35+CA35)&lt;=1)*1,IF(AND(CC35,$F35=$G35,$F35&gt;=PrSettings!$M$6),(ABS(BZ35-$F35)&lt;=1)*1,IF(AND(ABS($F35-$G35-BZ35+CA35)&lt;=1,$F35+$G35&gt;=PrSettings!$M$8),(ABS(BZ35-$F35)&lt;=1)*(ABS(CA35-$G35)&lt;=1)*1,""))),"")</f>
        <v/>
      </c>
      <c r="CG35" s="262"/>
      <c r="CI35" s="253">
        <f t="shared" si="363"/>
        <v>4</v>
      </c>
      <c r="CJ35" s="254" t="str">
        <f>GrpE!$B$5</f>
        <v>Belgium</v>
      </c>
      <c r="CK35" s="255">
        <f t="shared" si="364"/>
        <v>16</v>
      </c>
      <c r="CL35" s="254" t="str">
        <f>GrpE!$D$5</f>
        <v>Slovakia</v>
      </c>
      <c r="CM35" s="258"/>
      <c r="CN35" s="258"/>
      <c r="CO35" s="261"/>
      <c r="CP35" s="255" t="str">
        <f t="shared" si="365"/>
        <v/>
      </c>
      <c r="CQ35" s="255" t="str">
        <f>IF((CP35&lt;&gt;""),IF(OR($F35&lt;&gt;$G35,PrSettings!$M$4="●"),(($F35-$G35)=(CM35-CN35))*1,0),"")</f>
        <v/>
      </c>
      <c r="CR35" s="255" t="str">
        <f t="shared" si="366"/>
        <v/>
      </c>
      <c r="CS35" s="255" t="str">
        <f>IF(CP35&lt;&gt;"",IF(ABS($F35-$G35)&gt;=PrSettings!$M$7,(ABS($F35-$G35-CM35+CN35)&lt;=1)*1,IF(AND(CP35,$F35=$G35,$F35&gt;=PrSettings!$M$6),(ABS(CM35-$F35)&lt;=1)*1,IF(AND(ABS($F35-$G35-CM35+CN35)&lt;=1,$F35+$G35&gt;=PrSettings!$M$8),(ABS(CM35-$F35)&lt;=1)*(ABS(CN35-$G35)&lt;=1)*1,""))),"")</f>
        <v/>
      </c>
      <c r="CT35" s="262"/>
      <c r="CV35" s="253">
        <f t="shared" si="367"/>
        <v>4</v>
      </c>
      <c r="CW35" s="254" t="str">
        <f>GrpE!$B$5</f>
        <v>Belgium</v>
      </c>
      <c r="CX35" s="255">
        <f t="shared" si="368"/>
        <v>16</v>
      </c>
      <c r="CY35" s="254" t="str">
        <f>GrpE!$D$5</f>
        <v>Slovakia</v>
      </c>
      <c r="CZ35" s="258"/>
      <c r="DA35" s="258"/>
      <c r="DB35" s="261"/>
      <c r="DC35" s="255" t="str">
        <f t="shared" si="369"/>
        <v/>
      </c>
      <c r="DD35" s="255" t="str">
        <f>IF((DC35&lt;&gt;""),IF(OR($F35&lt;&gt;$G35,PrSettings!$M$4="●"),(($F35-$G35)=(CZ35-DA35))*1,0),"")</f>
        <v/>
      </c>
      <c r="DE35" s="255" t="str">
        <f t="shared" si="370"/>
        <v/>
      </c>
      <c r="DF35" s="255" t="str">
        <f>IF(DC35&lt;&gt;"",IF(ABS($F35-$G35)&gt;=PrSettings!$M$7,(ABS($F35-$G35-CZ35+DA35)&lt;=1)*1,IF(AND(DC35,$F35=$G35,$F35&gt;=PrSettings!$M$6),(ABS(CZ35-$F35)&lt;=1)*1,IF(AND(ABS($F35-$G35-CZ35+DA35)&lt;=1,$F35+$G35&gt;=PrSettings!$M$8),(ABS(CZ35-$F35)&lt;=1)*(ABS(DA35-$G35)&lt;=1)*1,""))),"")</f>
        <v/>
      </c>
      <c r="DG35" s="262"/>
      <c r="DI35" s="253">
        <f t="shared" si="371"/>
        <v>4</v>
      </c>
      <c r="DJ35" s="254" t="str">
        <f>GrpE!$B$5</f>
        <v>Belgium</v>
      </c>
      <c r="DK35" s="255">
        <f t="shared" si="372"/>
        <v>16</v>
      </c>
      <c r="DL35" s="254" t="str">
        <f>GrpE!$D$5</f>
        <v>Slovakia</v>
      </c>
      <c r="DM35" s="258"/>
      <c r="DN35" s="258"/>
      <c r="DO35" s="261"/>
      <c r="DP35" s="255" t="str">
        <f t="shared" si="373"/>
        <v/>
      </c>
      <c r="DQ35" s="255" t="str">
        <f>IF((DP35&lt;&gt;""),IF(OR($F35&lt;&gt;$G35,PrSettings!$M$4="●"),(($F35-$G35)=(DM35-DN35))*1,0),"")</f>
        <v/>
      </c>
      <c r="DR35" s="255" t="str">
        <f t="shared" si="374"/>
        <v/>
      </c>
      <c r="DS35" s="255" t="str">
        <f>IF(DP35&lt;&gt;"",IF(ABS($F35-$G35)&gt;=PrSettings!$M$7,(ABS($F35-$G35-DM35+DN35)&lt;=1)*1,IF(AND(DP35,$F35=$G35,$F35&gt;=PrSettings!$M$6),(ABS(DM35-$F35)&lt;=1)*1,IF(AND(ABS($F35-$G35-DM35+DN35)&lt;=1,$F35+$G35&gt;=PrSettings!$M$8),(ABS(DM35-$F35)&lt;=1)*(ABS(DN35-$G35)&lt;=1)*1,""))),"")</f>
        <v/>
      </c>
      <c r="DT35" s="262"/>
      <c r="DV35" s="253">
        <f t="shared" si="375"/>
        <v>4</v>
      </c>
      <c r="DW35" s="254" t="str">
        <f>GrpE!$B$5</f>
        <v>Belgium</v>
      </c>
      <c r="DX35" s="255">
        <f t="shared" si="376"/>
        <v>16</v>
      </c>
      <c r="DY35" s="254" t="str">
        <f>GrpE!$D$5</f>
        <v>Slovakia</v>
      </c>
      <c r="DZ35" s="258"/>
      <c r="EA35" s="258"/>
      <c r="EB35" s="261"/>
      <c r="EC35" s="255" t="str">
        <f t="shared" si="377"/>
        <v/>
      </c>
      <c r="ED35" s="255" t="str">
        <f>IF((EC35&lt;&gt;""),IF(OR($F35&lt;&gt;$G35,PrSettings!$M$4="●"),(($F35-$G35)=(DZ35-EA35))*1,0),"")</f>
        <v/>
      </c>
      <c r="EE35" s="255" t="str">
        <f t="shared" si="378"/>
        <v/>
      </c>
      <c r="EF35" s="255" t="str">
        <f>IF(EC35&lt;&gt;"",IF(ABS($F35-$G35)&gt;=PrSettings!$M$7,(ABS($F35-$G35-DZ35+EA35)&lt;=1)*1,IF(AND(EC35,$F35=$G35,$F35&gt;=PrSettings!$M$6),(ABS(DZ35-$F35)&lt;=1)*1,IF(AND(ABS($F35-$G35-DZ35+EA35)&lt;=1,$F35+$G35&gt;=PrSettings!$M$8),(ABS(DZ35-$F35)&lt;=1)*(ABS(EA35-$G35)&lt;=1)*1,""))),"")</f>
        <v/>
      </c>
      <c r="EG35" s="262"/>
      <c r="EI35" s="253">
        <f t="shared" si="379"/>
        <v>4</v>
      </c>
      <c r="EJ35" s="254" t="str">
        <f>GrpE!$B$5</f>
        <v>Belgium</v>
      </c>
      <c r="EK35" s="255">
        <f t="shared" si="380"/>
        <v>16</v>
      </c>
      <c r="EL35" s="254" t="str">
        <f>GrpE!$D$5</f>
        <v>Slovakia</v>
      </c>
      <c r="EM35" s="258"/>
      <c r="EN35" s="258"/>
      <c r="EO35" s="261"/>
      <c r="EP35" s="255" t="str">
        <f t="shared" si="381"/>
        <v/>
      </c>
      <c r="EQ35" s="255" t="str">
        <f>IF((EP35&lt;&gt;""),IF(OR($F35&lt;&gt;$G35,PrSettings!$M$4="●"),(($F35-$G35)=(EM35-EN35))*1,0),"")</f>
        <v/>
      </c>
      <c r="ER35" s="255" t="str">
        <f t="shared" si="382"/>
        <v/>
      </c>
      <c r="ES35" s="255" t="str">
        <f>IF(EP35&lt;&gt;"",IF(ABS($F35-$G35)&gt;=PrSettings!$M$7,(ABS($F35-$G35-EM35+EN35)&lt;=1)*1,IF(AND(EP35,$F35=$G35,$F35&gt;=PrSettings!$M$6),(ABS(EM35-$F35)&lt;=1)*1,IF(AND(ABS($F35-$G35-EM35+EN35)&lt;=1,$F35+$G35&gt;=PrSettings!$M$8),(ABS(EM35-$F35)&lt;=1)*(ABS(EN35-$G35)&lt;=1)*1,""))),"")</f>
        <v/>
      </c>
      <c r="ET35" s="262"/>
      <c r="EV35" s="253">
        <f t="shared" si="383"/>
        <v>4</v>
      </c>
      <c r="EW35" s="254" t="str">
        <f>GrpE!$B$5</f>
        <v>Belgium</v>
      </c>
      <c r="EX35" s="255">
        <f t="shared" si="384"/>
        <v>16</v>
      </c>
      <c r="EY35" s="254" t="str">
        <f>GrpE!$D$5</f>
        <v>Slovakia</v>
      </c>
      <c r="EZ35" s="258"/>
      <c r="FA35" s="258"/>
      <c r="FB35" s="261"/>
      <c r="FC35" s="255" t="str">
        <f t="shared" si="385"/>
        <v/>
      </c>
      <c r="FD35" s="255" t="str">
        <f>IF((FC35&lt;&gt;""),IF(OR($F35&lt;&gt;$G35,PrSettings!$M$4="●"),(($F35-$G35)=(EZ35-FA35))*1,0),"")</f>
        <v/>
      </c>
      <c r="FE35" s="255" t="str">
        <f t="shared" si="386"/>
        <v/>
      </c>
      <c r="FF35" s="255" t="str">
        <f>IF(FC35&lt;&gt;"",IF(ABS($F35-$G35)&gt;=PrSettings!$M$7,(ABS($F35-$G35-EZ35+FA35)&lt;=1)*1,IF(AND(FC35,$F35=$G35,$F35&gt;=PrSettings!$M$6),(ABS(EZ35-$F35)&lt;=1)*1,IF(AND(ABS($F35-$G35-EZ35+FA35)&lt;=1,$F35+$G35&gt;=PrSettings!$M$8),(ABS(EZ35-$F35)&lt;=1)*(ABS(FA35-$G35)&lt;=1)*1,""))),"")</f>
        <v/>
      </c>
      <c r="FG35" s="262"/>
      <c r="FI35" s="253">
        <f t="shared" si="387"/>
        <v>4</v>
      </c>
      <c r="FJ35" s="254" t="str">
        <f>GrpE!$B$5</f>
        <v>Belgium</v>
      </c>
      <c r="FK35" s="255">
        <f t="shared" si="388"/>
        <v>16</v>
      </c>
      <c r="FL35" s="254" t="str">
        <f>GrpE!$D$5</f>
        <v>Slovakia</v>
      </c>
      <c r="FM35" s="258"/>
      <c r="FN35" s="258"/>
      <c r="FO35" s="261"/>
      <c r="FP35" s="255" t="str">
        <f t="shared" si="389"/>
        <v/>
      </c>
      <c r="FQ35" s="255" t="str">
        <f>IF((FP35&lt;&gt;""),IF(OR($F35&lt;&gt;$G35,PrSettings!$M$4="●"),(($F35-$G35)=(FM35-FN35))*1,0),"")</f>
        <v/>
      </c>
      <c r="FR35" s="255" t="str">
        <f t="shared" si="390"/>
        <v/>
      </c>
      <c r="FS35" s="255" t="str">
        <f>IF(FP35&lt;&gt;"",IF(ABS($F35-$G35)&gt;=PrSettings!$M$7,(ABS($F35-$G35-FM35+FN35)&lt;=1)*1,IF(AND(FP35,$F35=$G35,$F35&gt;=PrSettings!$M$6),(ABS(FM35-$F35)&lt;=1)*1,IF(AND(ABS($F35-$G35-FM35+FN35)&lt;=1,$F35+$G35&gt;=PrSettings!$M$8),(ABS(FM35-$F35)&lt;=1)*(ABS(FN35-$G35)&lt;=1)*1,""))),"")</f>
        <v/>
      </c>
      <c r="FT35" s="262"/>
      <c r="FV35" s="253">
        <f t="shared" si="391"/>
        <v>4</v>
      </c>
      <c r="FW35" s="254" t="str">
        <f>GrpE!$B$5</f>
        <v>Belgium</v>
      </c>
      <c r="FX35" s="255">
        <f t="shared" si="392"/>
        <v>16</v>
      </c>
      <c r="FY35" s="254" t="str">
        <f>GrpE!$D$5</f>
        <v>Slovakia</v>
      </c>
      <c r="FZ35" s="258"/>
      <c r="GA35" s="258"/>
      <c r="GB35" s="261"/>
      <c r="GC35" s="255" t="str">
        <f t="shared" si="393"/>
        <v/>
      </c>
      <c r="GD35" s="255" t="str">
        <f>IF((GC35&lt;&gt;""),IF(OR($F35&lt;&gt;$G35,PrSettings!$M$4="●"),(($F35-$G35)=(FZ35-GA35))*1,0),"")</f>
        <v/>
      </c>
      <c r="GE35" s="255" t="str">
        <f t="shared" si="394"/>
        <v/>
      </c>
      <c r="GF35" s="255" t="str">
        <f>IF(GC35&lt;&gt;"",IF(ABS($F35-$G35)&gt;=PrSettings!$M$7,(ABS($F35-$G35-FZ35+GA35)&lt;=1)*1,IF(AND(GC35,$F35=$G35,$F35&gt;=PrSettings!$M$6),(ABS(FZ35-$F35)&lt;=1)*1,IF(AND(ABS($F35-$G35-FZ35+GA35)&lt;=1,$F35+$G35&gt;=PrSettings!$M$8),(ABS(FZ35-$F35)&lt;=1)*(ABS(GA35-$G35)&lt;=1)*1,""))),"")</f>
        <v/>
      </c>
      <c r="GG35" s="262"/>
      <c r="GI35" s="253">
        <f t="shared" si="395"/>
        <v>4</v>
      </c>
      <c r="GJ35" s="254" t="str">
        <f>GrpE!$B$5</f>
        <v>Belgium</v>
      </c>
      <c r="GK35" s="255">
        <f t="shared" si="396"/>
        <v>16</v>
      </c>
      <c r="GL35" s="254" t="str">
        <f>GrpE!$D$5</f>
        <v>Slovakia</v>
      </c>
      <c r="GM35" s="258"/>
      <c r="GN35" s="258"/>
      <c r="GO35" s="261"/>
      <c r="GP35" s="255" t="str">
        <f t="shared" si="397"/>
        <v/>
      </c>
      <c r="GQ35" s="255" t="str">
        <f>IF((GP35&lt;&gt;""),IF(OR($F35&lt;&gt;$G35,PrSettings!$M$4="●"),(($F35-$G35)=(GM35-GN35))*1,0),"")</f>
        <v/>
      </c>
      <c r="GR35" s="255" t="str">
        <f t="shared" si="398"/>
        <v/>
      </c>
      <c r="GS35" s="255" t="str">
        <f>IF(GP35&lt;&gt;"",IF(ABS($F35-$G35)&gt;=PrSettings!$M$7,(ABS($F35-$G35-GM35+GN35)&lt;=1)*1,IF(AND(GP35,$F35=$G35,$F35&gt;=PrSettings!$M$6),(ABS(GM35-$F35)&lt;=1)*1,IF(AND(ABS($F35-$G35-GM35+GN35)&lt;=1,$F35+$G35&gt;=PrSettings!$M$8),(ABS(GM35-$F35)&lt;=1)*(ABS(GN35-$G35)&lt;=1)*1,""))),"")</f>
        <v/>
      </c>
      <c r="GT35" s="262"/>
      <c r="GV35" s="253">
        <f t="shared" si="399"/>
        <v>4</v>
      </c>
      <c r="GW35" s="254" t="str">
        <f>GrpE!$B$5</f>
        <v>Belgium</v>
      </c>
      <c r="GX35" s="255">
        <f t="shared" si="400"/>
        <v>16</v>
      </c>
      <c r="GY35" s="254" t="str">
        <f>GrpE!$D$5</f>
        <v>Slovakia</v>
      </c>
      <c r="GZ35" s="258"/>
      <c r="HA35" s="258"/>
      <c r="HB35" s="261"/>
      <c r="HC35" s="255" t="str">
        <f t="shared" si="401"/>
        <v/>
      </c>
      <c r="HD35" s="255" t="str">
        <f>IF((HC35&lt;&gt;""),IF(OR($F35&lt;&gt;$G35,PrSettings!$M$4="●"),(($F35-$G35)=(GZ35-HA35))*1,0),"")</f>
        <v/>
      </c>
      <c r="HE35" s="255" t="str">
        <f t="shared" si="402"/>
        <v/>
      </c>
      <c r="HF35" s="255" t="str">
        <f>IF(HC35&lt;&gt;"",IF(ABS($F35-$G35)&gt;=PrSettings!$M$7,(ABS($F35-$G35-GZ35+HA35)&lt;=1)*1,IF(AND(HC35,$F35=$G35,$F35&gt;=PrSettings!$M$6),(ABS(GZ35-$F35)&lt;=1)*1,IF(AND(ABS($F35-$G35-GZ35+HA35)&lt;=1,$F35+$G35&gt;=PrSettings!$M$8),(ABS(GZ35-$F35)&lt;=1)*(ABS(HA35-$G35)&lt;=1)*1,""))),"")</f>
        <v/>
      </c>
      <c r="HG35" s="262"/>
      <c r="HI35" s="253">
        <f t="shared" si="403"/>
        <v>4</v>
      </c>
      <c r="HJ35" s="254" t="str">
        <f>GrpE!$B$5</f>
        <v>Belgium</v>
      </c>
      <c r="HK35" s="255">
        <f t="shared" si="404"/>
        <v>16</v>
      </c>
      <c r="HL35" s="254" t="str">
        <f>GrpE!$D$5</f>
        <v>Slovakia</v>
      </c>
      <c r="HM35" s="258"/>
      <c r="HN35" s="258"/>
      <c r="HO35" s="261"/>
      <c r="HP35" s="255" t="str">
        <f t="shared" si="405"/>
        <v/>
      </c>
      <c r="HQ35" s="255" t="str">
        <f>IF((HP35&lt;&gt;""),IF(OR($F35&lt;&gt;$G35,PrSettings!$M$4="●"),(($F35-$G35)=(HM35-HN35))*1,0),"")</f>
        <v/>
      </c>
      <c r="HR35" s="255" t="str">
        <f t="shared" si="406"/>
        <v/>
      </c>
      <c r="HS35" s="255" t="str">
        <f>IF(HP35&lt;&gt;"",IF(ABS($F35-$G35)&gt;=PrSettings!$M$7,(ABS($F35-$G35-HM35+HN35)&lt;=1)*1,IF(AND(HP35,$F35=$G35,$F35&gt;=PrSettings!$M$6),(ABS(HM35-$F35)&lt;=1)*1,IF(AND(ABS($F35-$G35-HM35+HN35)&lt;=1,$F35+$G35&gt;=PrSettings!$M$8),(ABS(HM35-$F35)&lt;=1)*(ABS(HN35-$G35)&lt;=1)*1,""))),"")</f>
        <v/>
      </c>
      <c r="HT35" s="262"/>
      <c r="HV35" s="253">
        <f t="shared" si="407"/>
        <v>4</v>
      </c>
      <c r="HW35" s="254" t="str">
        <f>GrpE!$B$5</f>
        <v>Belgium</v>
      </c>
      <c r="HX35" s="255">
        <f t="shared" si="408"/>
        <v>16</v>
      </c>
      <c r="HY35" s="254" t="str">
        <f>GrpE!$D$5</f>
        <v>Slovakia</v>
      </c>
      <c r="HZ35" s="258"/>
      <c r="IA35" s="258"/>
      <c r="IB35" s="261"/>
      <c r="IC35" s="255" t="str">
        <f t="shared" si="409"/>
        <v/>
      </c>
      <c r="ID35" s="255" t="str">
        <f>IF((IC35&lt;&gt;""),IF(OR($F35&lt;&gt;$G35,PrSettings!$M$4="●"),(($F35-$G35)=(HZ35-IA35))*1,0),"")</f>
        <v/>
      </c>
      <c r="IE35" s="255" t="str">
        <f t="shared" si="410"/>
        <v/>
      </c>
      <c r="IF35" s="255" t="str">
        <f>IF(IC35&lt;&gt;"",IF(ABS($F35-$G35)&gt;=PrSettings!$M$7,(ABS($F35-$G35-HZ35+IA35)&lt;=1)*1,IF(AND(IC35,$F35=$G35,$F35&gt;=PrSettings!$M$6),(ABS(HZ35-$F35)&lt;=1)*1,IF(AND(ABS($F35-$G35-HZ35+IA35)&lt;=1,$F35+$G35&gt;=PrSettings!$M$8),(ABS(HZ35-$F35)&lt;=1)*(ABS(IA35-$G35)&lt;=1)*1,""))),"")</f>
        <v/>
      </c>
      <c r="IG35" s="262"/>
      <c r="II35" s="253">
        <f t="shared" si="411"/>
        <v>4</v>
      </c>
      <c r="IJ35" s="254" t="str">
        <f>GrpE!$B$5</f>
        <v>Belgium</v>
      </c>
      <c r="IK35" s="255">
        <f t="shared" si="412"/>
        <v>16</v>
      </c>
      <c r="IL35" s="254" t="str">
        <f>GrpE!$D$5</f>
        <v>Slovakia</v>
      </c>
      <c r="IM35" s="258"/>
      <c r="IN35" s="258"/>
      <c r="IO35" s="261"/>
      <c r="IP35" s="255" t="str">
        <f t="shared" si="413"/>
        <v/>
      </c>
      <c r="IQ35" s="255" t="str">
        <f>IF((IP35&lt;&gt;""),IF(OR($F35&lt;&gt;$G35,PrSettings!$M$4="●"),(($F35-$G35)=(IM35-IN35))*1,0),"")</f>
        <v/>
      </c>
      <c r="IR35" s="255" t="str">
        <f t="shared" si="414"/>
        <v/>
      </c>
      <c r="IS35" s="255" t="str">
        <f>IF(IP35&lt;&gt;"",IF(ABS($F35-$G35)&gt;=PrSettings!$M$7,(ABS($F35-$G35-IM35+IN35)&lt;=1)*1,IF(AND(IP35,$F35=$G35,$F35&gt;=PrSettings!$M$6),(ABS(IM35-$F35)&lt;=1)*1,IF(AND(ABS($F35-$G35-IM35+IN35)&lt;=1,$F35+$G35&gt;=PrSettings!$M$8),(ABS(IM35-$F35)&lt;=1)*(ABS(IN35-$G35)&lt;=1)*1,""))),"")</f>
        <v/>
      </c>
      <c r="IT35" s="262"/>
      <c r="IV35" s="253">
        <f t="shared" si="415"/>
        <v>4</v>
      </c>
      <c r="IW35" s="254" t="str">
        <f>GrpE!$B$5</f>
        <v>Belgium</v>
      </c>
      <c r="IX35" s="255">
        <f t="shared" si="416"/>
        <v>16</v>
      </c>
      <c r="IY35" s="254" t="str">
        <f>GrpE!$D$5</f>
        <v>Slovakia</v>
      </c>
      <c r="IZ35" s="258"/>
      <c r="JA35" s="258"/>
      <c r="JB35" s="261"/>
      <c r="JC35" s="255" t="str">
        <f t="shared" si="417"/>
        <v/>
      </c>
      <c r="JD35" s="255" t="str">
        <f>IF((JC35&lt;&gt;""),IF(OR($F35&lt;&gt;$G35,PrSettings!$M$4="●"),(($F35-$G35)=(IZ35-JA35))*1,0),"")</f>
        <v/>
      </c>
      <c r="JE35" s="255" t="str">
        <f t="shared" si="418"/>
        <v/>
      </c>
      <c r="JF35" s="255" t="str">
        <f>IF(JC35&lt;&gt;"",IF(ABS($F35-$G35)&gt;=PrSettings!$M$7,(ABS($F35-$G35-IZ35+JA35)&lt;=1)*1,IF(AND(JC35,$F35=$G35,$F35&gt;=PrSettings!$M$6),(ABS(IZ35-$F35)&lt;=1)*1,IF(AND(ABS($F35-$G35-IZ35+JA35)&lt;=1,$F35+$G35&gt;=PrSettings!$M$8),(ABS(IZ35-$F35)&lt;=1)*(ABS(JA35-$G35)&lt;=1)*1,""))),"")</f>
        <v/>
      </c>
      <c r="JG35" s="262"/>
      <c r="JI35" s="253">
        <f t="shared" si="419"/>
        <v>4</v>
      </c>
      <c r="JJ35" s="254" t="str">
        <f>GrpE!$B$5</f>
        <v>Belgium</v>
      </c>
      <c r="JK35" s="255">
        <f t="shared" si="420"/>
        <v>16</v>
      </c>
      <c r="JL35" s="254" t="str">
        <f>GrpE!$D$5</f>
        <v>Slovakia</v>
      </c>
      <c r="JM35" s="258"/>
      <c r="JN35" s="258"/>
      <c r="JO35" s="261"/>
      <c r="JP35" s="255" t="str">
        <f t="shared" si="421"/>
        <v/>
      </c>
      <c r="JQ35" s="255" t="str">
        <f>IF((JP35&lt;&gt;""),IF(OR($F35&lt;&gt;$G35,PrSettings!$M$4="●"),(($F35-$G35)=(JM35-JN35))*1,0),"")</f>
        <v/>
      </c>
      <c r="JR35" s="255" t="str">
        <f t="shared" si="422"/>
        <v/>
      </c>
      <c r="JS35" s="255" t="str">
        <f>IF(JP35&lt;&gt;"",IF(ABS($F35-$G35)&gt;=PrSettings!$M$7,(ABS($F35-$G35-JM35+JN35)&lt;=1)*1,IF(AND(JP35,$F35=$G35,$F35&gt;=PrSettings!$M$6),(ABS(JM35-$F35)&lt;=1)*1,IF(AND(ABS($F35-$G35-JM35+JN35)&lt;=1,$F35+$G35&gt;=PrSettings!$M$8),(ABS(JM35-$F35)&lt;=1)*(ABS(JN35-$G35)&lt;=1)*1,""))),"")</f>
        <v/>
      </c>
      <c r="JT35" s="262"/>
      <c r="JV35" s="253">
        <f t="shared" si="423"/>
        <v>4</v>
      </c>
      <c r="JW35" s="254" t="str">
        <f>GrpE!$B$5</f>
        <v>Belgium</v>
      </c>
      <c r="JX35" s="255">
        <f t="shared" si="424"/>
        <v>16</v>
      </c>
      <c r="JY35" s="254" t="str">
        <f>GrpE!$D$5</f>
        <v>Slovakia</v>
      </c>
      <c r="JZ35" s="258"/>
      <c r="KA35" s="258"/>
      <c r="KB35" s="261"/>
      <c r="KC35" s="255" t="str">
        <f t="shared" si="425"/>
        <v/>
      </c>
      <c r="KD35" s="255" t="str">
        <f>IF((KC35&lt;&gt;""),IF(OR($F35&lt;&gt;$G35,PrSettings!$M$4="●"),(($F35-$G35)=(JZ35-KA35))*1,0),"")</f>
        <v/>
      </c>
      <c r="KE35" s="255" t="str">
        <f t="shared" si="426"/>
        <v/>
      </c>
      <c r="KF35" s="255" t="str">
        <f>IF(KC35&lt;&gt;"",IF(ABS($F35-$G35)&gt;=PrSettings!$M$7,(ABS($F35-$G35-JZ35+KA35)&lt;=1)*1,IF(AND(KC35,$F35=$G35,$F35&gt;=PrSettings!$M$6),(ABS(JZ35-$F35)&lt;=1)*1,IF(AND(ABS($F35-$G35-JZ35+KA35)&lt;=1,$F35+$G35&gt;=PrSettings!$M$8),(ABS(JZ35-$F35)&lt;=1)*(ABS(KA35-$G35)&lt;=1)*1,""))),"")</f>
        <v/>
      </c>
      <c r="KG35" s="262"/>
      <c r="KI35" s="253">
        <f t="shared" si="427"/>
        <v>4</v>
      </c>
      <c r="KJ35" s="254" t="str">
        <f>GrpE!$B$5</f>
        <v>Belgium</v>
      </c>
      <c r="KK35" s="255">
        <f t="shared" si="428"/>
        <v>16</v>
      </c>
      <c r="KL35" s="254" t="str">
        <f>GrpE!$D$5</f>
        <v>Slovakia</v>
      </c>
      <c r="KM35" s="258"/>
      <c r="KN35" s="258"/>
      <c r="KO35" s="261"/>
      <c r="KP35" s="255" t="str">
        <f t="shared" si="429"/>
        <v/>
      </c>
      <c r="KQ35" s="255" t="str">
        <f>IF((KP35&lt;&gt;""),IF(OR($F35&lt;&gt;$G35,PrSettings!$M$4="●"),(($F35-$G35)=(KM35-KN35))*1,0),"")</f>
        <v/>
      </c>
      <c r="KR35" s="255" t="str">
        <f t="shared" si="430"/>
        <v/>
      </c>
      <c r="KS35" s="255" t="str">
        <f>IF(KP35&lt;&gt;"",IF(ABS($F35-$G35)&gt;=PrSettings!$M$7,(ABS($F35-$G35-KM35+KN35)&lt;=1)*1,IF(AND(KP35,$F35=$G35,$F35&gt;=PrSettings!$M$6),(ABS(KM35-$F35)&lt;=1)*1,IF(AND(ABS($F35-$G35-KM35+KN35)&lt;=1,$F35+$G35&gt;=PrSettings!$M$8),(ABS(KM35-$F35)&lt;=1)*(ABS(KN35-$G35)&lt;=1)*1,""))),"")</f>
        <v/>
      </c>
      <c r="KT35" s="262"/>
      <c r="KV35" s="253">
        <f t="shared" si="431"/>
        <v>4</v>
      </c>
      <c r="KW35" s="254" t="str">
        <f>GrpE!$B$5</f>
        <v>Belgium</v>
      </c>
      <c r="KX35" s="255">
        <f t="shared" si="432"/>
        <v>16</v>
      </c>
      <c r="KY35" s="254" t="str">
        <f>GrpE!$D$5</f>
        <v>Slovakia</v>
      </c>
      <c r="KZ35" s="258"/>
      <c r="LA35" s="258"/>
      <c r="LB35" s="261"/>
      <c r="LC35" s="255" t="str">
        <f t="shared" si="433"/>
        <v/>
      </c>
      <c r="LD35" s="255" t="str">
        <f>IF((LC35&lt;&gt;""),IF(OR($F35&lt;&gt;$G35,PrSettings!$M$4="●"),(($F35-$G35)=(KZ35-LA35))*1,0),"")</f>
        <v/>
      </c>
      <c r="LE35" s="255" t="str">
        <f t="shared" si="434"/>
        <v/>
      </c>
      <c r="LF35" s="255" t="str">
        <f>IF(LC35&lt;&gt;"",IF(ABS($F35-$G35)&gt;=PrSettings!$M$7,(ABS($F35-$G35-KZ35+LA35)&lt;=1)*1,IF(AND(LC35,$F35=$G35,$F35&gt;=PrSettings!$M$6),(ABS(KZ35-$F35)&lt;=1)*1,IF(AND(ABS($F35-$G35-KZ35+LA35)&lt;=1,$F35+$G35&gt;=PrSettings!$M$8),(ABS(KZ35-$F35)&lt;=1)*(ABS(LA35-$G35)&lt;=1)*1,""))),"")</f>
        <v/>
      </c>
      <c r="LG35" s="262"/>
      <c r="LI35" s="253">
        <f t="shared" si="435"/>
        <v>4</v>
      </c>
      <c r="LJ35" s="254" t="str">
        <f>GrpE!$B$5</f>
        <v>Belgium</v>
      </c>
      <c r="LK35" s="255">
        <f t="shared" si="436"/>
        <v>16</v>
      </c>
      <c r="LL35" s="254" t="str">
        <f>GrpE!$D$5</f>
        <v>Slovakia</v>
      </c>
      <c r="LM35" s="258"/>
      <c r="LN35" s="258"/>
      <c r="LO35" s="261"/>
      <c r="LP35" s="255" t="str">
        <f t="shared" si="437"/>
        <v/>
      </c>
      <c r="LQ35" s="255" t="str">
        <f>IF((LP35&lt;&gt;""),IF(OR($F35&lt;&gt;$G35,PrSettings!$M$4="●"),(($F35-$G35)=(LM35-LN35))*1,0),"")</f>
        <v/>
      </c>
      <c r="LR35" s="255" t="str">
        <f t="shared" si="438"/>
        <v/>
      </c>
      <c r="LS35" s="255" t="str">
        <f>IF(LP35&lt;&gt;"",IF(ABS($F35-$G35)&gt;=PrSettings!$M$7,(ABS($F35-$G35-LM35+LN35)&lt;=1)*1,IF(AND(LP35,$F35=$G35,$F35&gt;=PrSettings!$M$6),(ABS(LM35-$F35)&lt;=1)*1,IF(AND(ABS($F35-$G35-LM35+LN35)&lt;=1,$F35+$G35&gt;=PrSettings!$M$8),(ABS(LM35-$F35)&lt;=1)*(ABS(LN35-$G35)&lt;=1)*1,""))),"")</f>
        <v/>
      </c>
      <c r="LT35" s="262"/>
      <c r="LV35" s="253">
        <f t="shared" si="439"/>
        <v>4</v>
      </c>
      <c r="LW35" s="254" t="str">
        <f>GrpE!$B$5</f>
        <v>Belgium</v>
      </c>
      <c r="LX35" s="255">
        <f t="shared" si="440"/>
        <v>16</v>
      </c>
      <c r="LY35" s="254" t="str">
        <f>GrpE!$D$5</f>
        <v>Slovakia</v>
      </c>
      <c r="LZ35" s="258"/>
      <c r="MA35" s="258"/>
      <c r="MB35" s="261"/>
      <c r="MC35" s="255" t="str">
        <f t="shared" si="441"/>
        <v/>
      </c>
      <c r="MD35" s="255" t="str">
        <f>IF((MC35&lt;&gt;""),IF(OR($F35&lt;&gt;$G35,PrSettings!$M$4="●"),(($F35-$G35)=(LZ35-MA35))*1,0),"")</f>
        <v/>
      </c>
      <c r="ME35" s="255" t="str">
        <f t="shared" si="442"/>
        <v/>
      </c>
      <c r="MF35" s="255" t="str">
        <f>IF(MC35&lt;&gt;"",IF(ABS($F35-$G35)&gt;=PrSettings!$M$7,(ABS($F35-$G35-LZ35+MA35)&lt;=1)*1,IF(AND(MC35,$F35=$G35,$F35&gt;=PrSettings!$M$6),(ABS(LZ35-$F35)&lt;=1)*1,IF(AND(ABS($F35-$G35-LZ35+MA35)&lt;=1,$F35+$G35&gt;=PrSettings!$M$8),(ABS(LZ35-$F35)&lt;=1)*(ABS(MA35-$G35)&lt;=1)*1,""))),"")</f>
        <v/>
      </c>
      <c r="MG35" s="262"/>
    </row>
    <row r="36">
      <c r="A36" s="172"/>
      <c r="B36" s="253">
        <f t="array" ref="B36">INDEX(Groups!$C$7:$C$35,MATCH(C36,Groups!$D$7:$D$35,0))</f>
        <v>16</v>
      </c>
      <c r="C36" s="254" t="str">
        <f>GrpE!$B$6</f>
        <v>Slovakia</v>
      </c>
      <c r="D36" s="255">
        <f t="array" ref="D36">INDEX(Groups!$C$7:$C$35,MATCH(E36,Groups!$D$7:$D$35,0))</f>
        <v>21</v>
      </c>
      <c r="E36" s="254" t="str">
        <f>GrpE!$D$6</f>
        <v>Ukraine</v>
      </c>
      <c r="F36" s="256">
        <f>GrpE!$E$6</f>
        <v>1</v>
      </c>
      <c r="G36" s="257">
        <f>GrpE!$G$6</f>
        <v>0</v>
      </c>
      <c r="H36" s="133"/>
      <c r="I36" s="253">
        <f t="shared" si="339"/>
        <v>16</v>
      </c>
      <c r="J36" s="254" t="str">
        <f>GrpE!$B$6</f>
        <v>Slovakia</v>
      </c>
      <c r="K36" s="255">
        <f t="shared" si="340"/>
        <v>21</v>
      </c>
      <c r="L36" s="254" t="str">
        <f>GrpE!$D$6</f>
        <v>Ukraine</v>
      </c>
      <c r="M36" s="258"/>
      <c r="N36" s="258"/>
      <c r="O36" s="261"/>
      <c r="P36" s="255" t="str">
        <f t="shared" si="341"/>
        <v/>
      </c>
      <c r="Q36" s="255" t="str">
        <f>IF((P36&lt;&gt;""),IF(OR($F36&lt;&gt;$G36,PrSettings!$M$4="●"),(($F36-$G36)=(M36-N36))*1,0),"")</f>
        <v/>
      </c>
      <c r="R36" s="255" t="str">
        <f t="shared" si="342"/>
        <v/>
      </c>
      <c r="S36" s="255" t="str">
        <f>IF(P36&lt;&gt;"",IF(ABS($F36-$G36)&gt;=PrSettings!$M$7,(ABS($F36-$G36-M36+N36)&lt;=1)*1,IF(AND(P36,$F36=$G36,$F36&gt;=PrSettings!$M$6),(ABS(M36-$F36)&lt;=1)*1,IF(AND(ABS($F36-$G36-M36+N36)&lt;=1,$F36+$G36&gt;=PrSettings!$M$8),(ABS(M36-$F36)&lt;=1)*(ABS(N36-$G36)&lt;=1)*1,""))),"")</f>
        <v/>
      </c>
      <c r="T36" s="262"/>
      <c r="V36" s="253">
        <f t="shared" si="343"/>
        <v>16</v>
      </c>
      <c r="W36" s="254" t="str">
        <f>GrpE!$B$6</f>
        <v>Slovakia</v>
      </c>
      <c r="X36" s="255">
        <f t="shared" si="344"/>
        <v>21</v>
      </c>
      <c r="Y36" s="254" t="str">
        <f>GrpE!$D$6</f>
        <v>Ukraine</v>
      </c>
      <c r="Z36" s="258"/>
      <c r="AA36" s="258"/>
      <c r="AB36" s="261"/>
      <c r="AC36" s="255" t="str">
        <f t="shared" si="345"/>
        <v/>
      </c>
      <c r="AD36" s="255" t="str">
        <f>IF((AC36&lt;&gt;""),IF(OR($F36&lt;&gt;$G36,PrSettings!$M$4="●"),(($F36-$G36)=(Z36-AA36))*1,0),"")</f>
        <v/>
      </c>
      <c r="AE36" s="255" t="str">
        <f t="shared" si="346"/>
        <v/>
      </c>
      <c r="AF36" s="255" t="str">
        <f>IF(AC36&lt;&gt;"",IF(ABS($F36-$G36)&gt;=PrSettings!$M$7,(ABS($F36-$G36-Z36+AA36)&lt;=1)*1,IF(AND(AC36,$F36=$G36,$F36&gt;=PrSettings!$M$6),(ABS(Z36-$F36)&lt;=1)*1,IF(AND(ABS($F36-$G36-Z36+AA36)&lt;=1,$F36+$G36&gt;=PrSettings!$M$8),(ABS(Z36-$F36)&lt;=1)*(ABS(AA36-$G36)&lt;=1)*1,""))),"")</f>
        <v/>
      </c>
      <c r="AG36" s="262"/>
      <c r="AI36" s="253">
        <f t="shared" si="347"/>
        <v>16</v>
      </c>
      <c r="AJ36" s="254" t="str">
        <f>GrpE!$B$6</f>
        <v>Slovakia</v>
      </c>
      <c r="AK36" s="255">
        <f t="shared" si="348"/>
        <v>21</v>
      </c>
      <c r="AL36" s="254" t="str">
        <f>GrpE!$D$6</f>
        <v>Ukraine</v>
      </c>
      <c r="AM36" s="258"/>
      <c r="AN36" s="258"/>
      <c r="AO36" s="261"/>
      <c r="AP36" s="255" t="str">
        <f t="shared" si="349"/>
        <v/>
      </c>
      <c r="AQ36" s="255" t="str">
        <f>IF((AP36&lt;&gt;""),IF(OR($F36&lt;&gt;$G36,PrSettings!$M$4="●"),(($F36-$G36)=(AM36-AN36))*1,0),"")</f>
        <v/>
      </c>
      <c r="AR36" s="255" t="str">
        <f t="shared" si="350"/>
        <v/>
      </c>
      <c r="AS36" s="255" t="str">
        <f>IF(AP36&lt;&gt;"",IF(ABS($F36-$G36)&gt;=PrSettings!$M$7,(ABS($F36-$G36-AM36+AN36)&lt;=1)*1,IF(AND(AP36,$F36=$G36,$F36&gt;=PrSettings!$M$6),(ABS(AM36-$F36)&lt;=1)*1,IF(AND(ABS($F36-$G36-AM36+AN36)&lt;=1,$F36+$G36&gt;=PrSettings!$M$8),(ABS(AM36-$F36)&lt;=1)*(ABS(AN36-$G36)&lt;=1)*1,""))),"")</f>
        <v/>
      </c>
      <c r="AT36" s="262"/>
      <c r="AV36" s="253">
        <f t="shared" si="351"/>
        <v>16</v>
      </c>
      <c r="AW36" s="254" t="str">
        <f>GrpE!$B$6</f>
        <v>Slovakia</v>
      </c>
      <c r="AX36" s="255">
        <f t="shared" si="352"/>
        <v>21</v>
      </c>
      <c r="AY36" s="254" t="str">
        <f>GrpE!$D$6</f>
        <v>Ukraine</v>
      </c>
      <c r="AZ36" s="258"/>
      <c r="BA36" s="258"/>
      <c r="BB36" s="261"/>
      <c r="BC36" s="255" t="str">
        <f t="shared" si="353"/>
        <v/>
      </c>
      <c r="BD36" s="255" t="str">
        <f>IF((BC36&lt;&gt;""),IF(OR($F36&lt;&gt;$G36,PrSettings!$M$4="●"),(($F36-$G36)=(AZ36-BA36))*1,0),"")</f>
        <v/>
      </c>
      <c r="BE36" s="255" t="str">
        <f t="shared" si="354"/>
        <v/>
      </c>
      <c r="BF36" s="255" t="str">
        <f>IF(BC36&lt;&gt;"",IF(ABS($F36-$G36)&gt;=PrSettings!$M$7,(ABS($F36-$G36-AZ36+BA36)&lt;=1)*1,IF(AND(BC36,$F36=$G36,$F36&gt;=PrSettings!$M$6),(ABS(AZ36-$F36)&lt;=1)*1,IF(AND(ABS($F36-$G36-AZ36+BA36)&lt;=1,$F36+$G36&gt;=PrSettings!$M$8),(ABS(AZ36-$F36)&lt;=1)*(ABS(BA36-$G36)&lt;=1)*1,""))),"")</f>
        <v/>
      </c>
      <c r="BG36" s="262"/>
      <c r="BI36" s="253">
        <f t="shared" si="355"/>
        <v>16</v>
      </c>
      <c r="BJ36" s="254" t="str">
        <f>GrpE!$B$6</f>
        <v>Slovakia</v>
      </c>
      <c r="BK36" s="255">
        <f t="shared" si="356"/>
        <v>21</v>
      </c>
      <c r="BL36" s="254" t="str">
        <f>GrpE!$D$6</f>
        <v>Ukraine</v>
      </c>
      <c r="BM36" s="258"/>
      <c r="BN36" s="258"/>
      <c r="BO36" s="261"/>
      <c r="BP36" s="255" t="str">
        <f t="shared" si="357"/>
        <v/>
      </c>
      <c r="BQ36" s="255" t="str">
        <f>IF((BP36&lt;&gt;""),IF(OR($F36&lt;&gt;$G36,PrSettings!$M$4="●"),(($F36-$G36)=(BM36-BN36))*1,0),"")</f>
        <v/>
      </c>
      <c r="BR36" s="255" t="str">
        <f t="shared" si="358"/>
        <v/>
      </c>
      <c r="BS36" s="255" t="str">
        <f>IF(BP36&lt;&gt;"",IF(ABS($F36-$G36)&gt;=PrSettings!$M$7,(ABS($F36-$G36-BM36+BN36)&lt;=1)*1,IF(AND(BP36,$F36=$G36,$F36&gt;=PrSettings!$M$6),(ABS(BM36-$F36)&lt;=1)*1,IF(AND(ABS($F36-$G36-BM36+BN36)&lt;=1,$F36+$G36&gt;=PrSettings!$M$8),(ABS(BM36-$F36)&lt;=1)*(ABS(BN36-$G36)&lt;=1)*1,""))),"")</f>
        <v/>
      </c>
      <c r="BT36" s="262"/>
      <c r="BV36" s="253">
        <f t="shared" si="359"/>
        <v>16</v>
      </c>
      <c r="BW36" s="254" t="str">
        <f>GrpE!$B$6</f>
        <v>Slovakia</v>
      </c>
      <c r="BX36" s="255">
        <f t="shared" si="360"/>
        <v>21</v>
      </c>
      <c r="BY36" s="254" t="str">
        <f>GrpE!$D$6</f>
        <v>Ukraine</v>
      </c>
      <c r="BZ36" s="258"/>
      <c r="CA36" s="258"/>
      <c r="CB36" s="261"/>
      <c r="CC36" s="255" t="str">
        <f t="shared" si="361"/>
        <v/>
      </c>
      <c r="CD36" s="255" t="str">
        <f>IF((CC36&lt;&gt;""),IF(OR($F36&lt;&gt;$G36,PrSettings!$M$4="●"),(($F36-$G36)=(BZ36-CA36))*1,0),"")</f>
        <v/>
      </c>
      <c r="CE36" s="255" t="str">
        <f t="shared" si="362"/>
        <v/>
      </c>
      <c r="CF36" s="255" t="str">
        <f>IF(CC36&lt;&gt;"",IF(ABS($F36-$G36)&gt;=PrSettings!$M$7,(ABS($F36-$G36-BZ36+CA36)&lt;=1)*1,IF(AND(CC36,$F36=$G36,$F36&gt;=PrSettings!$M$6),(ABS(BZ36-$F36)&lt;=1)*1,IF(AND(ABS($F36-$G36-BZ36+CA36)&lt;=1,$F36+$G36&gt;=PrSettings!$M$8),(ABS(BZ36-$F36)&lt;=1)*(ABS(CA36-$G36)&lt;=1)*1,""))),"")</f>
        <v/>
      </c>
      <c r="CG36" s="262"/>
      <c r="CI36" s="253">
        <f t="shared" si="363"/>
        <v>16</v>
      </c>
      <c r="CJ36" s="254" t="str">
        <f>GrpE!$B$6</f>
        <v>Slovakia</v>
      </c>
      <c r="CK36" s="255">
        <f t="shared" si="364"/>
        <v>21</v>
      </c>
      <c r="CL36" s="254" t="str">
        <f>GrpE!$D$6</f>
        <v>Ukraine</v>
      </c>
      <c r="CM36" s="258"/>
      <c r="CN36" s="258"/>
      <c r="CO36" s="261"/>
      <c r="CP36" s="255" t="str">
        <f t="shared" si="365"/>
        <v/>
      </c>
      <c r="CQ36" s="255" t="str">
        <f>IF((CP36&lt;&gt;""),IF(OR($F36&lt;&gt;$G36,PrSettings!$M$4="●"),(($F36-$G36)=(CM36-CN36))*1,0),"")</f>
        <v/>
      </c>
      <c r="CR36" s="255" t="str">
        <f t="shared" si="366"/>
        <v/>
      </c>
      <c r="CS36" s="255" t="str">
        <f>IF(CP36&lt;&gt;"",IF(ABS($F36-$G36)&gt;=PrSettings!$M$7,(ABS($F36-$G36-CM36+CN36)&lt;=1)*1,IF(AND(CP36,$F36=$G36,$F36&gt;=PrSettings!$M$6),(ABS(CM36-$F36)&lt;=1)*1,IF(AND(ABS($F36-$G36-CM36+CN36)&lt;=1,$F36+$G36&gt;=PrSettings!$M$8),(ABS(CM36-$F36)&lt;=1)*(ABS(CN36-$G36)&lt;=1)*1,""))),"")</f>
        <v/>
      </c>
      <c r="CT36" s="262"/>
      <c r="CV36" s="253">
        <f t="shared" si="367"/>
        <v>16</v>
      </c>
      <c r="CW36" s="254" t="str">
        <f>GrpE!$B$6</f>
        <v>Slovakia</v>
      </c>
      <c r="CX36" s="255">
        <f t="shared" si="368"/>
        <v>21</v>
      </c>
      <c r="CY36" s="254" t="str">
        <f>GrpE!$D$6</f>
        <v>Ukraine</v>
      </c>
      <c r="CZ36" s="258"/>
      <c r="DA36" s="258"/>
      <c r="DB36" s="261"/>
      <c r="DC36" s="255" t="str">
        <f t="shared" si="369"/>
        <v/>
      </c>
      <c r="DD36" s="255" t="str">
        <f>IF((DC36&lt;&gt;""),IF(OR($F36&lt;&gt;$G36,PrSettings!$M$4="●"),(($F36-$G36)=(CZ36-DA36))*1,0),"")</f>
        <v/>
      </c>
      <c r="DE36" s="255" t="str">
        <f t="shared" si="370"/>
        <v/>
      </c>
      <c r="DF36" s="255" t="str">
        <f>IF(DC36&lt;&gt;"",IF(ABS($F36-$G36)&gt;=PrSettings!$M$7,(ABS($F36-$G36-CZ36+DA36)&lt;=1)*1,IF(AND(DC36,$F36=$G36,$F36&gt;=PrSettings!$M$6),(ABS(CZ36-$F36)&lt;=1)*1,IF(AND(ABS($F36-$G36-CZ36+DA36)&lt;=1,$F36+$G36&gt;=PrSettings!$M$8),(ABS(CZ36-$F36)&lt;=1)*(ABS(DA36-$G36)&lt;=1)*1,""))),"")</f>
        <v/>
      </c>
      <c r="DG36" s="262"/>
      <c r="DI36" s="253">
        <f t="shared" si="371"/>
        <v>16</v>
      </c>
      <c r="DJ36" s="254" t="str">
        <f>GrpE!$B$6</f>
        <v>Slovakia</v>
      </c>
      <c r="DK36" s="255">
        <f t="shared" si="372"/>
        <v>21</v>
      </c>
      <c r="DL36" s="254" t="str">
        <f>GrpE!$D$6</f>
        <v>Ukraine</v>
      </c>
      <c r="DM36" s="258"/>
      <c r="DN36" s="258"/>
      <c r="DO36" s="261"/>
      <c r="DP36" s="255" t="str">
        <f t="shared" si="373"/>
        <v/>
      </c>
      <c r="DQ36" s="255" t="str">
        <f>IF((DP36&lt;&gt;""),IF(OR($F36&lt;&gt;$G36,PrSettings!$M$4="●"),(($F36-$G36)=(DM36-DN36))*1,0),"")</f>
        <v/>
      </c>
      <c r="DR36" s="255" t="str">
        <f t="shared" si="374"/>
        <v/>
      </c>
      <c r="DS36" s="255" t="str">
        <f>IF(DP36&lt;&gt;"",IF(ABS($F36-$G36)&gt;=PrSettings!$M$7,(ABS($F36-$G36-DM36+DN36)&lt;=1)*1,IF(AND(DP36,$F36=$G36,$F36&gt;=PrSettings!$M$6),(ABS(DM36-$F36)&lt;=1)*1,IF(AND(ABS($F36-$G36-DM36+DN36)&lt;=1,$F36+$G36&gt;=PrSettings!$M$8),(ABS(DM36-$F36)&lt;=1)*(ABS(DN36-$G36)&lt;=1)*1,""))),"")</f>
        <v/>
      </c>
      <c r="DT36" s="262"/>
      <c r="DV36" s="253">
        <f t="shared" si="375"/>
        <v>16</v>
      </c>
      <c r="DW36" s="254" t="str">
        <f>GrpE!$B$6</f>
        <v>Slovakia</v>
      </c>
      <c r="DX36" s="255">
        <f t="shared" si="376"/>
        <v>21</v>
      </c>
      <c r="DY36" s="254" t="str">
        <f>GrpE!$D$6</f>
        <v>Ukraine</v>
      </c>
      <c r="DZ36" s="258"/>
      <c r="EA36" s="258"/>
      <c r="EB36" s="261"/>
      <c r="EC36" s="255" t="str">
        <f t="shared" si="377"/>
        <v/>
      </c>
      <c r="ED36" s="255" t="str">
        <f>IF((EC36&lt;&gt;""),IF(OR($F36&lt;&gt;$G36,PrSettings!$M$4="●"),(($F36-$G36)=(DZ36-EA36))*1,0),"")</f>
        <v/>
      </c>
      <c r="EE36" s="255" t="str">
        <f t="shared" si="378"/>
        <v/>
      </c>
      <c r="EF36" s="255" t="str">
        <f>IF(EC36&lt;&gt;"",IF(ABS($F36-$G36)&gt;=PrSettings!$M$7,(ABS($F36-$G36-DZ36+EA36)&lt;=1)*1,IF(AND(EC36,$F36=$G36,$F36&gt;=PrSettings!$M$6),(ABS(DZ36-$F36)&lt;=1)*1,IF(AND(ABS($F36-$G36-DZ36+EA36)&lt;=1,$F36+$G36&gt;=PrSettings!$M$8),(ABS(DZ36-$F36)&lt;=1)*(ABS(EA36-$G36)&lt;=1)*1,""))),"")</f>
        <v/>
      </c>
      <c r="EG36" s="262"/>
      <c r="EI36" s="253">
        <f t="shared" si="379"/>
        <v>16</v>
      </c>
      <c r="EJ36" s="254" t="str">
        <f>GrpE!$B$6</f>
        <v>Slovakia</v>
      </c>
      <c r="EK36" s="255">
        <f t="shared" si="380"/>
        <v>21</v>
      </c>
      <c r="EL36" s="254" t="str">
        <f>GrpE!$D$6</f>
        <v>Ukraine</v>
      </c>
      <c r="EM36" s="258"/>
      <c r="EN36" s="258"/>
      <c r="EO36" s="261"/>
      <c r="EP36" s="255" t="str">
        <f t="shared" si="381"/>
        <v/>
      </c>
      <c r="EQ36" s="255" t="str">
        <f>IF((EP36&lt;&gt;""),IF(OR($F36&lt;&gt;$G36,PrSettings!$M$4="●"),(($F36-$G36)=(EM36-EN36))*1,0),"")</f>
        <v/>
      </c>
      <c r="ER36" s="255" t="str">
        <f t="shared" si="382"/>
        <v/>
      </c>
      <c r="ES36" s="255" t="str">
        <f>IF(EP36&lt;&gt;"",IF(ABS($F36-$G36)&gt;=PrSettings!$M$7,(ABS($F36-$G36-EM36+EN36)&lt;=1)*1,IF(AND(EP36,$F36=$G36,$F36&gt;=PrSettings!$M$6),(ABS(EM36-$F36)&lt;=1)*1,IF(AND(ABS($F36-$G36-EM36+EN36)&lt;=1,$F36+$G36&gt;=PrSettings!$M$8),(ABS(EM36-$F36)&lt;=1)*(ABS(EN36-$G36)&lt;=1)*1,""))),"")</f>
        <v/>
      </c>
      <c r="ET36" s="262"/>
      <c r="EV36" s="253">
        <f t="shared" si="383"/>
        <v>16</v>
      </c>
      <c r="EW36" s="254" t="str">
        <f>GrpE!$B$6</f>
        <v>Slovakia</v>
      </c>
      <c r="EX36" s="255">
        <f t="shared" si="384"/>
        <v>21</v>
      </c>
      <c r="EY36" s="254" t="str">
        <f>GrpE!$D$6</f>
        <v>Ukraine</v>
      </c>
      <c r="EZ36" s="258"/>
      <c r="FA36" s="258"/>
      <c r="FB36" s="261"/>
      <c r="FC36" s="255" t="str">
        <f t="shared" si="385"/>
        <v/>
      </c>
      <c r="FD36" s="255" t="str">
        <f>IF((FC36&lt;&gt;""),IF(OR($F36&lt;&gt;$G36,PrSettings!$M$4="●"),(($F36-$G36)=(EZ36-FA36))*1,0),"")</f>
        <v/>
      </c>
      <c r="FE36" s="255" t="str">
        <f t="shared" si="386"/>
        <v/>
      </c>
      <c r="FF36" s="255" t="str">
        <f>IF(FC36&lt;&gt;"",IF(ABS($F36-$G36)&gt;=PrSettings!$M$7,(ABS($F36-$G36-EZ36+FA36)&lt;=1)*1,IF(AND(FC36,$F36=$G36,$F36&gt;=PrSettings!$M$6),(ABS(EZ36-$F36)&lt;=1)*1,IF(AND(ABS($F36-$G36-EZ36+FA36)&lt;=1,$F36+$G36&gt;=PrSettings!$M$8),(ABS(EZ36-$F36)&lt;=1)*(ABS(FA36-$G36)&lt;=1)*1,""))),"")</f>
        <v/>
      </c>
      <c r="FG36" s="262"/>
      <c r="FI36" s="253">
        <f t="shared" si="387"/>
        <v>16</v>
      </c>
      <c r="FJ36" s="254" t="str">
        <f>GrpE!$B$6</f>
        <v>Slovakia</v>
      </c>
      <c r="FK36" s="255">
        <f t="shared" si="388"/>
        <v>21</v>
      </c>
      <c r="FL36" s="254" t="str">
        <f>GrpE!$D$6</f>
        <v>Ukraine</v>
      </c>
      <c r="FM36" s="258"/>
      <c r="FN36" s="258"/>
      <c r="FO36" s="261"/>
      <c r="FP36" s="255" t="str">
        <f t="shared" si="389"/>
        <v/>
      </c>
      <c r="FQ36" s="255" t="str">
        <f>IF((FP36&lt;&gt;""),IF(OR($F36&lt;&gt;$G36,PrSettings!$M$4="●"),(($F36-$G36)=(FM36-FN36))*1,0),"")</f>
        <v/>
      </c>
      <c r="FR36" s="255" t="str">
        <f t="shared" si="390"/>
        <v/>
      </c>
      <c r="FS36" s="255" t="str">
        <f>IF(FP36&lt;&gt;"",IF(ABS($F36-$G36)&gt;=PrSettings!$M$7,(ABS($F36-$G36-FM36+FN36)&lt;=1)*1,IF(AND(FP36,$F36=$G36,$F36&gt;=PrSettings!$M$6),(ABS(FM36-$F36)&lt;=1)*1,IF(AND(ABS($F36-$G36-FM36+FN36)&lt;=1,$F36+$G36&gt;=PrSettings!$M$8),(ABS(FM36-$F36)&lt;=1)*(ABS(FN36-$G36)&lt;=1)*1,""))),"")</f>
        <v/>
      </c>
      <c r="FT36" s="262"/>
      <c r="FV36" s="253">
        <f t="shared" si="391"/>
        <v>16</v>
      </c>
      <c r="FW36" s="254" t="str">
        <f>GrpE!$B$6</f>
        <v>Slovakia</v>
      </c>
      <c r="FX36" s="255">
        <f t="shared" si="392"/>
        <v>21</v>
      </c>
      <c r="FY36" s="254" t="str">
        <f>GrpE!$D$6</f>
        <v>Ukraine</v>
      </c>
      <c r="FZ36" s="258"/>
      <c r="GA36" s="258"/>
      <c r="GB36" s="261"/>
      <c r="GC36" s="255" t="str">
        <f t="shared" si="393"/>
        <v/>
      </c>
      <c r="GD36" s="255" t="str">
        <f>IF((GC36&lt;&gt;""),IF(OR($F36&lt;&gt;$G36,PrSettings!$M$4="●"),(($F36-$G36)=(FZ36-GA36))*1,0),"")</f>
        <v/>
      </c>
      <c r="GE36" s="255" t="str">
        <f t="shared" si="394"/>
        <v/>
      </c>
      <c r="GF36" s="255" t="str">
        <f>IF(GC36&lt;&gt;"",IF(ABS($F36-$G36)&gt;=PrSettings!$M$7,(ABS($F36-$G36-FZ36+GA36)&lt;=1)*1,IF(AND(GC36,$F36=$G36,$F36&gt;=PrSettings!$M$6),(ABS(FZ36-$F36)&lt;=1)*1,IF(AND(ABS($F36-$G36-FZ36+GA36)&lt;=1,$F36+$G36&gt;=PrSettings!$M$8),(ABS(FZ36-$F36)&lt;=1)*(ABS(GA36-$G36)&lt;=1)*1,""))),"")</f>
        <v/>
      </c>
      <c r="GG36" s="262"/>
      <c r="GI36" s="253">
        <f t="shared" si="395"/>
        <v>16</v>
      </c>
      <c r="GJ36" s="254" t="str">
        <f>GrpE!$B$6</f>
        <v>Slovakia</v>
      </c>
      <c r="GK36" s="255">
        <f t="shared" si="396"/>
        <v>21</v>
      </c>
      <c r="GL36" s="254" t="str">
        <f>GrpE!$D$6</f>
        <v>Ukraine</v>
      </c>
      <c r="GM36" s="258"/>
      <c r="GN36" s="258"/>
      <c r="GO36" s="261"/>
      <c r="GP36" s="255" t="str">
        <f t="shared" si="397"/>
        <v/>
      </c>
      <c r="GQ36" s="255" t="str">
        <f>IF((GP36&lt;&gt;""),IF(OR($F36&lt;&gt;$G36,PrSettings!$M$4="●"),(($F36-$G36)=(GM36-GN36))*1,0),"")</f>
        <v/>
      </c>
      <c r="GR36" s="255" t="str">
        <f t="shared" si="398"/>
        <v/>
      </c>
      <c r="GS36" s="255" t="str">
        <f>IF(GP36&lt;&gt;"",IF(ABS($F36-$G36)&gt;=PrSettings!$M$7,(ABS($F36-$G36-GM36+GN36)&lt;=1)*1,IF(AND(GP36,$F36=$G36,$F36&gt;=PrSettings!$M$6),(ABS(GM36-$F36)&lt;=1)*1,IF(AND(ABS($F36-$G36-GM36+GN36)&lt;=1,$F36+$G36&gt;=PrSettings!$M$8),(ABS(GM36-$F36)&lt;=1)*(ABS(GN36-$G36)&lt;=1)*1,""))),"")</f>
        <v/>
      </c>
      <c r="GT36" s="262"/>
      <c r="GV36" s="253">
        <f t="shared" si="399"/>
        <v>16</v>
      </c>
      <c r="GW36" s="254" t="str">
        <f>GrpE!$B$6</f>
        <v>Slovakia</v>
      </c>
      <c r="GX36" s="255">
        <f t="shared" si="400"/>
        <v>21</v>
      </c>
      <c r="GY36" s="254" t="str">
        <f>GrpE!$D$6</f>
        <v>Ukraine</v>
      </c>
      <c r="GZ36" s="258"/>
      <c r="HA36" s="258"/>
      <c r="HB36" s="261"/>
      <c r="HC36" s="255" t="str">
        <f t="shared" si="401"/>
        <v/>
      </c>
      <c r="HD36" s="255" t="str">
        <f>IF((HC36&lt;&gt;""),IF(OR($F36&lt;&gt;$G36,PrSettings!$M$4="●"),(($F36-$G36)=(GZ36-HA36))*1,0),"")</f>
        <v/>
      </c>
      <c r="HE36" s="255" t="str">
        <f t="shared" si="402"/>
        <v/>
      </c>
      <c r="HF36" s="255" t="str">
        <f>IF(HC36&lt;&gt;"",IF(ABS($F36-$G36)&gt;=PrSettings!$M$7,(ABS($F36-$G36-GZ36+HA36)&lt;=1)*1,IF(AND(HC36,$F36=$G36,$F36&gt;=PrSettings!$M$6),(ABS(GZ36-$F36)&lt;=1)*1,IF(AND(ABS($F36-$G36-GZ36+HA36)&lt;=1,$F36+$G36&gt;=PrSettings!$M$8),(ABS(GZ36-$F36)&lt;=1)*(ABS(HA36-$G36)&lt;=1)*1,""))),"")</f>
        <v/>
      </c>
      <c r="HG36" s="262"/>
      <c r="HI36" s="253">
        <f t="shared" si="403"/>
        <v>16</v>
      </c>
      <c r="HJ36" s="254" t="str">
        <f>GrpE!$B$6</f>
        <v>Slovakia</v>
      </c>
      <c r="HK36" s="255">
        <f t="shared" si="404"/>
        <v>21</v>
      </c>
      <c r="HL36" s="254" t="str">
        <f>GrpE!$D$6</f>
        <v>Ukraine</v>
      </c>
      <c r="HM36" s="258"/>
      <c r="HN36" s="258"/>
      <c r="HO36" s="261"/>
      <c r="HP36" s="255" t="str">
        <f t="shared" si="405"/>
        <v/>
      </c>
      <c r="HQ36" s="255" t="str">
        <f>IF((HP36&lt;&gt;""),IF(OR($F36&lt;&gt;$G36,PrSettings!$M$4="●"),(($F36-$G36)=(HM36-HN36))*1,0),"")</f>
        <v/>
      </c>
      <c r="HR36" s="255" t="str">
        <f t="shared" si="406"/>
        <v/>
      </c>
      <c r="HS36" s="255" t="str">
        <f>IF(HP36&lt;&gt;"",IF(ABS($F36-$G36)&gt;=PrSettings!$M$7,(ABS($F36-$G36-HM36+HN36)&lt;=1)*1,IF(AND(HP36,$F36=$G36,$F36&gt;=PrSettings!$M$6),(ABS(HM36-$F36)&lt;=1)*1,IF(AND(ABS($F36-$G36-HM36+HN36)&lt;=1,$F36+$G36&gt;=PrSettings!$M$8),(ABS(HM36-$F36)&lt;=1)*(ABS(HN36-$G36)&lt;=1)*1,""))),"")</f>
        <v/>
      </c>
      <c r="HT36" s="262"/>
      <c r="HV36" s="253">
        <f t="shared" si="407"/>
        <v>16</v>
      </c>
      <c r="HW36" s="254" t="str">
        <f>GrpE!$B$6</f>
        <v>Slovakia</v>
      </c>
      <c r="HX36" s="255">
        <f t="shared" si="408"/>
        <v>21</v>
      </c>
      <c r="HY36" s="254" t="str">
        <f>GrpE!$D$6</f>
        <v>Ukraine</v>
      </c>
      <c r="HZ36" s="258"/>
      <c r="IA36" s="258"/>
      <c r="IB36" s="261"/>
      <c r="IC36" s="255" t="str">
        <f t="shared" si="409"/>
        <v/>
      </c>
      <c r="ID36" s="255" t="str">
        <f>IF((IC36&lt;&gt;""),IF(OR($F36&lt;&gt;$G36,PrSettings!$M$4="●"),(($F36-$G36)=(HZ36-IA36))*1,0),"")</f>
        <v/>
      </c>
      <c r="IE36" s="255" t="str">
        <f t="shared" si="410"/>
        <v/>
      </c>
      <c r="IF36" s="255" t="str">
        <f>IF(IC36&lt;&gt;"",IF(ABS($F36-$G36)&gt;=PrSettings!$M$7,(ABS($F36-$G36-HZ36+IA36)&lt;=1)*1,IF(AND(IC36,$F36=$G36,$F36&gt;=PrSettings!$M$6),(ABS(HZ36-$F36)&lt;=1)*1,IF(AND(ABS($F36-$G36-HZ36+IA36)&lt;=1,$F36+$G36&gt;=PrSettings!$M$8),(ABS(HZ36-$F36)&lt;=1)*(ABS(IA36-$G36)&lt;=1)*1,""))),"")</f>
        <v/>
      </c>
      <c r="IG36" s="262"/>
      <c r="II36" s="253">
        <f t="shared" si="411"/>
        <v>16</v>
      </c>
      <c r="IJ36" s="254" t="str">
        <f>GrpE!$B$6</f>
        <v>Slovakia</v>
      </c>
      <c r="IK36" s="255">
        <f t="shared" si="412"/>
        <v>21</v>
      </c>
      <c r="IL36" s="254" t="str">
        <f>GrpE!$D$6</f>
        <v>Ukraine</v>
      </c>
      <c r="IM36" s="258"/>
      <c r="IN36" s="258"/>
      <c r="IO36" s="261"/>
      <c r="IP36" s="255" t="str">
        <f t="shared" si="413"/>
        <v/>
      </c>
      <c r="IQ36" s="255" t="str">
        <f>IF((IP36&lt;&gt;""),IF(OR($F36&lt;&gt;$G36,PrSettings!$M$4="●"),(($F36-$G36)=(IM36-IN36))*1,0),"")</f>
        <v/>
      </c>
      <c r="IR36" s="255" t="str">
        <f t="shared" si="414"/>
        <v/>
      </c>
      <c r="IS36" s="255" t="str">
        <f>IF(IP36&lt;&gt;"",IF(ABS($F36-$G36)&gt;=PrSettings!$M$7,(ABS($F36-$G36-IM36+IN36)&lt;=1)*1,IF(AND(IP36,$F36=$G36,$F36&gt;=PrSettings!$M$6),(ABS(IM36-$F36)&lt;=1)*1,IF(AND(ABS($F36-$G36-IM36+IN36)&lt;=1,$F36+$G36&gt;=PrSettings!$M$8),(ABS(IM36-$F36)&lt;=1)*(ABS(IN36-$G36)&lt;=1)*1,""))),"")</f>
        <v/>
      </c>
      <c r="IT36" s="262"/>
      <c r="IV36" s="253">
        <f t="shared" si="415"/>
        <v>16</v>
      </c>
      <c r="IW36" s="254" t="str">
        <f>GrpE!$B$6</f>
        <v>Slovakia</v>
      </c>
      <c r="IX36" s="255">
        <f t="shared" si="416"/>
        <v>21</v>
      </c>
      <c r="IY36" s="254" t="str">
        <f>GrpE!$D$6</f>
        <v>Ukraine</v>
      </c>
      <c r="IZ36" s="258"/>
      <c r="JA36" s="258"/>
      <c r="JB36" s="261"/>
      <c r="JC36" s="255" t="str">
        <f t="shared" si="417"/>
        <v/>
      </c>
      <c r="JD36" s="255" t="str">
        <f>IF((JC36&lt;&gt;""),IF(OR($F36&lt;&gt;$G36,PrSettings!$M$4="●"),(($F36-$G36)=(IZ36-JA36))*1,0),"")</f>
        <v/>
      </c>
      <c r="JE36" s="255" t="str">
        <f t="shared" si="418"/>
        <v/>
      </c>
      <c r="JF36" s="255" t="str">
        <f>IF(JC36&lt;&gt;"",IF(ABS($F36-$G36)&gt;=PrSettings!$M$7,(ABS($F36-$G36-IZ36+JA36)&lt;=1)*1,IF(AND(JC36,$F36=$G36,$F36&gt;=PrSettings!$M$6),(ABS(IZ36-$F36)&lt;=1)*1,IF(AND(ABS($F36-$G36-IZ36+JA36)&lt;=1,$F36+$G36&gt;=PrSettings!$M$8),(ABS(IZ36-$F36)&lt;=1)*(ABS(JA36-$G36)&lt;=1)*1,""))),"")</f>
        <v/>
      </c>
      <c r="JG36" s="262"/>
      <c r="JI36" s="253">
        <f t="shared" si="419"/>
        <v>16</v>
      </c>
      <c r="JJ36" s="254" t="str">
        <f>GrpE!$B$6</f>
        <v>Slovakia</v>
      </c>
      <c r="JK36" s="255">
        <f t="shared" si="420"/>
        <v>21</v>
      </c>
      <c r="JL36" s="254" t="str">
        <f>GrpE!$D$6</f>
        <v>Ukraine</v>
      </c>
      <c r="JM36" s="258"/>
      <c r="JN36" s="258"/>
      <c r="JO36" s="261"/>
      <c r="JP36" s="255" t="str">
        <f t="shared" si="421"/>
        <v/>
      </c>
      <c r="JQ36" s="255" t="str">
        <f>IF((JP36&lt;&gt;""),IF(OR($F36&lt;&gt;$G36,PrSettings!$M$4="●"),(($F36-$G36)=(JM36-JN36))*1,0),"")</f>
        <v/>
      </c>
      <c r="JR36" s="255" t="str">
        <f t="shared" si="422"/>
        <v/>
      </c>
      <c r="JS36" s="255" t="str">
        <f>IF(JP36&lt;&gt;"",IF(ABS($F36-$G36)&gt;=PrSettings!$M$7,(ABS($F36-$G36-JM36+JN36)&lt;=1)*1,IF(AND(JP36,$F36=$G36,$F36&gt;=PrSettings!$M$6),(ABS(JM36-$F36)&lt;=1)*1,IF(AND(ABS($F36-$G36-JM36+JN36)&lt;=1,$F36+$G36&gt;=PrSettings!$M$8),(ABS(JM36-$F36)&lt;=1)*(ABS(JN36-$G36)&lt;=1)*1,""))),"")</f>
        <v/>
      </c>
      <c r="JT36" s="262"/>
      <c r="JV36" s="253">
        <f t="shared" si="423"/>
        <v>16</v>
      </c>
      <c r="JW36" s="254" t="str">
        <f>GrpE!$B$6</f>
        <v>Slovakia</v>
      </c>
      <c r="JX36" s="255">
        <f t="shared" si="424"/>
        <v>21</v>
      </c>
      <c r="JY36" s="254" t="str">
        <f>GrpE!$D$6</f>
        <v>Ukraine</v>
      </c>
      <c r="JZ36" s="258"/>
      <c r="KA36" s="258"/>
      <c r="KB36" s="261"/>
      <c r="KC36" s="255" t="str">
        <f t="shared" si="425"/>
        <v/>
      </c>
      <c r="KD36" s="255" t="str">
        <f>IF((KC36&lt;&gt;""),IF(OR($F36&lt;&gt;$G36,PrSettings!$M$4="●"),(($F36-$G36)=(JZ36-KA36))*1,0),"")</f>
        <v/>
      </c>
      <c r="KE36" s="255" t="str">
        <f t="shared" si="426"/>
        <v/>
      </c>
      <c r="KF36" s="255" t="str">
        <f>IF(KC36&lt;&gt;"",IF(ABS($F36-$G36)&gt;=PrSettings!$M$7,(ABS($F36-$G36-JZ36+KA36)&lt;=1)*1,IF(AND(KC36,$F36=$G36,$F36&gt;=PrSettings!$M$6),(ABS(JZ36-$F36)&lt;=1)*1,IF(AND(ABS($F36-$G36-JZ36+KA36)&lt;=1,$F36+$G36&gt;=PrSettings!$M$8),(ABS(JZ36-$F36)&lt;=1)*(ABS(KA36-$G36)&lt;=1)*1,""))),"")</f>
        <v/>
      </c>
      <c r="KG36" s="262"/>
      <c r="KI36" s="253">
        <f t="shared" si="427"/>
        <v>16</v>
      </c>
      <c r="KJ36" s="254" t="str">
        <f>GrpE!$B$6</f>
        <v>Slovakia</v>
      </c>
      <c r="KK36" s="255">
        <f t="shared" si="428"/>
        <v>21</v>
      </c>
      <c r="KL36" s="254" t="str">
        <f>GrpE!$D$6</f>
        <v>Ukraine</v>
      </c>
      <c r="KM36" s="258"/>
      <c r="KN36" s="258"/>
      <c r="KO36" s="261"/>
      <c r="KP36" s="255" t="str">
        <f t="shared" si="429"/>
        <v/>
      </c>
      <c r="KQ36" s="255" t="str">
        <f>IF((KP36&lt;&gt;""),IF(OR($F36&lt;&gt;$G36,PrSettings!$M$4="●"),(($F36-$G36)=(KM36-KN36))*1,0),"")</f>
        <v/>
      </c>
      <c r="KR36" s="255" t="str">
        <f t="shared" si="430"/>
        <v/>
      </c>
      <c r="KS36" s="255" t="str">
        <f>IF(KP36&lt;&gt;"",IF(ABS($F36-$G36)&gt;=PrSettings!$M$7,(ABS($F36-$G36-KM36+KN36)&lt;=1)*1,IF(AND(KP36,$F36=$G36,$F36&gt;=PrSettings!$M$6),(ABS(KM36-$F36)&lt;=1)*1,IF(AND(ABS($F36-$G36-KM36+KN36)&lt;=1,$F36+$G36&gt;=PrSettings!$M$8),(ABS(KM36-$F36)&lt;=1)*(ABS(KN36-$G36)&lt;=1)*1,""))),"")</f>
        <v/>
      </c>
      <c r="KT36" s="262"/>
      <c r="KV36" s="253">
        <f t="shared" si="431"/>
        <v>16</v>
      </c>
      <c r="KW36" s="254" t="str">
        <f>GrpE!$B$6</f>
        <v>Slovakia</v>
      </c>
      <c r="KX36" s="255">
        <f t="shared" si="432"/>
        <v>21</v>
      </c>
      <c r="KY36" s="254" t="str">
        <f>GrpE!$D$6</f>
        <v>Ukraine</v>
      </c>
      <c r="KZ36" s="258"/>
      <c r="LA36" s="258"/>
      <c r="LB36" s="261"/>
      <c r="LC36" s="255" t="str">
        <f t="shared" si="433"/>
        <v/>
      </c>
      <c r="LD36" s="255" t="str">
        <f>IF((LC36&lt;&gt;""),IF(OR($F36&lt;&gt;$G36,PrSettings!$M$4="●"),(($F36-$G36)=(KZ36-LA36))*1,0),"")</f>
        <v/>
      </c>
      <c r="LE36" s="255" t="str">
        <f t="shared" si="434"/>
        <v/>
      </c>
      <c r="LF36" s="255" t="str">
        <f>IF(LC36&lt;&gt;"",IF(ABS($F36-$G36)&gt;=PrSettings!$M$7,(ABS($F36-$G36-KZ36+LA36)&lt;=1)*1,IF(AND(LC36,$F36=$G36,$F36&gt;=PrSettings!$M$6),(ABS(KZ36-$F36)&lt;=1)*1,IF(AND(ABS($F36-$G36-KZ36+LA36)&lt;=1,$F36+$G36&gt;=PrSettings!$M$8),(ABS(KZ36-$F36)&lt;=1)*(ABS(LA36-$G36)&lt;=1)*1,""))),"")</f>
        <v/>
      </c>
      <c r="LG36" s="262"/>
      <c r="LI36" s="253">
        <f t="shared" si="435"/>
        <v>16</v>
      </c>
      <c r="LJ36" s="254" t="str">
        <f>GrpE!$B$6</f>
        <v>Slovakia</v>
      </c>
      <c r="LK36" s="255">
        <f t="shared" si="436"/>
        <v>21</v>
      </c>
      <c r="LL36" s="254" t="str">
        <f>GrpE!$D$6</f>
        <v>Ukraine</v>
      </c>
      <c r="LM36" s="258"/>
      <c r="LN36" s="258"/>
      <c r="LO36" s="261"/>
      <c r="LP36" s="255" t="str">
        <f t="shared" si="437"/>
        <v/>
      </c>
      <c r="LQ36" s="255" t="str">
        <f>IF((LP36&lt;&gt;""),IF(OR($F36&lt;&gt;$G36,PrSettings!$M$4="●"),(($F36-$G36)=(LM36-LN36))*1,0),"")</f>
        <v/>
      </c>
      <c r="LR36" s="255" t="str">
        <f t="shared" si="438"/>
        <v/>
      </c>
      <c r="LS36" s="255" t="str">
        <f>IF(LP36&lt;&gt;"",IF(ABS($F36-$G36)&gt;=PrSettings!$M$7,(ABS($F36-$G36-LM36+LN36)&lt;=1)*1,IF(AND(LP36,$F36=$G36,$F36&gt;=PrSettings!$M$6),(ABS(LM36-$F36)&lt;=1)*1,IF(AND(ABS($F36-$G36-LM36+LN36)&lt;=1,$F36+$G36&gt;=PrSettings!$M$8),(ABS(LM36-$F36)&lt;=1)*(ABS(LN36-$G36)&lt;=1)*1,""))),"")</f>
        <v/>
      </c>
      <c r="LT36" s="262"/>
      <c r="LV36" s="253">
        <f t="shared" si="439"/>
        <v>16</v>
      </c>
      <c r="LW36" s="254" t="str">
        <f>GrpE!$B$6</f>
        <v>Slovakia</v>
      </c>
      <c r="LX36" s="255">
        <f t="shared" si="440"/>
        <v>21</v>
      </c>
      <c r="LY36" s="254" t="str">
        <f>GrpE!$D$6</f>
        <v>Ukraine</v>
      </c>
      <c r="LZ36" s="258"/>
      <c r="MA36" s="258"/>
      <c r="MB36" s="261"/>
      <c r="MC36" s="255" t="str">
        <f t="shared" si="441"/>
        <v/>
      </c>
      <c r="MD36" s="255" t="str">
        <f>IF((MC36&lt;&gt;""),IF(OR($F36&lt;&gt;$G36,PrSettings!$M$4="●"),(($F36-$G36)=(LZ36-MA36))*1,0),"")</f>
        <v/>
      </c>
      <c r="ME36" s="255" t="str">
        <f t="shared" si="442"/>
        <v/>
      </c>
      <c r="MF36" s="255" t="str">
        <f>IF(MC36&lt;&gt;"",IF(ABS($F36-$G36)&gt;=PrSettings!$M$7,(ABS($F36-$G36-LZ36+MA36)&lt;=1)*1,IF(AND(MC36,$F36=$G36,$F36&gt;=PrSettings!$M$6),(ABS(LZ36-$F36)&lt;=1)*1,IF(AND(ABS($F36-$G36-LZ36+MA36)&lt;=1,$F36+$G36&gt;=PrSettings!$M$8),(ABS(LZ36-$F36)&lt;=1)*(ABS(MA36-$G36)&lt;=1)*1,""))),"")</f>
        <v/>
      </c>
      <c r="MG36" s="262"/>
    </row>
    <row r="37">
      <c r="A37" s="172"/>
      <c r="B37" s="253">
        <f t="array" ref="B37">INDEX(Groups!$C$7:$C$35,MATCH(C37,Groups!$D$7:$D$35,0))</f>
        <v>4</v>
      </c>
      <c r="C37" s="254" t="str">
        <f>GrpE!$B$7</f>
        <v>Belgium</v>
      </c>
      <c r="D37" s="255">
        <f t="array" ref="D37">INDEX(Groups!$C$7:$C$35,MATCH(E37,Groups!$D$7:$D$35,0))</f>
        <v>8</v>
      </c>
      <c r="E37" s="254" t="str">
        <f>GrpE!$D$7</f>
        <v>Romania</v>
      </c>
      <c r="F37" s="256">
        <f>GrpE!$E$7</f>
        <v>1</v>
      </c>
      <c r="G37" s="257">
        <f>GrpE!$G$7</f>
        <v>0</v>
      </c>
      <c r="H37" s="133"/>
      <c r="I37" s="253">
        <f t="shared" si="339"/>
        <v>4</v>
      </c>
      <c r="J37" s="254" t="str">
        <f>GrpE!$B$7</f>
        <v>Belgium</v>
      </c>
      <c r="K37" s="255">
        <f t="shared" si="340"/>
        <v>8</v>
      </c>
      <c r="L37" s="254" t="str">
        <f>GrpE!$D$7</f>
        <v>Romania</v>
      </c>
      <c r="M37" s="258"/>
      <c r="N37" s="258"/>
      <c r="O37" s="261"/>
      <c r="P37" s="255" t="str">
        <f t="shared" si="341"/>
        <v/>
      </c>
      <c r="Q37" s="255" t="str">
        <f>IF((P37&lt;&gt;""),IF(OR($F37&lt;&gt;$G37,PrSettings!$M$4="●"),(($F37-$G37)=(M37-N37))*1,0),"")</f>
        <v/>
      </c>
      <c r="R37" s="255" t="str">
        <f t="shared" si="342"/>
        <v/>
      </c>
      <c r="S37" s="255" t="str">
        <f>IF(P37&lt;&gt;"",IF(ABS($F37-$G37)&gt;=PrSettings!$M$7,(ABS($F37-$G37-M37+N37)&lt;=1)*1,IF(AND(P37,$F37=$G37,$F37&gt;=PrSettings!$M$6),(ABS(M37-$F37)&lt;=1)*1,IF(AND(ABS($F37-$G37-M37+N37)&lt;=1,$F37+$G37&gt;=PrSettings!$M$8),(ABS(M37-$F37)&lt;=1)*(ABS(N37-$G37)&lt;=1)*1,""))),"")</f>
        <v/>
      </c>
      <c r="T37" s="262"/>
      <c r="V37" s="253">
        <f t="shared" si="343"/>
        <v>4</v>
      </c>
      <c r="W37" s="254" t="str">
        <f>GrpE!$B$7</f>
        <v>Belgium</v>
      </c>
      <c r="X37" s="255">
        <f t="shared" si="344"/>
        <v>8</v>
      </c>
      <c r="Y37" s="254" t="str">
        <f>GrpE!$D$7</f>
        <v>Romania</v>
      </c>
      <c r="Z37" s="258"/>
      <c r="AA37" s="258"/>
      <c r="AB37" s="261"/>
      <c r="AC37" s="255" t="str">
        <f t="shared" si="345"/>
        <v/>
      </c>
      <c r="AD37" s="255" t="str">
        <f>IF((AC37&lt;&gt;""),IF(OR($F37&lt;&gt;$G37,PrSettings!$M$4="●"),(($F37-$G37)=(Z37-AA37))*1,0),"")</f>
        <v/>
      </c>
      <c r="AE37" s="255" t="str">
        <f t="shared" si="346"/>
        <v/>
      </c>
      <c r="AF37" s="255" t="str">
        <f>IF(AC37&lt;&gt;"",IF(ABS($F37-$G37)&gt;=PrSettings!$M$7,(ABS($F37-$G37-Z37+AA37)&lt;=1)*1,IF(AND(AC37,$F37=$G37,$F37&gt;=PrSettings!$M$6),(ABS(Z37-$F37)&lt;=1)*1,IF(AND(ABS($F37-$G37-Z37+AA37)&lt;=1,$F37+$G37&gt;=PrSettings!$M$8),(ABS(Z37-$F37)&lt;=1)*(ABS(AA37-$G37)&lt;=1)*1,""))),"")</f>
        <v/>
      </c>
      <c r="AG37" s="262"/>
      <c r="AI37" s="253">
        <f t="shared" si="347"/>
        <v>4</v>
      </c>
      <c r="AJ37" s="254" t="str">
        <f>GrpE!$B$7</f>
        <v>Belgium</v>
      </c>
      <c r="AK37" s="255">
        <f t="shared" si="348"/>
        <v>8</v>
      </c>
      <c r="AL37" s="254" t="str">
        <f>GrpE!$D$7</f>
        <v>Romania</v>
      </c>
      <c r="AM37" s="258"/>
      <c r="AN37" s="258"/>
      <c r="AO37" s="261"/>
      <c r="AP37" s="255" t="str">
        <f t="shared" si="349"/>
        <v/>
      </c>
      <c r="AQ37" s="255" t="str">
        <f>IF((AP37&lt;&gt;""),IF(OR($F37&lt;&gt;$G37,PrSettings!$M$4="●"),(($F37-$G37)=(AM37-AN37))*1,0),"")</f>
        <v/>
      </c>
      <c r="AR37" s="255" t="str">
        <f t="shared" si="350"/>
        <v/>
      </c>
      <c r="AS37" s="255" t="str">
        <f>IF(AP37&lt;&gt;"",IF(ABS($F37-$G37)&gt;=PrSettings!$M$7,(ABS($F37-$G37-AM37+AN37)&lt;=1)*1,IF(AND(AP37,$F37=$G37,$F37&gt;=PrSettings!$M$6),(ABS(AM37-$F37)&lt;=1)*1,IF(AND(ABS($F37-$G37-AM37+AN37)&lt;=1,$F37+$G37&gt;=PrSettings!$M$8),(ABS(AM37-$F37)&lt;=1)*(ABS(AN37-$G37)&lt;=1)*1,""))),"")</f>
        <v/>
      </c>
      <c r="AT37" s="262"/>
      <c r="AV37" s="253">
        <f t="shared" si="351"/>
        <v>4</v>
      </c>
      <c r="AW37" s="254" t="str">
        <f>GrpE!$B$7</f>
        <v>Belgium</v>
      </c>
      <c r="AX37" s="255">
        <f t="shared" si="352"/>
        <v>8</v>
      </c>
      <c r="AY37" s="254" t="str">
        <f>GrpE!$D$7</f>
        <v>Romania</v>
      </c>
      <c r="AZ37" s="258"/>
      <c r="BA37" s="258"/>
      <c r="BB37" s="261"/>
      <c r="BC37" s="255" t="str">
        <f t="shared" si="353"/>
        <v/>
      </c>
      <c r="BD37" s="255" t="str">
        <f>IF((BC37&lt;&gt;""),IF(OR($F37&lt;&gt;$G37,PrSettings!$M$4="●"),(($F37-$G37)=(AZ37-BA37))*1,0),"")</f>
        <v/>
      </c>
      <c r="BE37" s="255" t="str">
        <f t="shared" si="354"/>
        <v/>
      </c>
      <c r="BF37" s="255" t="str">
        <f>IF(BC37&lt;&gt;"",IF(ABS($F37-$G37)&gt;=PrSettings!$M$7,(ABS($F37-$G37-AZ37+BA37)&lt;=1)*1,IF(AND(BC37,$F37=$G37,$F37&gt;=PrSettings!$M$6),(ABS(AZ37-$F37)&lt;=1)*1,IF(AND(ABS($F37-$G37-AZ37+BA37)&lt;=1,$F37+$G37&gt;=PrSettings!$M$8),(ABS(AZ37-$F37)&lt;=1)*(ABS(BA37-$G37)&lt;=1)*1,""))),"")</f>
        <v/>
      </c>
      <c r="BG37" s="262"/>
      <c r="BI37" s="253">
        <f t="shared" si="355"/>
        <v>4</v>
      </c>
      <c r="BJ37" s="254" t="str">
        <f>GrpE!$B$7</f>
        <v>Belgium</v>
      </c>
      <c r="BK37" s="255">
        <f t="shared" si="356"/>
        <v>8</v>
      </c>
      <c r="BL37" s="254" t="str">
        <f>GrpE!$D$7</f>
        <v>Romania</v>
      </c>
      <c r="BM37" s="258"/>
      <c r="BN37" s="258"/>
      <c r="BO37" s="261"/>
      <c r="BP37" s="255" t="str">
        <f t="shared" si="357"/>
        <v/>
      </c>
      <c r="BQ37" s="255" t="str">
        <f>IF((BP37&lt;&gt;""),IF(OR($F37&lt;&gt;$G37,PrSettings!$M$4="●"),(($F37-$G37)=(BM37-BN37))*1,0),"")</f>
        <v/>
      </c>
      <c r="BR37" s="255" t="str">
        <f t="shared" si="358"/>
        <v/>
      </c>
      <c r="BS37" s="255" t="str">
        <f>IF(BP37&lt;&gt;"",IF(ABS($F37-$G37)&gt;=PrSettings!$M$7,(ABS($F37-$G37-BM37+BN37)&lt;=1)*1,IF(AND(BP37,$F37=$G37,$F37&gt;=PrSettings!$M$6),(ABS(BM37-$F37)&lt;=1)*1,IF(AND(ABS($F37-$G37-BM37+BN37)&lt;=1,$F37+$G37&gt;=PrSettings!$M$8),(ABS(BM37-$F37)&lt;=1)*(ABS(BN37-$G37)&lt;=1)*1,""))),"")</f>
        <v/>
      </c>
      <c r="BT37" s="262"/>
      <c r="BV37" s="253">
        <f t="shared" si="359"/>
        <v>4</v>
      </c>
      <c r="BW37" s="254" t="str">
        <f>GrpE!$B$7</f>
        <v>Belgium</v>
      </c>
      <c r="BX37" s="255">
        <f t="shared" si="360"/>
        <v>8</v>
      </c>
      <c r="BY37" s="254" t="str">
        <f>GrpE!$D$7</f>
        <v>Romania</v>
      </c>
      <c r="BZ37" s="258"/>
      <c r="CA37" s="258"/>
      <c r="CB37" s="261"/>
      <c r="CC37" s="255" t="str">
        <f t="shared" si="361"/>
        <v/>
      </c>
      <c r="CD37" s="255" t="str">
        <f>IF((CC37&lt;&gt;""),IF(OR($F37&lt;&gt;$G37,PrSettings!$M$4="●"),(($F37-$G37)=(BZ37-CA37))*1,0),"")</f>
        <v/>
      </c>
      <c r="CE37" s="255" t="str">
        <f t="shared" si="362"/>
        <v/>
      </c>
      <c r="CF37" s="255" t="str">
        <f>IF(CC37&lt;&gt;"",IF(ABS($F37-$G37)&gt;=PrSettings!$M$7,(ABS($F37-$G37-BZ37+CA37)&lt;=1)*1,IF(AND(CC37,$F37=$G37,$F37&gt;=PrSettings!$M$6),(ABS(BZ37-$F37)&lt;=1)*1,IF(AND(ABS($F37-$G37-BZ37+CA37)&lt;=1,$F37+$G37&gt;=PrSettings!$M$8),(ABS(BZ37-$F37)&lt;=1)*(ABS(CA37-$G37)&lt;=1)*1,""))),"")</f>
        <v/>
      </c>
      <c r="CG37" s="262"/>
      <c r="CI37" s="253">
        <f t="shared" si="363"/>
        <v>4</v>
      </c>
      <c r="CJ37" s="254" t="str">
        <f>GrpE!$B$7</f>
        <v>Belgium</v>
      </c>
      <c r="CK37" s="255">
        <f t="shared" si="364"/>
        <v>8</v>
      </c>
      <c r="CL37" s="254" t="str">
        <f>GrpE!$D$7</f>
        <v>Romania</v>
      </c>
      <c r="CM37" s="258"/>
      <c r="CN37" s="258"/>
      <c r="CO37" s="261"/>
      <c r="CP37" s="255" t="str">
        <f t="shared" si="365"/>
        <v/>
      </c>
      <c r="CQ37" s="255" t="str">
        <f>IF((CP37&lt;&gt;""),IF(OR($F37&lt;&gt;$G37,PrSettings!$M$4="●"),(($F37-$G37)=(CM37-CN37))*1,0),"")</f>
        <v/>
      </c>
      <c r="CR37" s="255" t="str">
        <f t="shared" si="366"/>
        <v/>
      </c>
      <c r="CS37" s="255" t="str">
        <f>IF(CP37&lt;&gt;"",IF(ABS($F37-$G37)&gt;=PrSettings!$M$7,(ABS($F37-$G37-CM37+CN37)&lt;=1)*1,IF(AND(CP37,$F37=$G37,$F37&gt;=PrSettings!$M$6),(ABS(CM37-$F37)&lt;=1)*1,IF(AND(ABS($F37-$G37-CM37+CN37)&lt;=1,$F37+$G37&gt;=PrSettings!$M$8),(ABS(CM37-$F37)&lt;=1)*(ABS(CN37-$G37)&lt;=1)*1,""))),"")</f>
        <v/>
      </c>
      <c r="CT37" s="262"/>
      <c r="CV37" s="253">
        <f t="shared" si="367"/>
        <v>4</v>
      </c>
      <c r="CW37" s="254" t="str">
        <f>GrpE!$B$7</f>
        <v>Belgium</v>
      </c>
      <c r="CX37" s="255">
        <f t="shared" si="368"/>
        <v>8</v>
      </c>
      <c r="CY37" s="254" t="str">
        <f>GrpE!$D$7</f>
        <v>Romania</v>
      </c>
      <c r="CZ37" s="258"/>
      <c r="DA37" s="258"/>
      <c r="DB37" s="261"/>
      <c r="DC37" s="255" t="str">
        <f t="shared" si="369"/>
        <v/>
      </c>
      <c r="DD37" s="255" t="str">
        <f>IF((DC37&lt;&gt;""),IF(OR($F37&lt;&gt;$G37,PrSettings!$M$4="●"),(($F37-$G37)=(CZ37-DA37))*1,0),"")</f>
        <v/>
      </c>
      <c r="DE37" s="255" t="str">
        <f t="shared" si="370"/>
        <v/>
      </c>
      <c r="DF37" s="255" t="str">
        <f>IF(DC37&lt;&gt;"",IF(ABS($F37-$G37)&gt;=PrSettings!$M$7,(ABS($F37-$G37-CZ37+DA37)&lt;=1)*1,IF(AND(DC37,$F37=$G37,$F37&gt;=PrSettings!$M$6),(ABS(CZ37-$F37)&lt;=1)*1,IF(AND(ABS($F37-$G37-CZ37+DA37)&lt;=1,$F37+$G37&gt;=PrSettings!$M$8),(ABS(CZ37-$F37)&lt;=1)*(ABS(DA37-$G37)&lt;=1)*1,""))),"")</f>
        <v/>
      </c>
      <c r="DG37" s="262"/>
      <c r="DI37" s="253">
        <f t="shared" si="371"/>
        <v>4</v>
      </c>
      <c r="DJ37" s="254" t="str">
        <f>GrpE!$B$7</f>
        <v>Belgium</v>
      </c>
      <c r="DK37" s="255">
        <f t="shared" si="372"/>
        <v>8</v>
      </c>
      <c r="DL37" s="254" t="str">
        <f>GrpE!$D$7</f>
        <v>Romania</v>
      </c>
      <c r="DM37" s="258"/>
      <c r="DN37" s="258"/>
      <c r="DO37" s="261"/>
      <c r="DP37" s="255" t="str">
        <f t="shared" si="373"/>
        <v/>
      </c>
      <c r="DQ37" s="255" t="str">
        <f>IF((DP37&lt;&gt;""),IF(OR($F37&lt;&gt;$G37,PrSettings!$M$4="●"),(($F37-$G37)=(DM37-DN37))*1,0),"")</f>
        <v/>
      </c>
      <c r="DR37" s="255" t="str">
        <f t="shared" si="374"/>
        <v/>
      </c>
      <c r="DS37" s="255" t="str">
        <f>IF(DP37&lt;&gt;"",IF(ABS($F37-$G37)&gt;=PrSettings!$M$7,(ABS($F37-$G37-DM37+DN37)&lt;=1)*1,IF(AND(DP37,$F37=$G37,$F37&gt;=PrSettings!$M$6),(ABS(DM37-$F37)&lt;=1)*1,IF(AND(ABS($F37-$G37-DM37+DN37)&lt;=1,$F37+$G37&gt;=PrSettings!$M$8),(ABS(DM37-$F37)&lt;=1)*(ABS(DN37-$G37)&lt;=1)*1,""))),"")</f>
        <v/>
      </c>
      <c r="DT37" s="262"/>
      <c r="DV37" s="253">
        <f t="shared" si="375"/>
        <v>4</v>
      </c>
      <c r="DW37" s="254" t="str">
        <f>GrpE!$B$7</f>
        <v>Belgium</v>
      </c>
      <c r="DX37" s="255">
        <f t="shared" si="376"/>
        <v>8</v>
      </c>
      <c r="DY37" s="254" t="str">
        <f>GrpE!$D$7</f>
        <v>Romania</v>
      </c>
      <c r="DZ37" s="258"/>
      <c r="EA37" s="258"/>
      <c r="EB37" s="261"/>
      <c r="EC37" s="255" t="str">
        <f t="shared" si="377"/>
        <v/>
      </c>
      <c r="ED37" s="255" t="str">
        <f>IF((EC37&lt;&gt;""),IF(OR($F37&lt;&gt;$G37,PrSettings!$M$4="●"),(($F37-$G37)=(DZ37-EA37))*1,0),"")</f>
        <v/>
      </c>
      <c r="EE37" s="255" t="str">
        <f t="shared" si="378"/>
        <v/>
      </c>
      <c r="EF37" s="255" t="str">
        <f>IF(EC37&lt;&gt;"",IF(ABS($F37-$G37)&gt;=PrSettings!$M$7,(ABS($F37-$G37-DZ37+EA37)&lt;=1)*1,IF(AND(EC37,$F37=$G37,$F37&gt;=PrSettings!$M$6),(ABS(DZ37-$F37)&lt;=1)*1,IF(AND(ABS($F37-$G37-DZ37+EA37)&lt;=1,$F37+$G37&gt;=PrSettings!$M$8),(ABS(DZ37-$F37)&lt;=1)*(ABS(EA37-$G37)&lt;=1)*1,""))),"")</f>
        <v/>
      </c>
      <c r="EG37" s="262"/>
      <c r="EI37" s="253">
        <f t="shared" si="379"/>
        <v>4</v>
      </c>
      <c r="EJ37" s="254" t="str">
        <f>GrpE!$B$7</f>
        <v>Belgium</v>
      </c>
      <c r="EK37" s="255">
        <f t="shared" si="380"/>
        <v>8</v>
      </c>
      <c r="EL37" s="254" t="str">
        <f>GrpE!$D$7</f>
        <v>Romania</v>
      </c>
      <c r="EM37" s="258"/>
      <c r="EN37" s="258"/>
      <c r="EO37" s="261"/>
      <c r="EP37" s="255" t="str">
        <f t="shared" si="381"/>
        <v/>
      </c>
      <c r="EQ37" s="255" t="str">
        <f>IF((EP37&lt;&gt;""),IF(OR($F37&lt;&gt;$G37,PrSettings!$M$4="●"),(($F37-$G37)=(EM37-EN37))*1,0),"")</f>
        <v/>
      </c>
      <c r="ER37" s="255" t="str">
        <f t="shared" si="382"/>
        <v/>
      </c>
      <c r="ES37" s="255" t="str">
        <f>IF(EP37&lt;&gt;"",IF(ABS($F37-$G37)&gt;=PrSettings!$M$7,(ABS($F37-$G37-EM37+EN37)&lt;=1)*1,IF(AND(EP37,$F37=$G37,$F37&gt;=PrSettings!$M$6),(ABS(EM37-$F37)&lt;=1)*1,IF(AND(ABS($F37-$G37-EM37+EN37)&lt;=1,$F37+$G37&gt;=PrSettings!$M$8),(ABS(EM37-$F37)&lt;=1)*(ABS(EN37-$G37)&lt;=1)*1,""))),"")</f>
        <v/>
      </c>
      <c r="ET37" s="262"/>
      <c r="EV37" s="253">
        <f t="shared" si="383"/>
        <v>4</v>
      </c>
      <c r="EW37" s="254" t="str">
        <f>GrpE!$B$7</f>
        <v>Belgium</v>
      </c>
      <c r="EX37" s="255">
        <f t="shared" si="384"/>
        <v>8</v>
      </c>
      <c r="EY37" s="254" t="str">
        <f>GrpE!$D$7</f>
        <v>Romania</v>
      </c>
      <c r="EZ37" s="258"/>
      <c r="FA37" s="258"/>
      <c r="FB37" s="261"/>
      <c r="FC37" s="255" t="str">
        <f t="shared" si="385"/>
        <v/>
      </c>
      <c r="FD37" s="255" t="str">
        <f>IF((FC37&lt;&gt;""),IF(OR($F37&lt;&gt;$G37,PrSettings!$M$4="●"),(($F37-$G37)=(EZ37-FA37))*1,0),"")</f>
        <v/>
      </c>
      <c r="FE37" s="255" t="str">
        <f t="shared" si="386"/>
        <v/>
      </c>
      <c r="FF37" s="255" t="str">
        <f>IF(FC37&lt;&gt;"",IF(ABS($F37-$G37)&gt;=PrSettings!$M$7,(ABS($F37-$G37-EZ37+FA37)&lt;=1)*1,IF(AND(FC37,$F37=$G37,$F37&gt;=PrSettings!$M$6),(ABS(EZ37-$F37)&lt;=1)*1,IF(AND(ABS($F37-$G37-EZ37+FA37)&lt;=1,$F37+$G37&gt;=PrSettings!$M$8),(ABS(EZ37-$F37)&lt;=1)*(ABS(FA37-$G37)&lt;=1)*1,""))),"")</f>
        <v/>
      </c>
      <c r="FG37" s="262"/>
      <c r="FI37" s="253">
        <f t="shared" si="387"/>
        <v>4</v>
      </c>
      <c r="FJ37" s="254" t="str">
        <f>GrpE!$B$7</f>
        <v>Belgium</v>
      </c>
      <c r="FK37" s="255">
        <f t="shared" si="388"/>
        <v>8</v>
      </c>
      <c r="FL37" s="254" t="str">
        <f>GrpE!$D$7</f>
        <v>Romania</v>
      </c>
      <c r="FM37" s="258"/>
      <c r="FN37" s="258"/>
      <c r="FO37" s="261"/>
      <c r="FP37" s="255" t="str">
        <f t="shared" si="389"/>
        <v/>
      </c>
      <c r="FQ37" s="255" t="str">
        <f>IF((FP37&lt;&gt;""),IF(OR($F37&lt;&gt;$G37,PrSettings!$M$4="●"),(($F37-$G37)=(FM37-FN37))*1,0),"")</f>
        <v/>
      </c>
      <c r="FR37" s="255" t="str">
        <f t="shared" si="390"/>
        <v/>
      </c>
      <c r="FS37" s="255" t="str">
        <f>IF(FP37&lt;&gt;"",IF(ABS($F37-$G37)&gt;=PrSettings!$M$7,(ABS($F37-$G37-FM37+FN37)&lt;=1)*1,IF(AND(FP37,$F37=$G37,$F37&gt;=PrSettings!$M$6),(ABS(FM37-$F37)&lt;=1)*1,IF(AND(ABS($F37-$G37-FM37+FN37)&lt;=1,$F37+$G37&gt;=PrSettings!$M$8),(ABS(FM37-$F37)&lt;=1)*(ABS(FN37-$G37)&lt;=1)*1,""))),"")</f>
        <v/>
      </c>
      <c r="FT37" s="262"/>
      <c r="FV37" s="253">
        <f t="shared" si="391"/>
        <v>4</v>
      </c>
      <c r="FW37" s="254" t="str">
        <f>GrpE!$B$7</f>
        <v>Belgium</v>
      </c>
      <c r="FX37" s="255">
        <f t="shared" si="392"/>
        <v>8</v>
      </c>
      <c r="FY37" s="254" t="str">
        <f>GrpE!$D$7</f>
        <v>Romania</v>
      </c>
      <c r="FZ37" s="258"/>
      <c r="GA37" s="258"/>
      <c r="GB37" s="261"/>
      <c r="GC37" s="255" t="str">
        <f t="shared" si="393"/>
        <v/>
      </c>
      <c r="GD37" s="255" t="str">
        <f>IF((GC37&lt;&gt;""),IF(OR($F37&lt;&gt;$G37,PrSettings!$M$4="●"),(($F37-$G37)=(FZ37-GA37))*1,0),"")</f>
        <v/>
      </c>
      <c r="GE37" s="255" t="str">
        <f t="shared" si="394"/>
        <v/>
      </c>
      <c r="GF37" s="255" t="str">
        <f>IF(GC37&lt;&gt;"",IF(ABS($F37-$G37)&gt;=PrSettings!$M$7,(ABS($F37-$G37-FZ37+GA37)&lt;=1)*1,IF(AND(GC37,$F37=$G37,$F37&gt;=PrSettings!$M$6),(ABS(FZ37-$F37)&lt;=1)*1,IF(AND(ABS($F37-$G37-FZ37+GA37)&lt;=1,$F37+$G37&gt;=PrSettings!$M$8),(ABS(FZ37-$F37)&lt;=1)*(ABS(GA37-$G37)&lt;=1)*1,""))),"")</f>
        <v/>
      </c>
      <c r="GG37" s="262"/>
      <c r="GI37" s="253">
        <f t="shared" si="395"/>
        <v>4</v>
      </c>
      <c r="GJ37" s="254" t="str">
        <f>GrpE!$B$7</f>
        <v>Belgium</v>
      </c>
      <c r="GK37" s="255">
        <f t="shared" si="396"/>
        <v>8</v>
      </c>
      <c r="GL37" s="254" t="str">
        <f>GrpE!$D$7</f>
        <v>Romania</v>
      </c>
      <c r="GM37" s="258"/>
      <c r="GN37" s="258"/>
      <c r="GO37" s="261"/>
      <c r="GP37" s="255" t="str">
        <f t="shared" si="397"/>
        <v/>
      </c>
      <c r="GQ37" s="255" t="str">
        <f>IF((GP37&lt;&gt;""),IF(OR($F37&lt;&gt;$G37,PrSettings!$M$4="●"),(($F37-$G37)=(GM37-GN37))*1,0),"")</f>
        <v/>
      </c>
      <c r="GR37" s="255" t="str">
        <f t="shared" si="398"/>
        <v/>
      </c>
      <c r="GS37" s="255" t="str">
        <f>IF(GP37&lt;&gt;"",IF(ABS($F37-$G37)&gt;=PrSettings!$M$7,(ABS($F37-$G37-GM37+GN37)&lt;=1)*1,IF(AND(GP37,$F37=$G37,$F37&gt;=PrSettings!$M$6),(ABS(GM37-$F37)&lt;=1)*1,IF(AND(ABS($F37-$G37-GM37+GN37)&lt;=1,$F37+$G37&gt;=PrSettings!$M$8),(ABS(GM37-$F37)&lt;=1)*(ABS(GN37-$G37)&lt;=1)*1,""))),"")</f>
        <v/>
      </c>
      <c r="GT37" s="262"/>
      <c r="GV37" s="253">
        <f t="shared" si="399"/>
        <v>4</v>
      </c>
      <c r="GW37" s="254" t="str">
        <f>GrpE!$B$7</f>
        <v>Belgium</v>
      </c>
      <c r="GX37" s="255">
        <f t="shared" si="400"/>
        <v>8</v>
      </c>
      <c r="GY37" s="254" t="str">
        <f>GrpE!$D$7</f>
        <v>Romania</v>
      </c>
      <c r="GZ37" s="258"/>
      <c r="HA37" s="258"/>
      <c r="HB37" s="261"/>
      <c r="HC37" s="255" t="str">
        <f t="shared" si="401"/>
        <v/>
      </c>
      <c r="HD37" s="255" t="str">
        <f>IF((HC37&lt;&gt;""),IF(OR($F37&lt;&gt;$G37,PrSettings!$M$4="●"),(($F37-$G37)=(GZ37-HA37))*1,0),"")</f>
        <v/>
      </c>
      <c r="HE37" s="255" t="str">
        <f t="shared" si="402"/>
        <v/>
      </c>
      <c r="HF37" s="255" t="str">
        <f>IF(HC37&lt;&gt;"",IF(ABS($F37-$G37)&gt;=PrSettings!$M$7,(ABS($F37-$G37-GZ37+HA37)&lt;=1)*1,IF(AND(HC37,$F37=$G37,$F37&gt;=PrSettings!$M$6),(ABS(GZ37-$F37)&lt;=1)*1,IF(AND(ABS($F37-$G37-GZ37+HA37)&lt;=1,$F37+$G37&gt;=PrSettings!$M$8),(ABS(GZ37-$F37)&lt;=1)*(ABS(HA37-$G37)&lt;=1)*1,""))),"")</f>
        <v/>
      </c>
      <c r="HG37" s="262"/>
      <c r="HI37" s="253">
        <f t="shared" si="403"/>
        <v>4</v>
      </c>
      <c r="HJ37" s="254" t="str">
        <f>GrpE!$B$7</f>
        <v>Belgium</v>
      </c>
      <c r="HK37" s="255">
        <f t="shared" si="404"/>
        <v>8</v>
      </c>
      <c r="HL37" s="254" t="str">
        <f>GrpE!$D$7</f>
        <v>Romania</v>
      </c>
      <c r="HM37" s="258"/>
      <c r="HN37" s="258"/>
      <c r="HO37" s="261"/>
      <c r="HP37" s="255" t="str">
        <f t="shared" si="405"/>
        <v/>
      </c>
      <c r="HQ37" s="255" t="str">
        <f>IF((HP37&lt;&gt;""),IF(OR($F37&lt;&gt;$G37,PrSettings!$M$4="●"),(($F37-$G37)=(HM37-HN37))*1,0),"")</f>
        <v/>
      </c>
      <c r="HR37" s="255" t="str">
        <f t="shared" si="406"/>
        <v/>
      </c>
      <c r="HS37" s="255" t="str">
        <f>IF(HP37&lt;&gt;"",IF(ABS($F37-$G37)&gt;=PrSettings!$M$7,(ABS($F37-$G37-HM37+HN37)&lt;=1)*1,IF(AND(HP37,$F37=$G37,$F37&gt;=PrSettings!$M$6),(ABS(HM37-$F37)&lt;=1)*1,IF(AND(ABS($F37-$G37-HM37+HN37)&lt;=1,$F37+$G37&gt;=PrSettings!$M$8),(ABS(HM37-$F37)&lt;=1)*(ABS(HN37-$G37)&lt;=1)*1,""))),"")</f>
        <v/>
      </c>
      <c r="HT37" s="262"/>
      <c r="HV37" s="253">
        <f t="shared" si="407"/>
        <v>4</v>
      </c>
      <c r="HW37" s="254" t="str">
        <f>GrpE!$B$7</f>
        <v>Belgium</v>
      </c>
      <c r="HX37" s="255">
        <f t="shared" si="408"/>
        <v>8</v>
      </c>
      <c r="HY37" s="254" t="str">
        <f>GrpE!$D$7</f>
        <v>Romania</v>
      </c>
      <c r="HZ37" s="258"/>
      <c r="IA37" s="258"/>
      <c r="IB37" s="261"/>
      <c r="IC37" s="255" t="str">
        <f t="shared" si="409"/>
        <v/>
      </c>
      <c r="ID37" s="255" t="str">
        <f>IF((IC37&lt;&gt;""),IF(OR($F37&lt;&gt;$G37,PrSettings!$M$4="●"),(($F37-$G37)=(HZ37-IA37))*1,0),"")</f>
        <v/>
      </c>
      <c r="IE37" s="255" t="str">
        <f t="shared" si="410"/>
        <v/>
      </c>
      <c r="IF37" s="255" t="str">
        <f>IF(IC37&lt;&gt;"",IF(ABS($F37-$G37)&gt;=PrSettings!$M$7,(ABS($F37-$G37-HZ37+IA37)&lt;=1)*1,IF(AND(IC37,$F37=$G37,$F37&gt;=PrSettings!$M$6),(ABS(HZ37-$F37)&lt;=1)*1,IF(AND(ABS($F37-$G37-HZ37+IA37)&lt;=1,$F37+$G37&gt;=PrSettings!$M$8),(ABS(HZ37-$F37)&lt;=1)*(ABS(IA37-$G37)&lt;=1)*1,""))),"")</f>
        <v/>
      </c>
      <c r="IG37" s="262"/>
      <c r="II37" s="253">
        <f t="shared" si="411"/>
        <v>4</v>
      </c>
      <c r="IJ37" s="254" t="str">
        <f>GrpE!$B$7</f>
        <v>Belgium</v>
      </c>
      <c r="IK37" s="255">
        <f t="shared" si="412"/>
        <v>8</v>
      </c>
      <c r="IL37" s="254" t="str">
        <f>GrpE!$D$7</f>
        <v>Romania</v>
      </c>
      <c r="IM37" s="258"/>
      <c r="IN37" s="258"/>
      <c r="IO37" s="261"/>
      <c r="IP37" s="255" t="str">
        <f t="shared" si="413"/>
        <v/>
      </c>
      <c r="IQ37" s="255" t="str">
        <f>IF((IP37&lt;&gt;""),IF(OR($F37&lt;&gt;$G37,PrSettings!$M$4="●"),(($F37-$G37)=(IM37-IN37))*1,0),"")</f>
        <v/>
      </c>
      <c r="IR37" s="255" t="str">
        <f t="shared" si="414"/>
        <v/>
      </c>
      <c r="IS37" s="255" t="str">
        <f>IF(IP37&lt;&gt;"",IF(ABS($F37-$G37)&gt;=PrSettings!$M$7,(ABS($F37-$G37-IM37+IN37)&lt;=1)*1,IF(AND(IP37,$F37=$G37,$F37&gt;=PrSettings!$M$6),(ABS(IM37-$F37)&lt;=1)*1,IF(AND(ABS($F37-$G37-IM37+IN37)&lt;=1,$F37+$G37&gt;=PrSettings!$M$8),(ABS(IM37-$F37)&lt;=1)*(ABS(IN37-$G37)&lt;=1)*1,""))),"")</f>
        <v/>
      </c>
      <c r="IT37" s="262"/>
      <c r="IV37" s="253">
        <f t="shared" si="415"/>
        <v>4</v>
      </c>
      <c r="IW37" s="254" t="str">
        <f>GrpE!$B$7</f>
        <v>Belgium</v>
      </c>
      <c r="IX37" s="255">
        <f t="shared" si="416"/>
        <v>8</v>
      </c>
      <c r="IY37" s="254" t="str">
        <f>GrpE!$D$7</f>
        <v>Romania</v>
      </c>
      <c r="IZ37" s="258"/>
      <c r="JA37" s="258"/>
      <c r="JB37" s="261"/>
      <c r="JC37" s="255" t="str">
        <f t="shared" si="417"/>
        <v/>
      </c>
      <c r="JD37" s="255" t="str">
        <f>IF((JC37&lt;&gt;""),IF(OR($F37&lt;&gt;$G37,PrSettings!$M$4="●"),(($F37-$G37)=(IZ37-JA37))*1,0),"")</f>
        <v/>
      </c>
      <c r="JE37" s="255" t="str">
        <f t="shared" si="418"/>
        <v/>
      </c>
      <c r="JF37" s="255" t="str">
        <f>IF(JC37&lt;&gt;"",IF(ABS($F37-$G37)&gt;=PrSettings!$M$7,(ABS($F37-$G37-IZ37+JA37)&lt;=1)*1,IF(AND(JC37,$F37=$G37,$F37&gt;=PrSettings!$M$6),(ABS(IZ37-$F37)&lt;=1)*1,IF(AND(ABS($F37-$G37-IZ37+JA37)&lt;=1,$F37+$G37&gt;=PrSettings!$M$8),(ABS(IZ37-$F37)&lt;=1)*(ABS(JA37-$G37)&lt;=1)*1,""))),"")</f>
        <v/>
      </c>
      <c r="JG37" s="262"/>
      <c r="JI37" s="253">
        <f t="shared" si="419"/>
        <v>4</v>
      </c>
      <c r="JJ37" s="254" t="str">
        <f>GrpE!$B$7</f>
        <v>Belgium</v>
      </c>
      <c r="JK37" s="255">
        <f t="shared" si="420"/>
        <v>8</v>
      </c>
      <c r="JL37" s="254" t="str">
        <f>GrpE!$D$7</f>
        <v>Romania</v>
      </c>
      <c r="JM37" s="258"/>
      <c r="JN37" s="258"/>
      <c r="JO37" s="261"/>
      <c r="JP37" s="255" t="str">
        <f t="shared" si="421"/>
        <v/>
      </c>
      <c r="JQ37" s="255" t="str">
        <f>IF((JP37&lt;&gt;""),IF(OR($F37&lt;&gt;$G37,PrSettings!$M$4="●"),(($F37-$G37)=(JM37-JN37))*1,0),"")</f>
        <v/>
      </c>
      <c r="JR37" s="255" t="str">
        <f t="shared" si="422"/>
        <v/>
      </c>
      <c r="JS37" s="255" t="str">
        <f>IF(JP37&lt;&gt;"",IF(ABS($F37-$G37)&gt;=PrSettings!$M$7,(ABS($F37-$G37-JM37+JN37)&lt;=1)*1,IF(AND(JP37,$F37=$G37,$F37&gt;=PrSettings!$M$6),(ABS(JM37-$F37)&lt;=1)*1,IF(AND(ABS($F37-$G37-JM37+JN37)&lt;=1,$F37+$G37&gt;=PrSettings!$M$8),(ABS(JM37-$F37)&lt;=1)*(ABS(JN37-$G37)&lt;=1)*1,""))),"")</f>
        <v/>
      </c>
      <c r="JT37" s="262"/>
      <c r="JV37" s="253">
        <f t="shared" si="423"/>
        <v>4</v>
      </c>
      <c r="JW37" s="254" t="str">
        <f>GrpE!$B$7</f>
        <v>Belgium</v>
      </c>
      <c r="JX37" s="255">
        <f t="shared" si="424"/>
        <v>8</v>
      </c>
      <c r="JY37" s="254" t="str">
        <f>GrpE!$D$7</f>
        <v>Romania</v>
      </c>
      <c r="JZ37" s="258"/>
      <c r="KA37" s="258"/>
      <c r="KB37" s="261"/>
      <c r="KC37" s="255" t="str">
        <f t="shared" si="425"/>
        <v/>
      </c>
      <c r="KD37" s="255" t="str">
        <f>IF((KC37&lt;&gt;""),IF(OR($F37&lt;&gt;$G37,PrSettings!$M$4="●"),(($F37-$G37)=(JZ37-KA37))*1,0),"")</f>
        <v/>
      </c>
      <c r="KE37" s="255" t="str">
        <f t="shared" si="426"/>
        <v/>
      </c>
      <c r="KF37" s="255" t="str">
        <f>IF(KC37&lt;&gt;"",IF(ABS($F37-$G37)&gt;=PrSettings!$M$7,(ABS($F37-$G37-JZ37+KA37)&lt;=1)*1,IF(AND(KC37,$F37=$G37,$F37&gt;=PrSettings!$M$6),(ABS(JZ37-$F37)&lt;=1)*1,IF(AND(ABS($F37-$G37-JZ37+KA37)&lt;=1,$F37+$G37&gt;=PrSettings!$M$8),(ABS(JZ37-$F37)&lt;=1)*(ABS(KA37-$G37)&lt;=1)*1,""))),"")</f>
        <v/>
      </c>
      <c r="KG37" s="262"/>
      <c r="KI37" s="253">
        <f t="shared" si="427"/>
        <v>4</v>
      </c>
      <c r="KJ37" s="254" t="str">
        <f>GrpE!$B$7</f>
        <v>Belgium</v>
      </c>
      <c r="KK37" s="255">
        <f t="shared" si="428"/>
        <v>8</v>
      </c>
      <c r="KL37" s="254" t="str">
        <f>GrpE!$D$7</f>
        <v>Romania</v>
      </c>
      <c r="KM37" s="258"/>
      <c r="KN37" s="258"/>
      <c r="KO37" s="261"/>
      <c r="KP37" s="255" t="str">
        <f t="shared" si="429"/>
        <v/>
      </c>
      <c r="KQ37" s="255" t="str">
        <f>IF((KP37&lt;&gt;""),IF(OR($F37&lt;&gt;$G37,PrSettings!$M$4="●"),(($F37-$G37)=(KM37-KN37))*1,0),"")</f>
        <v/>
      </c>
      <c r="KR37" s="255" t="str">
        <f t="shared" si="430"/>
        <v/>
      </c>
      <c r="KS37" s="255" t="str">
        <f>IF(KP37&lt;&gt;"",IF(ABS($F37-$G37)&gt;=PrSettings!$M$7,(ABS($F37-$G37-KM37+KN37)&lt;=1)*1,IF(AND(KP37,$F37=$G37,$F37&gt;=PrSettings!$M$6),(ABS(KM37-$F37)&lt;=1)*1,IF(AND(ABS($F37-$G37-KM37+KN37)&lt;=1,$F37+$G37&gt;=PrSettings!$M$8),(ABS(KM37-$F37)&lt;=1)*(ABS(KN37-$G37)&lt;=1)*1,""))),"")</f>
        <v/>
      </c>
      <c r="KT37" s="262"/>
      <c r="KV37" s="253">
        <f t="shared" si="431"/>
        <v>4</v>
      </c>
      <c r="KW37" s="254" t="str">
        <f>GrpE!$B$7</f>
        <v>Belgium</v>
      </c>
      <c r="KX37" s="255">
        <f t="shared" si="432"/>
        <v>8</v>
      </c>
      <c r="KY37" s="254" t="str">
        <f>GrpE!$D$7</f>
        <v>Romania</v>
      </c>
      <c r="KZ37" s="258"/>
      <c r="LA37" s="258"/>
      <c r="LB37" s="261"/>
      <c r="LC37" s="255" t="str">
        <f t="shared" si="433"/>
        <v/>
      </c>
      <c r="LD37" s="255" t="str">
        <f>IF((LC37&lt;&gt;""),IF(OR($F37&lt;&gt;$G37,PrSettings!$M$4="●"),(($F37-$G37)=(KZ37-LA37))*1,0),"")</f>
        <v/>
      </c>
      <c r="LE37" s="255" t="str">
        <f t="shared" si="434"/>
        <v/>
      </c>
      <c r="LF37" s="255" t="str">
        <f>IF(LC37&lt;&gt;"",IF(ABS($F37-$G37)&gt;=PrSettings!$M$7,(ABS($F37-$G37-KZ37+LA37)&lt;=1)*1,IF(AND(LC37,$F37=$G37,$F37&gt;=PrSettings!$M$6),(ABS(KZ37-$F37)&lt;=1)*1,IF(AND(ABS($F37-$G37-KZ37+LA37)&lt;=1,$F37+$G37&gt;=PrSettings!$M$8),(ABS(KZ37-$F37)&lt;=1)*(ABS(LA37-$G37)&lt;=1)*1,""))),"")</f>
        <v/>
      </c>
      <c r="LG37" s="262"/>
      <c r="LI37" s="253">
        <f t="shared" si="435"/>
        <v>4</v>
      </c>
      <c r="LJ37" s="254" t="str">
        <f>GrpE!$B$7</f>
        <v>Belgium</v>
      </c>
      <c r="LK37" s="255">
        <f t="shared" si="436"/>
        <v>8</v>
      </c>
      <c r="LL37" s="254" t="str">
        <f>GrpE!$D$7</f>
        <v>Romania</v>
      </c>
      <c r="LM37" s="258"/>
      <c r="LN37" s="258"/>
      <c r="LO37" s="261"/>
      <c r="LP37" s="255" t="str">
        <f t="shared" si="437"/>
        <v/>
      </c>
      <c r="LQ37" s="255" t="str">
        <f>IF((LP37&lt;&gt;""),IF(OR($F37&lt;&gt;$G37,PrSettings!$M$4="●"),(($F37-$G37)=(LM37-LN37))*1,0),"")</f>
        <v/>
      </c>
      <c r="LR37" s="255" t="str">
        <f t="shared" si="438"/>
        <v/>
      </c>
      <c r="LS37" s="255" t="str">
        <f>IF(LP37&lt;&gt;"",IF(ABS($F37-$G37)&gt;=PrSettings!$M$7,(ABS($F37-$G37-LM37+LN37)&lt;=1)*1,IF(AND(LP37,$F37=$G37,$F37&gt;=PrSettings!$M$6),(ABS(LM37-$F37)&lt;=1)*1,IF(AND(ABS($F37-$G37-LM37+LN37)&lt;=1,$F37+$G37&gt;=PrSettings!$M$8),(ABS(LM37-$F37)&lt;=1)*(ABS(LN37-$G37)&lt;=1)*1,""))),"")</f>
        <v/>
      </c>
      <c r="LT37" s="262"/>
      <c r="LV37" s="253">
        <f t="shared" si="439"/>
        <v>4</v>
      </c>
      <c r="LW37" s="254" t="str">
        <f>GrpE!$B$7</f>
        <v>Belgium</v>
      </c>
      <c r="LX37" s="255">
        <f t="shared" si="440"/>
        <v>8</v>
      </c>
      <c r="LY37" s="254" t="str">
        <f>GrpE!$D$7</f>
        <v>Romania</v>
      </c>
      <c r="LZ37" s="258"/>
      <c r="MA37" s="258"/>
      <c r="MB37" s="261"/>
      <c r="MC37" s="255" t="str">
        <f t="shared" si="441"/>
        <v/>
      </c>
      <c r="MD37" s="255" t="str">
        <f>IF((MC37&lt;&gt;""),IF(OR($F37&lt;&gt;$G37,PrSettings!$M$4="●"),(($F37-$G37)=(LZ37-MA37))*1,0),"")</f>
        <v/>
      </c>
      <c r="ME37" s="255" t="str">
        <f t="shared" si="442"/>
        <v/>
      </c>
      <c r="MF37" s="255" t="str">
        <f>IF(MC37&lt;&gt;"",IF(ABS($F37-$G37)&gt;=PrSettings!$M$7,(ABS($F37-$G37-LZ37+MA37)&lt;=1)*1,IF(AND(MC37,$F37=$G37,$F37&gt;=PrSettings!$M$6),(ABS(LZ37-$F37)&lt;=1)*1,IF(AND(ABS($F37-$G37-LZ37+MA37)&lt;=1,$F37+$G37&gt;=PrSettings!$M$8),(ABS(LZ37-$F37)&lt;=1)*(ABS(MA37-$G37)&lt;=1)*1,""))),"")</f>
        <v/>
      </c>
      <c r="MG37" s="262"/>
    </row>
    <row r="38">
      <c r="A38" s="172"/>
      <c r="B38" s="253">
        <f t="array" ref="B38">INDEX(Groups!$C$7:$C$35,MATCH(C38,Groups!$D$7:$D$35,0))</f>
        <v>16</v>
      </c>
      <c r="C38" s="254" t="str">
        <f>GrpE!$B$8</f>
        <v>Slovakia</v>
      </c>
      <c r="D38" s="255">
        <f t="array" ref="D38">INDEX(Groups!$C$7:$C$35,MATCH(E38,Groups!$D$7:$D$35,0))</f>
        <v>8</v>
      </c>
      <c r="E38" s="254" t="str">
        <f>GrpE!$D$8</f>
        <v>Romania</v>
      </c>
      <c r="F38" s="256">
        <f>GrpE!$E$8</f>
        <v>0</v>
      </c>
      <c r="G38" s="257">
        <f>GrpE!$G$8</f>
        <v>0</v>
      </c>
      <c r="H38" s="133"/>
      <c r="I38" s="253">
        <f t="shared" si="339"/>
        <v>16</v>
      </c>
      <c r="J38" s="254" t="str">
        <f>GrpE!$B$8</f>
        <v>Slovakia</v>
      </c>
      <c r="K38" s="255">
        <f t="shared" si="340"/>
        <v>8</v>
      </c>
      <c r="L38" s="254" t="str">
        <f>GrpE!$D$8</f>
        <v>Romania</v>
      </c>
      <c r="M38" s="258"/>
      <c r="N38" s="258"/>
      <c r="O38" s="261"/>
      <c r="P38" s="255" t="str">
        <f t="shared" si="341"/>
        <v/>
      </c>
      <c r="Q38" s="255" t="str">
        <f>IF((P38&lt;&gt;""),IF(OR($F38&lt;&gt;$G38,PrSettings!$M$4="●"),(($F38-$G38)=(M38-N38))*1,0),"")</f>
        <v/>
      </c>
      <c r="R38" s="255" t="str">
        <f t="shared" si="342"/>
        <v/>
      </c>
      <c r="S38" s="255" t="str">
        <f>IF(P38&lt;&gt;"",IF(ABS($F38-$G38)&gt;=PrSettings!$M$7,(ABS($F38-$G38-M38+N38)&lt;=1)*1,IF(AND(P38,$F38=$G38,$F38&gt;=PrSettings!$M$6),(ABS(M38-$F38)&lt;=1)*1,IF(AND(ABS($F38-$G38-M38+N38)&lt;=1,$F38+$G38&gt;=PrSettings!$M$8),(ABS(M38-$F38)&lt;=1)*(ABS(N38-$G38)&lt;=1)*1,""))),"")</f>
        <v/>
      </c>
      <c r="T38" s="262"/>
      <c r="V38" s="253">
        <f t="shared" si="343"/>
        <v>16</v>
      </c>
      <c r="W38" s="254" t="str">
        <f>GrpE!$B$8</f>
        <v>Slovakia</v>
      </c>
      <c r="X38" s="255">
        <f t="shared" si="344"/>
        <v>8</v>
      </c>
      <c r="Y38" s="254" t="str">
        <f>GrpE!$D$8</f>
        <v>Romania</v>
      </c>
      <c r="Z38" s="258"/>
      <c r="AA38" s="258"/>
      <c r="AB38" s="261"/>
      <c r="AC38" s="255" t="str">
        <f t="shared" si="345"/>
        <v/>
      </c>
      <c r="AD38" s="255" t="str">
        <f>IF((AC38&lt;&gt;""),IF(OR($F38&lt;&gt;$G38,PrSettings!$M$4="●"),(($F38-$G38)=(Z38-AA38))*1,0),"")</f>
        <v/>
      </c>
      <c r="AE38" s="255" t="str">
        <f t="shared" si="346"/>
        <v/>
      </c>
      <c r="AF38" s="255" t="str">
        <f>IF(AC38&lt;&gt;"",IF(ABS($F38-$G38)&gt;=PrSettings!$M$7,(ABS($F38-$G38-Z38+AA38)&lt;=1)*1,IF(AND(AC38,$F38=$G38,$F38&gt;=PrSettings!$M$6),(ABS(Z38-$F38)&lt;=1)*1,IF(AND(ABS($F38-$G38-Z38+AA38)&lt;=1,$F38+$G38&gt;=PrSettings!$M$8),(ABS(Z38-$F38)&lt;=1)*(ABS(AA38-$G38)&lt;=1)*1,""))),"")</f>
        <v/>
      </c>
      <c r="AG38" s="262"/>
      <c r="AI38" s="253">
        <f t="shared" si="347"/>
        <v>16</v>
      </c>
      <c r="AJ38" s="254" t="str">
        <f>GrpE!$B$8</f>
        <v>Slovakia</v>
      </c>
      <c r="AK38" s="255">
        <f t="shared" si="348"/>
        <v>8</v>
      </c>
      <c r="AL38" s="254" t="str">
        <f>GrpE!$D$8</f>
        <v>Romania</v>
      </c>
      <c r="AM38" s="258"/>
      <c r="AN38" s="258"/>
      <c r="AO38" s="261"/>
      <c r="AP38" s="255" t="str">
        <f t="shared" si="349"/>
        <v/>
      </c>
      <c r="AQ38" s="255" t="str">
        <f>IF((AP38&lt;&gt;""),IF(OR($F38&lt;&gt;$G38,PrSettings!$M$4="●"),(($F38-$G38)=(AM38-AN38))*1,0),"")</f>
        <v/>
      </c>
      <c r="AR38" s="255" t="str">
        <f t="shared" si="350"/>
        <v/>
      </c>
      <c r="AS38" s="255" t="str">
        <f>IF(AP38&lt;&gt;"",IF(ABS($F38-$G38)&gt;=PrSettings!$M$7,(ABS($F38-$G38-AM38+AN38)&lt;=1)*1,IF(AND(AP38,$F38=$G38,$F38&gt;=PrSettings!$M$6),(ABS(AM38-$F38)&lt;=1)*1,IF(AND(ABS($F38-$G38-AM38+AN38)&lt;=1,$F38+$G38&gt;=PrSettings!$M$8),(ABS(AM38-$F38)&lt;=1)*(ABS(AN38-$G38)&lt;=1)*1,""))),"")</f>
        <v/>
      </c>
      <c r="AT38" s="262"/>
      <c r="AV38" s="253">
        <f t="shared" si="351"/>
        <v>16</v>
      </c>
      <c r="AW38" s="254" t="str">
        <f>GrpE!$B$8</f>
        <v>Slovakia</v>
      </c>
      <c r="AX38" s="255">
        <f t="shared" si="352"/>
        <v>8</v>
      </c>
      <c r="AY38" s="254" t="str">
        <f>GrpE!$D$8</f>
        <v>Romania</v>
      </c>
      <c r="AZ38" s="258"/>
      <c r="BA38" s="258"/>
      <c r="BB38" s="261"/>
      <c r="BC38" s="255" t="str">
        <f t="shared" si="353"/>
        <v/>
      </c>
      <c r="BD38" s="255" t="str">
        <f>IF((BC38&lt;&gt;""),IF(OR($F38&lt;&gt;$G38,PrSettings!$M$4="●"),(($F38-$G38)=(AZ38-BA38))*1,0),"")</f>
        <v/>
      </c>
      <c r="BE38" s="255" t="str">
        <f t="shared" si="354"/>
        <v/>
      </c>
      <c r="BF38" s="255" t="str">
        <f>IF(BC38&lt;&gt;"",IF(ABS($F38-$G38)&gt;=PrSettings!$M$7,(ABS($F38-$G38-AZ38+BA38)&lt;=1)*1,IF(AND(BC38,$F38=$G38,$F38&gt;=PrSettings!$M$6),(ABS(AZ38-$F38)&lt;=1)*1,IF(AND(ABS($F38-$G38-AZ38+BA38)&lt;=1,$F38+$G38&gt;=PrSettings!$M$8),(ABS(AZ38-$F38)&lt;=1)*(ABS(BA38-$G38)&lt;=1)*1,""))),"")</f>
        <v/>
      </c>
      <c r="BG38" s="262"/>
      <c r="BI38" s="253">
        <f t="shared" si="355"/>
        <v>16</v>
      </c>
      <c r="BJ38" s="254" t="str">
        <f>GrpE!$B$8</f>
        <v>Slovakia</v>
      </c>
      <c r="BK38" s="255">
        <f t="shared" si="356"/>
        <v>8</v>
      </c>
      <c r="BL38" s="254" t="str">
        <f>GrpE!$D$8</f>
        <v>Romania</v>
      </c>
      <c r="BM38" s="258"/>
      <c r="BN38" s="258"/>
      <c r="BO38" s="261"/>
      <c r="BP38" s="255" t="str">
        <f t="shared" si="357"/>
        <v/>
      </c>
      <c r="BQ38" s="255" t="str">
        <f>IF((BP38&lt;&gt;""),IF(OR($F38&lt;&gt;$G38,PrSettings!$M$4="●"),(($F38-$G38)=(BM38-BN38))*1,0),"")</f>
        <v/>
      </c>
      <c r="BR38" s="255" t="str">
        <f t="shared" si="358"/>
        <v/>
      </c>
      <c r="BS38" s="255" t="str">
        <f>IF(BP38&lt;&gt;"",IF(ABS($F38-$G38)&gt;=PrSettings!$M$7,(ABS($F38-$G38-BM38+BN38)&lt;=1)*1,IF(AND(BP38,$F38=$G38,$F38&gt;=PrSettings!$M$6),(ABS(BM38-$F38)&lt;=1)*1,IF(AND(ABS($F38-$G38-BM38+BN38)&lt;=1,$F38+$G38&gt;=PrSettings!$M$8),(ABS(BM38-$F38)&lt;=1)*(ABS(BN38-$G38)&lt;=1)*1,""))),"")</f>
        <v/>
      </c>
      <c r="BT38" s="262"/>
      <c r="BV38" s="253">
        <f t="shared" si="359"/>
        <v>16</v>
      </c>
      <c r="BW38" s="254" t="str">
        <f>GrpE!$B$8</f>
        <v>Slovakia</v>
      </c>
      <c r="BX38" s="255">
        <f t="shared" si="360"/>
        <v>8</v>
      </c>
      <c r="BY38" s="254" t="str">
        <f>GrpE!$D$8</f>
        <v>Romania</v>
      </c>
      <c r="BZ38" s="258"/>
      <c r="CA38" s="258"/>
      <c r="CB38" s="261"/>
      <c r="CC38" s="255" t="str">
        <f t="shared" si="361"/>
        <v/>
      </c>
      <c r="CD38" s="255" t="str">
        <f>IF((CC38&lt;&gt;""),IF(OR($F38&lt;&gt;$G38,PrSettings!$M$4="●"),(($F38-$G38)=(BZ38-CA38))*1,0),"")</f>
        <v/>
      </c>
      <c r="CE38" s="255" t="str">
        <f t="shared" si="362"/>
        <v/>
      </c>
      <c r="CF38" s="255" t="str">
        <f>IF(CC38&lt;&gt;"",IF(ABS($F38-$G38)&gt;=PrSettings!$M$7,(ABS($F38-$G38-BZ38+CA38)&lt;=1)*1,IF(AND(CC38,$F38=$G38,$F38&gt;=PrSettings!$M$6),(ABS(BZ38-$F38)&lt;=1)*1,IF(AND(ABS($F38-$G38-BZ38+CA38)&lt;=1,$F38+$G38&gt;=PrSettings!$M$8),(ABS(BZ38-$F38)&lt;=1)*(ABS(CA38-$G38)&lt;=1)*1,""))),"")</f>
        <v/>
      </c>
      <c r="CG38" s="262"/>
      <c r="CI38" s="253">
        <f t="shared" si="363"/>
        <v>16</v>
      </c>
      <c r="CJ38" s="254" t="str">
        <f>GrpE!$B$8</f>
        <v>Slovakia</v>
      </c>
      <c r="CK38" s="255">
        <f t="shared" si="364"/>
        <v>8</v>
      </c>
      <c r="CL38" s="254" t="str">
        <f>GrpE!$D$8</f>
        <v>Romania</v>
      </c>
      <c r="CM38" s="258"/>
      <c r="CN38" s="258"/>
      <c r="CO38" s="261"/>
      <c r="CP38" s="255" t="str">
        <f t="shared" si="365"/>
        <v/>
      </c>
      <c r="CQ38" s="255" t="str">
        <f>IF((CP38&lt;&gt;""),IF(OR($F38&lt;&gt;$G38,PrSettings!$M$4="●"),(($F38-$G38)=(CM38-CN38))*1,0),"")</f>
        <v/>
      </c>
      <c r="CR38" s="255" t="str">
        <f t="shared" si="366"/>
        <v/>
      </c>
      <c r="CS38" s="255" t="str">
        <f>IF(CP38&lt;&gt;"",IF(ABS($F38-$G38)&gt;=PrSettings!$M$7,(ABS($F38-$G38-CM38+CN38)&lt;=1)*1,IF(AND(CP38,$F38=$G38,$F38&gt;=PrSettings!$M$6),(ABS(CM38-$F38)&lt;=1)*1,IF(AND(ABS($F38-$G38-CM38+CN38)&lt;=1,$F38+$G38&gt;=PrSettings!$M$8),(ABS(CM38-$F38)&lt;=1)*(ABS(CN38-$G38)&lt;=1)*1,""))),"")</f>
        <v/>
      </c>
      <c r="CT38" s="262"/>
      <c r="CV38" s="253">
        <f t="shared" si="367"/>
        <v>16</v>
      </c>
      <c r="CW38" s="254" t="str">
        <f>GrpE!$B$8</f>
        <v>Slovakia</v>
      </c>
      <c r="CX38" s="255">
        <f t="shared" si="368"/>
        <v>8</v>
      </c>
      <c r="CY38" s="254" t="str">
        <f>GrpE!$D$8</f>
        <v>Romania</v>
      </c>
      <c r="CZ38" s="258"/>
      <c r="DA38" s="258"/>
      <c r="DB38" s="261"/>
      <c r="DC38" s="255" t="str">
        <f t="shared" si="369"/>
        <v/>
      </c>
      <c r="DD38" s="255" t="str">
        <f>IF((DC38&lt;&gt;""),IF(OR($F38&lt;&gt;$G38,PrSettings!$M$4="●"),(($F38-$G38)=(CZ38-DA38))*1,0),"")</f>
        <v/>
      </c>
      <c r="DE38" s="255" t="str">
        <f t="shared" si="370"/>
        <v/>
      </c>
      <c r="DF38" s="255" t="str">
        <f>IF(DC38&lt;&gt;"",IF(ABS($F38-$G38)&gt;=PrSettings!$M$7,(ABS($F38-$G38-CZ38+DA38)&lt;=1)*1,IF(AND(DC38,$F38=$G38,$F38&gt;=PrSettings!$M$6),(ABS(CZ38-$F38)&lt;=1)*1,IF(AND(ABS($F38-$G38-CZ38+DA38)&lt;=1,$F38+$G38&gt;=PrSettings!$M$8),(ABS(CZ38-$F38)&lt;=1)*(ABS(DA38-$G38)&lt;=1)*1,""))),"")</f>
        <v/>
      </c>
      <c r="DG38" s="262"/>
      <c r="DI38" s="253">
        <f t="shared" si="371"/>
        <v>16</v>
      </c>
      <c r="DJ38" s="254" t="str">
        <f>GrpE!$B$8</f>
        <v>Slovakia</v>
      </c>
      <c r="DK38" s="255">
        <f t="shared" si="372"/>
        <v>8</v>
      </c>
      <c r="DL38" s="254" t="str">
        <f>GrpE!$D$8</f>
        <v>Romania</v>
      </c>
      <c r="DM38" s="258"/>
      <c r="DN38" s="258"/>
      <c r="DO38" s="261"/>
      <c r="DP38" s="255" t="str">
        <f t="shared" si="373"/>
        <v/>
      </c>
      <c r="DQ38" s="255" t="str">
        <f>IF((DP38&lt;&gt;""),IF(OR($F38&lt;&gt;$G38,PrSettings!$M$4="●"),(($F38-$G38)=(DM38-DN38))*1,0),"")</f>
        <v/>
      </c>
      <c r="DR38" s="255" t="str">
        <f t="shared" si="374"/>
        <v/>
      </c>
      <c r="DS38" s="255" t="str">
        <f>IF(DP38&lt;&gt;"",IF(ABS($F38-$G38)&gt;=PrSettings!$M$7,(ABS($F38-$G38-DM38+DN38)&lt;=1)*1,IF(AND(DP38,$F38=$G38,$F38&gt;=PrSettings!$M$6),(ABS(DM38-$F38)&lt;=1)*1,IF(AND(ABS($F38-$G38-DM38+DN38)&lt;=1,$F38+$G38&gt;=PrSettings!$M$8),(ABS(DM38-$F38)&lt;=1)*(ABS(DN38-$G38)&lt;=1)*1,""))),"")</f>
        <v/>
      </c>
      <c r="DT38" s="262"/>
      <c r="DV38" s="253">
        <f t="shared" si="375"/>
        <v>16</v>
      </c>
      <c r="DW38" s="254" t="str">
        <f>GrpE!$B$8</f>
        <v>Slovakia</v>
      </c>
      <c r="DX38" s="255">
        <f t="shared" si="376"/>
        <v>8</v>
      </c>
      <c r="DY38" s="254" t="str">
        <f>GrpE!$D$8</f>
        <v>Romania</v>
      </c>
      <c r="DZ38" s="258"/>
      <c r="EA38" s="258"/>
      <c r="EB38" s="261"/>
      <c r="EC38" s="255" t="str">
        <f t="shared" si="377"/>
        <v/>
      </c>
      <c r="ED38" s="255" t="str">
        <f>IF((EC38&lt;&gt;""),IF(OR($F38&lt;&gt;$G38,PrSettings!$M$4="●"),(($F38-$G38)=(DZ38-EA38))*1,0),"")</f>
        <v/>
      </c>
      <c r="EE38" s="255" t="str">
        <f t="shared" si="378"/>
        <v/>
      </c>
      <c r="EF38" s="255" t="str">
        <f>IF(EC38&lt;&gt;"",IF(ABS($F38-$G38)&gt;=PrSettings!$M$7,(ABS($F38-$G38-DZ38+EA38)&lt;=1)*1,IF(AND(EC38,$F38=$G38,$F38&gt;=PrSettings!$M$6),(ABS(DZ38-$F38)&lt;=1)*1,IF(AND(ABS($F38-$G38-DZ38+EA38)&lt;=1,$F38+$G38&gt;=PrSettings!$M$8),(ABS(DZ38-$F38)&lt;=1)*(ABS(EA38-$G38)&lt;=1)*1,""))),"")</f>
        <v/>
      </c>
      <c r="EG38" s="262"/>
      <c r="EI38" s="253">
        <f t="shared" si="379"/>
        <v>16</v>
      </c>
      <c r="EJ38" s="254" t="str">
        <f>GrpE!$B$8</f>
        <v>Slovakia</v>
      </c>
      <c r="EK38" s="255">
        <f t="shared" si="380"/>
        <v>8</v>
      </c>
      <c r="EL38" s="254" t="str">
        <f>GrpE!$D$8</f>
        <v>Romania</v>
      </c>
      <c r="EM38" s="258"/>
      <c r="EN38" s="258"/>
      <c r="EO38" s="261"/>
      <c r="EP38" s="255" t="str">
        <f t="shared" si="381"/>
        <v/>
      </c>
      <c r="EQ38" s="255" t="str">
        <f>IF((EP38&lt;&gt;""),IF(OR($F38&lt;&gt;$G38,PrSettings!$M$4="●"),(($F38-$G38)=(EM38-EN38))*1,0),"")</f>
        <v/>
      </c>
      <c r="ER38" s="255" t="str">
        <f t="shared" si="382"/>
        <v/>
      </c>
      <c r="ES38" s="255" t="str">
        <f>IF(EP38&lt;&gt;"",IF(ABS($F38-$G38)&gt;=PrSettings!$M$7,(ABS($F38-$G38-EM38+EN38)&lt;=1)*1,IF(AND(EP38,$F38=$G38,$F38&gt;=PrSettings!$M$6),(ABS(EM38-$F38)&lt;=1)*1,IF(AND(ABS($F38-$G38-EM38+EN38)&lt;=1,$F38+$G38&gt;=PrSettings!$M$8),(ABS(EM38-$F38)&lt;=1)*(ABS(EN38-$G38)&lt;=1)*1,""))),"")</f>
        <v/>
      </c>
      <c r="ET38" s="262"/>
      <c r="EV38" s="253">
        <f t="shared" si="383"/>
        <v>16</v>
      </c>
      <c r="EW38" s="254" t="str">
        <f>GrpE!$B$8</f>
        <v>Slovakia</v>
      </c>
      <c r="EX38" s="255">
        <f t="shared" si="384"/>
        <v>8</v>
      </c>
      <c r="EY38" s="254" t="str">
        <f>GrpE!$D$8</f>
        <v>Romania</v>
      </c>
      <c r="EZ38" s="258"/>
      <c r="FA38" s="258"/>
      <c r="FB38" s="261"/>
      <c r="FC38" s="255" t="str">
        <f t="shared" si="385"/>
        <v/>
      </c>
      <c r="FD38" s="255" t="str">
        <f>IF((FC38&lt;&gt;""),IF(OR($F38&lt;&gt;$G38,PrSettings!$M$4="●"),(($F38-$G38)=(EZ38-FA38))*1,0),"")</f>
        <v/>
      </c>
      <c r="FE38" s="255" t="str">
        <f t="shared" si="386"/>
        <v/>
      </c>
      <c r="FF38" s="255" t="str">
        <f>IF(FC38&lt;&gt;"",IF(ABS($F38-$G38)&gt;=PrSettings!$M$7,(ABS($F38-$G38-EZ38+FA38)&lt;=1)*1,IF(AND(FC38,$F38=$G38,$F38&gt;=PrSettings!$M$6),(ABS(EZ38-$F38)&lt;=1)*1,IF(AND(ABS($F38-$G38-EZ38+FA38)&lt;=1,$F38+$G38&gt;=PrSettings!$M$8),(ABS(EZ38-$F38)&lt;=1)*(ABS(FA38-$G38)&lt;=1)*1,""))),"")</f>
        <v/>
      </c>
      <c r="FG38" s="262"/>
      <c r="FI38" s="253">
        <f t="shared" si="387"/>
        <v>16</v>
      </c>
      <c r="FJ38" s="254" t="str">
        <f>GrpE!$B$8</f>
        <v>Slovakia</v>
      </c>
      <c r="FK38" s="255">
        <f t="shared" si="388"/>
        <v>8</v>
      </c>
      <c r="FL38" s="254" t="str">
        <f>GrpE!$D$8</f>
        <v>Romania</v>
      </c>
      <c r="FM38" s="258"/>
      <c r="FN38" s="258"/>
      <c r="FO38" s="261"/>
      <c r="FP38" s="255" t="str">
        <f t="shared" si="389"/>
        <v/>
      </c>
      <c r="FQ38" s="255" t="str">
        <f>IF((FP38&lt;&gt;""),IF(OR($F38&lt;&gt;$G38,PrSettings!$M$4="●"),(($F38-$G38)=(FM38-FN38))*1,0),"")</f>
        <v/>
      </c>
      <c r="FR38" s="255" t="str">
        <f t="shared" si="390"/>
        <v/>
      </c>
      <c r="FS38" s="255" t="str">
        <f>IF(FP38&lt;&gt;"",IF(ABS($F38-$G38)&gt;=PrSettings!$M$7,(ABS($F38-$G38-FM38+FN38)&lt;=1)*1,IF(AND(FP38,$F38=$G38,$F38&gt;=PrSettings!$M$6),(ABS(FM38-$F38)&lt;=1)*1,IF(AND(ABS($F38-$G38-FM38+FN38)&lt;=1,$F38+$G38&gt;=PrSettings!$M$8),(ABS(FM38-$F38)&lt;=1)*(ABS(FN38-$G38)&lt;=1)*1,""))),"")</f>
        <v/>
      </c>
      <c r="FT38" s="262"/>
      <c r="FV38" s="253">
        <f t="shared" si="391"/>
        <v>16</v>
      </c>
      <c r="FW38" s="254" t="str">
        <f>GrpE!$B$8</f>
        <v>Slovakia</v>
      </c>
      <c r="FX38" s="255">
        <f t="shared" si="392"/>
        <v>8</v>
      </c>
      <c r="FY38" s="254" t="str">
        <f>GrpE!$D$8</f>
        <v>Romania</v>
      </c>
      <c r="FZ38" s="258"/>
      <c r="GA38" s="258"/>
      <c r="GB38" s="261"/>
      <c r="GC38" s="255" t="str">
        <f t="shared" si="393"/>
        <v/>
      </c>
      <c r="GD38" s="255" t="str">
        <f>IF((GC38&lt;&gt;""),IF(OR($F38&lt;&gt;$G38,PrSettings!$M$4="●"),(($F38-$G38)=(FZ38-GA38))*1,0),"")</f>
        <v/>
      </c>
      <c r="GE38" s="255" t="str">
        <f t="shared" si="394"/>
        <v/>
      </c>
      <c r="GF38" s="255" t="str">
        <f>IF(GC38&lt;&gt;"",IF(ABS($F38-$G38)&gt;=PrSettings!$M$7,(ABS($F38-$G38-FZ38+GA38)&lt;=1)*1,IF(AND(GC38,$F38=$G38,$F38&gt;=PrSettings!$M$6),(ABS(FZ38-$F38)&lt;=1)*1,IF(AND(ABS($F38-$G38-FZ38+GA38)&lt;=1,$F38+$G38&gt;=PrSettings!$M$8),(ABS(FZ38-$F38)&lt;=1)*(ABS(GA38-$G38)&lt;=1)*1,""))),"")</f>
        <v/>
      </c>
      <c r="GG38" s="262"/>
      <c r="GI38" s="253">
        <f t="shared" si="395"/>
        <v>16</v>
      </c>
      <c r="GJ38" s="254" t="str">
        <f>GrpE!$B$8</f>
        <v>Slovakia</v>
      </c>
      <c r="GK38" s="255">
        <f t="shared" si="396"/>
        <v>8</v>
      </c>
      <c r="GL38" s="254" t="str">
        <f>GrpE!$D$8</f>
        <v>Romania</v>
      </c>
      <c r="GM38" s="258"/>
      <c r="GN38" s="258"/>
      <c r="GO38" s="261"/>
      <c r="GP38" s="255" t="str">
        <f t="shared" si="397"/>
        <v/>
      </c>
      <c r="GQ38" s="255" t="str">
        <f>IF((GP38&lt;&gt;""),IF(OR($F38&lt;&gt;$G38,PrSettings!$M$4="●"),(($F38-$G38)=(GM38-GN38))*1,0),"")</f>
        <v/>
      </c>
      <c r="GR38" s="255" t="str">
        <f t="shared" si="398"/>
        <v/>
      </c>
      <c r="GS38" s="255" t="str">
        <f>IF(GP38&lt;&gt;"",IF(ABS($F38-$G38)&gt;=PrSettings!$M$7,(ABS($F38-$G38-GM38+GN38)&lt;=1)*1,IF(AND(GP38,$F38=$G38,$F38&gt;=PrSettings!$M$6),(ABS(GM38-$F38)&lt;=1)*1,IF(AND(ABS($F38-$G38-GM38+GN38)&lt;=1,$F38+$G38&gt;=PrSettings!$M$8),(ABS(GM38-$F38)&lt;=1)*(ABS(GN38-$G38)&lt;=1)*1,""))),"")</f>
        <v/>
      </c>
      <c r="GT38" s="262"/>
      <c r="GV38" s="253">
        <f t="shared" si="399"/>
        <v>16</v>
      </c>
      <c r="GW38" s="254" t="str">
        <f>GrpE!$B$8</f>
        <v>Slovakia</v>
      </c>
      <c r="GX38" s="255">
        <f t="shared" si="400"/>
        <v>8</v>
      </c>
      <c r="GY38" s="254" t="str">
        <f>GrpE!$D$8</f>
        <v>Romania</v>
      </c>
      <c r="GZ38" s="258"/>
      <c r="HA38" s="258"/>
      <c r="HB38" s="261"/>
      <c r="HC38" s="255" t="str">
        <f t="shared" si="401"/>
        <v/>
      </c>
      <c r="HD38" s="255" t="str">
        <f>IF((HC38&lt;&gt;""),IF(OR($F38&lt;&gt;$G38,PrSettings!$M$4="●"),(($F38-$G38)=(GZ38-HA38))*1,0),"")</f>
        <v/>
      </c>
      <c r="HE38" s="255" t="str">
        <f t="shared" si="402"/>
        <v/>
      </c>
      <c r="HF38" s="255" t="str">
        <f>IF(HC38&lt;&gt;"",IF(ABS($F38-$G38)&gt;=PrSettings!$M$7,(ABS($F38-$G38-GZ38+HA38)&lt;=1)*1,IF(AND(HC38,$F38=$G38,$F38&gt;=PrSettings!$M$6),(ABS(GZ38-$F38)&lt;=1)*1,IF(AND(ABS($F38-$G38-GZ38+HA38)&lt;=1,$F38+$G38&gt;=PrSettings!$M$8),(ABS(GZ38-$F38)&lt;=1)*(ABS(HA38-$G38)&lt;=1)*1,""))),"")</f>
        <v/>
      </c>
      <c r="HG38" s="262"/>
      <c r="HI38" s="253">
        <f t="shared" si="403"/>
        <v>16</v>
      </c>
      <c r="HJ38" s="254" t="str">
        <f>GrpE!$B$8</f>
        <v>Slovakia</v>
      </c>
      <c r="HK38" s="255">
        <f t="shared" si="404"/>
        <v>8</v>
      </c>
      <c r="HL38" s="254" t="str">
        <f>GrpE!$D$8</f>
        <v>Romania</v>
      </c>
      <c r="HM38" s="258"/>
      <c r="HN38" s="258"/>
      <c r="HO38" s="261"/>
      <c r="HP38" s="255" t="str">
        <f t="shared" si="405"/>
        <v/>
      </c>
      <c r="HQ38" s="255" t="str">
        <f>IF((HP38&lt;&gt;""),IF(OR($F38&lt;&gt;$G38,PrSettings!$M$4="●"),(($F38-$G38)=(HM38-HN38))*1,0),"")</f>
        <v/>
      </c>
      <c r="HR38" s="255" t="str">
        <f t="shared" si="406"/>
        <v/>
      </c>
      <c r="HS38" s="255" t="str">
        <f>IF(HP38&lt;&gt;"",IF(ABS($F38-$G38)&gt;=PrSettings!$M$7,(ABS($F38-$G38-HM38+HN38)&lt;=1)*1,IF(AND(HP38,$F38=$G38,$F38&gt;=PrSettings!$M$6),(ABS(HM38-$F38)&lt;=1)*1,IF(AND(ABS($F38-$G38-HM38+HN38)&lt;=1,$F38+$G38&gt;=PrSettings!$M$8),(ABS(HM38-$F38)&lt;=1)*(ABS(HN38-$G38)&lt;=1)*1,""))),"")</f>
        <v/>
      </c>
      <c r="HT38" s="262"/>
      <c r="HV38" s="253">
        <f t="shared" si="407"/>
        <v>16</v>
      </c>
      <c r="HW38" s="254" t="str">
        <f>GrpE!$B$8</f>
        <v>Slovakia</v>
      </c>
      <c r="HX38" s="255">
        <f t="shared" si="408"/>
        <v>8</v>
      </c>
      <c r="HY38" s="254" t="str">
        <f>GrpE!$D$8</f>
        <v>Romania</v>
      </c>
      <c r="HZ38" s="258"/>
      <c r="IA38" s="258"/>
      <c r="IB38" s="261"/>
      <c r="IC38" s="255" t="str">
        <f t="shared" si="409"/>
        <v/>
      </c>
      <c r="ID38" s="255" t="str">
        <f>IF((IC38&lt;&gt;""),IF(OR($F38&lt;&gt;$G38,PrSettings!$M$4="●"),(($F38-$G38)=(HZ38-IA38))*1,0),"")</f>
        <v/>
      </c>
      <c r="IE38" s="255" t="str">
        <f t="shared" si="410"/>
        <v/>
      </c>
      <c r="IF38" s="255" t="str">
        <f>IF(IC38&lt;&gt;"",IF(ABS($F38-$G38)&gt;=PrSettings!$M$7,(ABS($F38-$G38-HZ38+IA38)&lt;=1)*1,IF(AND(IC38,$F38=$G38,$F38&gt;=PrSettings!$M$6),(ABS(HZ38-$F38)&lt;=1)*1,IF(AND(ABS($F38-$G38-HZ38+IA38)&lt;=1,$F38+$G38&gt;=PrSettings!$M$8),(ABS(HZ38-$F38)&lt;=1)*(ABS(IA38-$G38)&lt;=1)*1,""))),"")</f>
        <v/>
      </c>
      <c r="IG38" s="262"/>
      <c r="II38" s="253">
        <f t="shared" si="411"/>
        <v>16</v>
      </c>
      <c r="IJ38" s="254" t="str">
        <f>GrpE!$B$8</f>
        <v>Slovakia</v>
      </c>
      <c r="IK38" s="255">
        <f t="shared" si="412"/>
        <v>8</v>
      </c>
      <c r="IL38" s="254" t="str">
        <f>GrpE!$D$8</f>
        <v>Romania</v>
      </c>
      <c r="IM38" s="258"/>
      <c r="IN38" s="258"/>
      <c r="IO38" s="261"/>
      <c r="IP38" s="255" t="str">
        <f t="shared" si="413"/>
        <v/>
      </c>
      <c r="IQ38" s="255" t="str">
        <f>IF((IP38&lt;&gt;""),IF(OR($F38&lt;&gt;$G38,PrSettings!$M$4="●"),(($F38-$G38)=(IM38-IN38))*1,0),"")</f>
        <v/>
      </c>
      <c r="IR38" s="255" t="str">
        <f t="shared" si="414"/>
        <v/>
      </c>
      <c r="IS38" s="255" t="str">
        <f>IF(IP38&lt;&gt;"",IF(ABS($F38-$G38)&gt;=PrSettings!$M$7,(ABS($F38-$G38-IM38+IN38)&lt;=1)*1,IF(AND(IP38,$F38=$G38,$F38&gt;=PrSettings!$M$6),(ABS(IM38-$F38)&lt;=1)*1,IF(AND(ABS($F38-$G38-IM38+IN38)&lt;=1,$F38+$G38&gt;=PrSettings!$M$8),(ABS(IM38-$F38)&lt;=1)*(ABS(IN38-$G38)&lt;=1)*1,""))),"")</f>
        <v/>
      </c>
      <c r="IT38" s="262"/>
      <c r="IV38" s="253">
        <f t="shared" si="415"/>
        <v>16</v>
      </c>
      <c r="IW38" s="254" t="str">
        <f>GrpE!$B$8</f>
        <v>Slovakia</v>
      </c>
      <c r="IX38" s="255">
        <f t="shared" si="416"/>
        <v>8</v>
      </c>
      <c r="IY38" s="254" t="str">
        <f>GrpE!$D$8</f>
        <v>Romania</v>
      </c>
      <c r="IZ38" s="258"/>
      <c r="JA38" s="258"/>
      <c r="JB38" s="261"/>
      <c r="JC38" s="255" t="str">
        <f t="shared" si="417"/>
        <v/>
      </c>
      <c r="JD38" s="255" t="str">
        <f>IF((JC38&lt;&gt;""),IF(OR($F38&lt;&gt;$G38,PrSettings!$M$4="●"),(($F38-$G38)=(IZ38-JA38))*1,0),"")</f>
        <v/>
      </c>
      <c r="JE38" s="255" t="str">
        <f t="shared" si="418"/>
        <v/>
      </c>
      <c r="JF38" s="255" t="str">
        <f>IF(JC38&lt;&gt;"",IF(ABS($F38-$G38)&gt;=PrSettings!$M$7,(ABS($F38-$G38-IZ38+JA38)&lt;=1)*1,IF(AND(JC38,$F38=$G38,$F38&gt;=PrSettings!$M$6),(ABS(IZ38-$F38)&lt;=1)*1,IF(AND(ABS($F38-$G38-IZ38+JA38)&lt;=1,$F38+$G38&gt;=PrSettings!$M$8),(ABS(IZ38-$F38)&lt;=1)*(ABS(JA38-$G38)&lt;=1)*1,""))),"")</f>
        <v/>
      </c>
      <c r="JG38" s="262"/>
      <c r="JI38" s="253">
        <f t="shared" si="419"/>
        <v>16</v>
      </c>
      <c r="JJ38" s="254" t="str">
        <f>GrpE!$B$8</f>
        <v>Slovakia</v>
      </c>
      <c r="JK38" s="255">
        <f t="shared" si="420"/>
        <v>8</v>
      </c>
      <c r="JL38" s="254" t="str">
        <f>GrpE!$D$8</f>
        <v>Romania</v>
      </c>
      <c r="JM38" s="258"/>
      <c r="JN38" s="258"/>
      <c r="JO38" s="261"/>
      <c r="JP38" s="255" t="str">
        <f t="shared" si="421"/>
        <v/>
      </c>
      <c r="JQ38" s="255" t="str">
        <f>IF((JP38&lt;&gt;""),IF(OR($F38&lt;&gt;$G38,PrSettings!$M$4="●"),(($F38-$G38)=(JM38-JN38))*1,0),"")</f>
        <v/>
      </c>
      <c r="JR38" s="255" t="str">
        <f t="shared" si="422"/>
        <v/>
      </c>
      <c r="JS38" s="255" t="str">
        <f>IF(JP38&lt;&gt;"",IF(ABS($F38-$G38)&gt;=PrSettings!$M$7,(ABS($F38-$G38-JM38+JN38)&lt;=1)*1,IF(AND(JP38,$F38=$G38,$F38&gt;=PrSettings!$M$6),(ABS(JM38-$F38)&lt;=1)*1,IF(AND(ABS($F38-$G38-JM38+JN38)&lt;=1,$F38+$G38&gt;=PrSettings!$M$8),(ABS(JM38-$F38)&lt;=1)*(ABS(JN38-$G38)&lt;=1)*1,""))),"")</f>
        <v/>
      </c>
      <c r="JT38" s="262"/>
      <c r="JV38" s="253">
        <f t="shared" si="423"/>
        <v>16</v>
      </c>
      <c r="JW38" s="254" t="str">
        <f>GrpE!$B$8</f>
        <v>Slovakia</v>
      </c>
      <c r="JX38" s="255">
        <f t="shared" si="424"/>
        <v>8</v>
      </c>
      <c r="JY38" s="254" t="str">
        <f>GrpE!$D$8</f>
        <v>Romania</v>
      </c>
      <c r="JZ38" s="258"/>
      <c r="KA38" s="258"/>
      <c r="KB38" s="261"/>
      <c r="KC38" s="255" t="str">
        <f t="shared" si="425"/>
        <v/>
      </c>
      <c r="KD38" s="255" t="str">
        <f>IF((KC38&lt;&gt;""),IF(OR($F38&lt;&gt;$G38,PrSettings!$M$4="●"),(($F38-$G38)=(JZ38-KA38))*1,0),"")</f>
        <v/>
      </c>
      <c r="KE38" s="255" t="str">
        <f t="shared" si="426"/>
        <v/>
      </c>
      <c r="KF38" s="255" t="str">
        <f>IF(KC38&lt;&gt;"",IF(ABS($F38-$G38)&gt;=PrSettings!$M$7,(ABS($F38-$G38-JZ38+KA38)&lt;=1)*1,IF(AND(KC38,$F38=$G38,$F38&gt;=PrSettings!$M$6),(ABS(JZ38-$F38)&lt;=1)*1,IF(AND(ABS($F38-$G38-JZ38+KA38)&lt;=1,$F38+$G38&gt;=PrSettings!$M$8),(ABS(JZ38-$F38)&lt;=1)*(ABS(KA38-$G38)&lt;=1)*1,""))),"")</f>
        <v/>
      </c>
      <c r="KG38" s="262"/>
      <c r="KI38" s="253">
        <f t="shared" si="427"/>
        <v>16</v>
      </c>
      <c r="KJ38" s="254" t="str">
        <f>GrpE!$B$8</f>
        <v>Slovakia</v>
      </c>
      <c r="KK38" s="255">
        <f t="shared" si="428"/>
        <v>8</v>
      </c>
      <c r="KL38" s="254" t="str">
        <f>GrpE!$D$8</f>
        <v>Romania</v>
      </c>
      <c r="KM38" s="258"/>
      <c r="KN38" s="258"/>
      <c r="KO38" s="261"/>
      <c r="KP38" s="255" t="str">
        <f t="shared" si="429"/>
        <v/>
      </c>
      <c r="KQ38" s="255" t="str">
        <f>IF((KP38&lt;&gt;""),IF(OR($F38&lt;&gt;$G38,PrSettings!$M$4="●"),(($F38-$G38)=(KM38-KN38))*1,0),"")</f>
        <v/>
      </c>
      <c r="KR38" s="255" t="str">
        <f t="shared" si="430"/>
        <v/>
      </c>
      <c r="KS38" s="255" t="str">
        <f>IF(KP38&lt;&gt;"",IF(ABS($F38-$G38)&gt;=PrSettings!$M$7,(ABS($F38-$G38-KM38+KN38)&lt;=1)*1,IF(AND(KP38,$F38=$G38,$F38&gt;=PrSettings!$M$6),(ABS(KM38-$F38)&lt;=1)*1,IF(AND(ABS($F38-$G38-KM38+KN38)&lt;=1,$F38+$G38&gt;=PrSettings!$M$8),(ABS(KM38-$F38)&lt;=1)*(ABS(KN38-$G38)&lt;=1)*1,""))),"")</f>
        <v/>
      </c>
      <c r="KT38" s="262"/>
      <c r="KV38" s="253">
        <f t="shared" si="431"/>
        <v>16</v>
      </c>
      <c r="KW38" s="254" t="str">
        <f>GrpE!$B$8</f>
        <v>Slovakia</v>
      </c>
      <c r="KX38" s="255">
        <f t="shared" si="432"/>
        <v>8</v>
      </c>
      <c r="KY38" s="254" t="str">
        <f>GrpE!$D$8</f>
        <v>Romania</v>
      </c>
      <c r="KZ38" s="258"/>
      <c r="LA38" s="258"/>
      <c r="LB38" s="261"/>
      <c r="LC38" s="255" t="str">
        <f t="shared" si="433"/>
        <v/>
      </c>
      <c r="LD38" s="255" t="str">
        <f>IF((LC38&lt;&gt;""),IF(OR($F38&lt;&gt;$G38,PrSettings!$M$4="●"),(($F38-$G38)=(KZ38-LA38))*1,0),"")</f>
        <v/>
      </c>
      <c r="LE38" s="255" t="str">
        <f t="shared" si="434"/>
        <v/>
      </c>
      <c r="LF38" s="255" t="str">
        <f>IF(LC38&lt;&gt;"",IF(ABS($F38-$G38)&gt;=PrSettings!$M$7,(ABS($F38-$G38-KZ38+LA38)&lt;=1)*1,IF(AND(LC38,$F38=$G38,$F38&gt;=PrSettings!$M$6),(ABS(KZ38-$F38)&lt;=1)*1,IF(AND(ABS($F38-$G38-KZ38+LA38)&lt;=1,$F38+$G38&gt;=PrSettings!$M$8),(ABS(KZ38-$F38)&lt;=1)*(ABS(LA38-$G38)&lt;=1)*1,""))),"")</f>
        <v/>
      </c>
      <c r="LG38" s="262"/>
      <c r="LI38" s="253">
        <f t="shared" si="435"/>
        <v>16</v>
      </c>
      <c r="LJ38" s="254" t="str">
        <f>GrpE!$B$8</f>
        <v>Slovakia</v>
      </c>
      <c r="LK38" s="255">
        <f t="shared" si="436"/>
        <v>8</v>
      </c>
      <c r="LL38" s="254" t="str">
        <f>GrpE!$D$8</f>
        <v>Romania</v>
      </c>
      <c r="LM38" s="258"/>
      <c r="LN38" s="258"/>
      <c r="LO38" s="261"/>
      <c r="LP38" s="255" t="str">
        <f t="shared" si="437"/>
        <v/>
      </c>
      <c r="LQ38" s="255" t="str">
        <f>IF((LP38&lt;&gt;""),IF(OR($F38&lt;&gt;$G38,PrSettings!$M$4="●"),(($F38-$G38)=(LM38-LN38))*1,0),"")</f>
        <v/>
      </c>
      <c r="LR38" s="255" t="str">
        <f t="shared" si="438"/>
        <v/>
      </c>
      <c r="LS38" s="255" t="str">
        <f>IF(LP38&lt;&gt;"",IF(ABS($F38-$G38)&gt;=PrSettings!$M$7,(ABS($F38-$G38-LM38+LN38)&lt;=1)*1,IF(AND(LP38,$F38=$G38,$F38&gt;=PrSettings!$M$6),(ABS(LM38-$F38)&lt;=1)*1,IF(AND(ABS($F38-$G38-LM38+LN38)&lt;=1,$F38+$G38&gt;=PrSettings!$M$8),(ABS(LM38-$F38)&lt;=1)*(ABS(LN38-$G38)&lt;=1)*1,""))),"")</f>
        <v/>
      </c>
      <c r="LT38" s="262"/>
      <c r="LV38" s="253">
        <f t="shared" si="439"/>
        <v>16</v>
      </c>
      <c r="LW38" s="254" t="str">
        <f>GrpE!$B$8</f>
        <v>Slovakia</v>
      </c>
      <c r="LX38" s="255">
        <f t="shared" si="440"/>
        <v>8</v>
      </c>
      <c r="LY38" s="254" t="str">
        <f>GrpE!$D$8</f>
        <v>Romania</v>
      </c>
      <c r="LZ38" s="258"/>
      <c r="MA38" s="258"/>
      <c r="MB38" s="261"/>
      <c r="MC38" s="255" t="str">
        <f t="shared" si="441"/>
        <v/>
      </c>
      <c r="MD38" s="255" t="str">
        <f>IF((MC38&lt;&gt;""),IF(OR($F38&lt;&gt;$G38,PrSettings!$M$4="●"),(($F38-$G38)=(LZ38-MA38))*1,0),"")</f>
        <v/>
      </c>
      <c r="ME38" s="255" t="str">
        <f t="shared" si="442"/>
        <v/>
      </c>
      <c r="MF38" s="255" t="str">
        <f>IF(MC38&lt;&gt;"",IF(ABS($F38-$G38)&gt;=PrSettings!$M$7,(ABS($F38-$G38-LZ38+MA38)&lt;=1)*1,IF(AND(MC38,$F38=$G38,$F38&gt;=PrSettings!$M$6),(ABS(LZ38-$F38)&lt;=1)*1,IF(AND(ABS($F38-$G38-LZ38+MA38)&lt;=1,$F38+$G38&gt;=PrSettings!$M$8),(ABS(LZ38-$F38)&lt;=1)*(ABS(MA38-$G38)&lt;=1)*1,""))),"")</f>
        <v/>
      </c>
      <c r="MG38" s="262"/>
    </row>
    <row r="39">
      <c r="A39" s="172"/>
      <c r="B39" s="253">
        <f t="array" ref="B39">INDEX(Groups!$C$7:$C$35,MATCH(C39,Groups!$D$7:$D$35,0))</f>
        <v>21</v>
      </c>
      <c r="C39" s="254" t="str">
        <f>GrpE!$B$9</f>
        <v>Ukraine</v>
      </c>
      <c r="D39" s="255">
        <f t="array" ref="D39">INDEX(Groups!$C$7:$C$35,MATCH(E39,Groups!$D$7:$D$35,0))</f>
        <v>4</v>
      </c>
      <c r="E39" s="254" t="str">
        <f>GrpE!$D$9</f>
        <v>Belgium</v>
      </c>
      <c r="F39" s="256">
        <f>GrpE!$E$9</f>
        <v>1</v>
      </c>
      <c r="G39" s="257">
        <f>GrpE!$G$9</f>
        <v>2</v>
      </c>
      <c r="H39" s="133"/>
      <c r="I39" s="253">
        <f t="shared" si="339"/>
        <v>21</v>
      </c>
      <c r="J39" s="254" t="str">
        <f>GrpE!$B$9</f>
        <v>Ukraine</v>
      </c>
      <c r="K39" s="255">
        <f t="shared" si="340"/>
        <v>4</v>
      </c>
      <c r="L39" s="254" t="str">
        <f>GrpE!$D$9</f>
        <v>Belgium</v>
      </c>
      <c r="M39" s="258"/>
      <c r="N39" s="258"/>
      <c r="O39" s="263"/>
      <c r="P39" s="255" t="str">
        <f t="shared" si="341"/>
        <v/>
      </c>
      <c r="Q39" s="255" t="str">
        <f>IF((P39&lt;&gt;""),IF(OR($F39&lt;&gt;$G39,PrSettings!$M$4="●"),(($F39-$G39)=(M39-N39))*1,0),"")</f>
        <v/>
      </c>
      <c r="R39" s="255" t="str">
        <f t="shared" si="342"/>
        <v/>
      </c>
      <c r="S39" s="255" t="str">
        <f>IF(P39&lt;&gt;"",IF(ABS($F39-$G39)&gt;=PrSettings!$M$7,(ABS($F39-$G39-M39+N39)&lt;=1)*1,IF(AND(P39,$F39=$G39,$F39&gt;=PrSettings!$M$6),(ABS(M39-$F39)&lt;=1)*1,IF(AND(ABS($F39-$G39-M39+N39)&lt;=1,$F39+$G39&gt;=PrSettings!$M$8),(ABS(M39-$F39)&lt;=1)*(ABS(N39-$G39)&lt;=1)*1,""))),"")</f>
        <v/>
      </c>
      <c r="T39" s="264"/>
      <c r="V39" s="253">
        <f t="shared" si="343"/>
        <v>21</v>
      </c>
      <c r="W39" s="254" t="str">
        <f>GrpE!$B$9</f>
        <v>Ukraine</v>
      </c>
      <c r="X39" s="255">
        <f t="shared" si="344"/>
        <v>4</v>
      </c>
      <c r="Y39" s="254" t="str">
        <f>GrpE!$D$9</f>
        <v>Belgium</v>
      </c>
      <c r="Z39" s="258"/>
      <c r="AA39" s="258"/>
      <c r="AB39" s="263"/>
      <c r="AC39" s="255" t="str">
        <f t="shared" si="345"/>
        <v/>
      </c>
      <c r="AD39" s="255" t="str">
        <f>IF((AC39&lt;&gt;""),IF(OR($F39&lt;&gt;$G39,PrSettings!$M$4="●"),(($F39-$G39)=(Z39-AA39))*1,0),"")</f>
        <v/>
      </c>
      <c r="AE39" s="255" t="str">
        <f t="shared" si="346"/>
        <v/>
      </c>
      <c r="AF39" s="255" t="str">
        <f>IF(AC39&lt;&gt;"",IF(ABS($F39-$G39)&gt;=PrSettings!$M$7,(ABS($F39-$G39-Z39+AA39)&lt;=1)*1,IF(AND(AC39,$F39=$G39,$F39&gt;=PrSettings!$M$6),(ABS(Z39-$F39)&lt;=1)*1,IF(AND(ABS($F39-$G39-Z39+AA39)&lt;=1,$F39+$G39&gt;=PrSettings!$M$8),(ABS(Z39-$F39)&lt;=1)*(ABS(AA39-$G39)&lt;=1)*1,""))),"")</f>
        <v/>
      </c>
      <c r="AG39" s="264"/>
      <c r="AI39" s="253">
        <f t="shared" si="347"/>
        <v>21</v>
      </c>
      <c r="AJ39" s="254" t="str">
        <f>GrpE!$B$9</f>
        <v>Ukraine</v>
      </c>
      <c r="AK39" s="255">
        <f t="shared" si="348"/>
        <v>4</v>
      </c>
      <c r="AL39" s="254" t="str">
        <f>GrpE!$D$9</f>
        <v>Belgium</v>
      </c>
      <c r="AM39" s="258"/>
      <c r="AN39" s="258"/>
      <c r="AO39" s="263"/>
      <c r="AP39" s="255" t="str">
        <f t="shared" si="349"/>
        <v/>
      </c>
      <c r="AQ39" s="255" t="str">
        <f>IF((AP39&lt;&gt;""),IF(OR($F39&lt;&gt;$G39,PrSettings!$M$4="●"),(($F39-$G39)=(AM39-AN39))*1,0),"")</f>
        <v/>
      </c>
      <c r="AR39" s="255" t="str">
        <f t="shared" si="350"/>
        <v/>
      </c>
      <c r="AS39" s="255" t="str">
        <f>IF(AP39&lt;&gt;"",IF(ABS($F39-$G39)&gt;=PrSettings!$M$7,(ABS($F39-$G39-AM39+AN39)&lt;=1)*1,IF(AND(AP39,$F39=$G39,$F39&gt;=PrSettings!$M$6),(ABS(AM39-$F39)&lt;=1)*1,IF(AND(ABS($F39-$G39-AM39+AN39)&lt;=1,$F39+$G39&gt;=PrSettings!$M$8),(ABS(AM39-$F39)&lt;=1)*(ABS(AN39-$G39)&lt;=1)*1,""))),"")</f>
        <v/>
      </c>
      <c r="AT39" s="264"/>
      <c r="AV39" s="253">
        <f t="shared" si="351"/>
        <v>21</v>
      </c>
      <c r="AW39" s="254" t="str">
        <f>GrpE!$B$9</f>
        <v>Ukraine</v>
      </c>
      <c r="AX39" s="255">
        <f t="shared" si="352"/>
        <v>4</v>
      </c>
      <c r="AY39" s="254" t="str">
        <f>GrpE!$D$9</f>
        <v>Belgium</v>
      </c>
      <c r="AZ39" s="258"/>
      <c r="BA39" s="258"/>
      <c r="BB39" s="263"/>
      <c r="BC39" s="255" t="str">
        <f t="shared" si="353"/>
        <v/>
      </c>
      <c r="BD39" s="255" t="str">
        <f>IF((BC39&lt;&gt;""),IF(OR($F39&lt;&gt;$G39,PrSettings!$M$4="●"),(($F39-$G39)=(AZ39-BA39))*1,0),"")</f>
        <v/>
      </c>
      <c r="BE39" s="255" t="str">
        <f t="shared" si="354"/>
        <v/>
      </c>
      <c r="BF39" s="255" t="str">
        <f>IF(BC39&lt;&gt;"",IF(ABS($F39-$G39)&gt;=PrSettings!$M$7,(ABS($F39-$G39-AZ39+BA39)&lt;=1)*1,IF(AND(BC39,$F39=$G39,$F39&gt;=PrSettings!$M$6),(ABS(AZ39-$F39)&lt;=1)*1,IF(AND(ABS($F39-$G39-AZ39+BA39)&lt;=1,$F39+$G39&gt;=PrSettings!$M$8),(ABS(AZ39-$F39)&lt;=1)*(ABS(BA39-$G39)&lt;=1)*1,""))),"")</f>
        <v/>
      </c>
      <c r="BG39" s="264"/>
      <c r="BI39" s="253">
        <f t="shared" si="355"/>
        <v>21</v>
      </c>
      <c r="BJ39" s="254" t="str">
        <f>GrpE!$B$9</f>
        <v>Ukraine</v>
      </c>
      <c r="BK39" s="255">
        <f t="shared" si="356"/>
        <v>4</v>
      </c>
      <c r="BL39" s="254" t="str">
        <f>GrpE!$D$9</f>
        <v>Belgium</v>
      </c>
      <c r="BM39" s="258"/>
      <c r="BN39" s="258"/>
      <c r="BO39" s="263"/>
      <c r="BP39" s="255" t="str">
        <f t="shared" si="357"/>
        <v/>
      </c>
      <c r="BQ39" s="255" t="str">
        <f>IF((BP39&lt;&gt;""),IF(OR($F39&lt;&gt;$G39,PrSettings!$M$4="●"),(($F39-$G39)=(BM39-BN39))*1,0),"")</f>
        <v/>
      </c>
      <c r="BR39" s="255" t="str">
        <f t="shared" si="358"/>
        <v/>
      </c>
      <c r="BS39" s="255" t="str">
        <f>IF(BP39&lt;&gt;"",IF(ABS($F39-$G39)&gt;=PrSettings!$M$7,(ABS($F39-$G39-BM39+BN39)&lt;=1)*1,IF(AND(BP39,$F39=$G39,$F39&gt;=PrSettings!$M$6),(ABS(BM39-$F39)&lt;=1)*1,IF(AND(ABS($F39-$G39-BM39+BN39)&lt;=1,$F39+$G39&gt;=PrSettings!$M$8),(ABS(BM39-$F39)&lt;=1)*(ABS(BN39-$G39)&lt;=1)*1,""))),"")</f>
        <v/>
      </c>
      <c r="BT39" s="264"/>
      <c r="BV39" s="253">
        <f t="shared" si="359"/>
        <v>21</v>
      </c>
      <c r="BW39" s="254" t="str">
        <f>GrpE!$B$9</f>
        <v>Ukraine</v>
      </c>
      <c r="BX39" s="255">
        <f t="shared" si="360"/>
        <v>4</v>
      </c>
      <c r="BY39" s="254" t="str">
        <f>GrpE!$D$9</f>
        <v>Belgium</v>
      </c>
      <c r="BZ39" s="258"/>
      <c r="CA39" s="258"/>
      <c r="CB39" s="263"/>
      <c r="CC39" s="255" t="str">
        <f t="shared" si="361"/>
        <v/>
      </c>
      <c r="CD39" s="255" t="str">
        <f>IF((CC39&lt;&gt;""),IF(OR($F39&lt;&gt;$G39,PrSettings!$M$4="●"),(($F39-$G39)=(BZ39-CA39))*1,0),"")</f>
        <v/>
      </c>
      <c r="CE39" s="255" t="str">
        <f t="shared" si="362"/>
        <v/>
      </c>
      <c r="CF39" s="255" t="str">
        <f>IF(CC39&lt;&gt;"",IF(ABS($F39-$G39)&gt;=PrSettings!$M$7,(ABS($F39-$G39-BZ39+CA39)&lt;=1)*1,IF(AND(CC39,$F39=$G39,$F39&gt;=PrSettings!$M$6),(ABS(BZ39-$F39)&lt;=1)*1,IF(AND(ABS($F39-$G39-BZ39+CA39)&lt;=1,$F39+$G39&gt;=PrSettings!$M$8),(ABS(BZ39-$F39)&lt;=1)*(ABS(CA39-$G39)&lt;=1)*1,""))),"")</f>
        <v/>
      </c>
      <c r="CG39" s="264"/>
      <c r="CI39" s="253">
        <f t="shared" si="363"/>
        <v>21</v>
      </c>
      <c r="CJ39" s="254" t="str">
        <f>GrpE!$B$9</f>
        <v>Ukraine</v>
      </c>
      <c r="CK39" s="255">
        <f t="shared" si="364"/>
        <v>4</v>
      </c>
      <c r="CL39" s="254" t="str">
        <f>GrpE!$D$9</f>
        <v>Belgium</v>
      </c>
      <c r="CM39" s="258"/>
      <c r="CN39" s="258"/>
      <c r="CO39" s="263"/>
      <c r="CP39" s="255" t="str">
        <f t="shared" si="365"/>
        <v/>
      </c>
      <c r="CQ39" s="255" t="str">
        <f>IF((CP39&lt;&gt;""),IF(OR($F39&lt;&gt;$G39,PrSettings!$M$4="●"),(($F39-$G39)=(CM39-CN39))*1,0),"")</f>
        <v/>
      </c>
      <c r="CR39" s="255" t="str">
        <f t="shared" si="366"/>
        <v/>
      </c>
      <c r="CS39" s="255" t="str">
        <f>IF(CP39&lt;&gt;"",IF(ABS($F39-$G39)&gt;=PrSettings!$M$7,(ABS($F39-$G39-CM39+CN39)&lt;=1)*1,IF(AND(CP39,$F39=$G39,$F39&gt;=PrSettings!$M$6),(ABS(CM39-$F39)&lt;=1)*1,IF(AND(ABS($F39-$G39-CM39+CN39)&lt;=1,$F39+$G39&gt;=PrSettings!$M$8),(ABS(CM39-$F39)&lt;=1)*(ABS(CN39-$G39)&lt;=1)*1,""))),"")</f>
        <v/>
      </c>
      <c r="CT39" s="264"/>
      <c r="CV39" s="253">
        <f t="shared" si="367"/>
        <v>21</v>
      </c>
      <c r="CW39" s="254" t="str">
        <f>GrpE!$B$9</f>
        <v>Ukraine</v>
      </c>
      <c r="CX39" s="255">
        <f t="shared" si="368"/>
        <v>4</v>
      </c>
      <c r="CY39" s="254" t="str">
        <f>GrpE!$D$9</f>
        <v>Belgium</v>
      </c>
      <c r="CZ39" s="258"/>
      <c r="DA39" s="258"/>
      <c r="DB39" s="263"/>
      <c r="DC39" s="255" t="str">
        <f t="shared" si="369"/>
        <v/>
      </c>
      <c r="DD39" s="255" t="str">
        <f>IF((DC39&lt;&gt;""),IF(OR($F39&lt;&gt;$G39,PrSettings!$M$4="●"),(($F39-$G39)=(CZ39-DA39))*1,0),"")</f>
        <v/>
      </c>
      <c r="DE39" s="255" t="str">
        <f t="shared" si="370"/>
        <v/>
      </c>
      <c r="DF39" s="255" t="str">
        <f>IF(DC39&lt;&gt;"",IF(ABS($F39-$G39)&gt;=PrSettings!$M$7,(ABS($F39-$G39-CZ39+DA39)&lt;=1)*1,IF(AND(DC39,$F39=$G39,$F39&gt;=PrSettings!$M$6),(ABS(CZ39-$F39)&lt;=1)*1,IF(AND(ABS($F39-$G39-CZ39+DA39)&lt;=1,$F39+$G39&gt;=PrSettings!$M$8),(ABS(CZ39-$F39)&lt;=1)*(ABS(DA39-$G39)&lt;=1)*1,""))),"")</f>
        <v/>
      </c>
      <c r="DG39" s="264"/>
      <c r="DI39" s="253">
        <f t="shared" si="371"/>
        <v>21</v>
      </c>
      <c r="DJ39" s="254" t="str">
        <f>GrpE!$B$9</f>
        <v>Ukraine</v>
      </c>
      <c r="DK39" s="255">
        <f t="shared" si="372"/>
        <v>4</v>
      </c>
      <c r="DL39" s="254" t="str">
        <f>GrpE!$D$9</f>
        <v>Belgium</v>
      </c>
      <c r="DM39" s="258"/>
      <c r="DN39" s="258"/>
      <c r="DO39" s="263"/>
      <c r="DP39" s="255" t="str">
        <f t="shared" si="373"/>
        <v/>
      </c>
      <c r="DQ39" s="255" t="str">
        <f>IF((DP39&lt;&gt;""),IF(OR($F39&lt;&gt;$G39,PrSettings!$M$4="●"),(($F39-$G39)=(DM39-DN39))*1,0),"")</f>
        <v/>
      </c>
      <c r="DR39" s="255" t="str">
        <f t="shared" si="374"/>
        <v/>
      </c>
      <c r="DS39" s="255" t="str">
        <f>IF(DP39&lt;&gt;"",IF(ABS($F39-$G39)&gt;=PrSettings!$M$7,(ABS($F39-$G39-DM39+DN39)&lt;=1)*1,IF(AND(DP39,$F39=$G39,$F39&gt;=PrSettings!$M$6),(ABS(DM39-$F39)&lt;=1)*1,IF(AND(ABS($F39-$G39-DM39+DN39)&lt;=1,$F39+$G39&gt;=PrSettings!$M$8),(ABS(DM39-$F39)&lt;=1)*(ABS(DN39-$G39)&lt;=1)*1,""))),"")</f>
        <v/>
      </c>
      <c r="DT39" s="264"/>
      <c r="DV39" s="253">
        <f t="shared" si="375"/>
        <v>21</v>
      </c>
      <c r="DW39" s="254" t="str">
        <f>GrpE!$B$9</f>
        <v>Ukraine</v>
      </c>
      <c r="DX39" s="255">
        <f t="shared" si="376"/>
        <v>4</v>
      </c>
      <c r="DY39" s="254" t="str">
        <f>GrpE!$D$9</f>
        <v>Belgium</v>
      </c>
      <c r="DZ39" s="258"/>
      <c r="EA39" s="258"/>
      <c r="EB39" s="263"/>
      <c r="EC39" s="255" t="str">
        <f t="shared" si="377"/>
        <v/>
      </c>
      <c r="ED39" s="255" t="str">
        <f>IF((EC39&lt;&gt;""),IF(OR($F39&lt;&gt;$G39,PrSettings!$M$4="●"),(($F39-$G39)=(DZ39-EA39))*1,0),"")</f>
        <v/>
      </c>
      <c r="EE39" s="255" t="str">
        <f t="shared" si="378"/>
        <v/>
      </c>
      <c r="EF39" s="255" t="str">
        <f>IF(EC39&lt;&gt;"",IF(ABS($F39-$G39)&gt;=PrSettings!$M$7,(ABS($F39-$G39-DZ39+EA39)&lt;=1)*1,IF(AND(EC39,$F39=$G39,$F39&gt;=PrSettings!$M$6),(ABS(DZ39-$F39)&lt;=1)*1,IF(AND(ABS($F39-$G39-DZ39+EA39)&lt;=1,$F39+$G39&gt;=PrSettings!$M$8),(ABS(DZ39-$F39)&lt;=1)*(ABS(EA39-$G39)&lt;=1)*1,""))),"")</f>
        <v/>
      </c>
      <c r="EG39" s="264"/>
      <c r="EI39" s="253">
        <f t="shared" si="379"/>
        <v>21</v>
      </c>
      <c r="EJ39" s="254" t="str">
        <f>GrpE!$B$9</f>
        <v>Ukraine</v>
      </c>
      <c r="EK39" s="255">
        <f t="shared" si="380"/>
        <v>4</v>
      </c>
      <c r="EL39" s="254" t="str">
        <f>GrpE!$D$9</f>
        <v>Belgium</v>
      </c>
      <c r="EM39" s="258"/>
      <c r="EN39" s="258"/>
      <c r="EO39" s="263"/>
      <c r="EP39" s="255" t="str">
        <f t="shared" si="381"/>
        <v/>
      </c>
      <c r="EQ39" s="255" t="str">
        <f>IF((EP39&lt;&gt;""),IF(OR($F39&lt;&gt;$G39,PrSettings!$M$4="●"),(($F39-$G39)=(EM39-EN39))*1,0),"")</f>
        <v/>
      </c>
      <c r="ER39" s="255" t="str">
        <f t="shared" si="382"/>
        <v/>
      </c>
      <c r="ES39" s="255" t="str">
        <f>IF(EP39&lt;&gt;"",IF(ABS($F39-$G39)&gt;=PrSettings!$M$7,(ABS($F39-$G39-EM39+EN39)&lt;=1)*1,IF(AND(EP39,$F39=$G39,$F39&gt;=PrSettings!$M$6),(ABS(EM39-$F39)&lt;=1)*1,IF(AND(ABS($F39-$G39-EM39+EN39)&lt;=1,$F39+$G39&gt;=PrSettings!$M$8),(ABS(EM39-$F39)&lt;=1)*(ABS(EN39-$G39)&lt;=1)*1,""))),"")</f>
        <v/>
      </c>
      <c r="ET39" s="264"/>
      <c r="EV39" s="253">
        <f t="shared" si="383"/>
        <v>21</v>
      </c>
      <c r="EW39" s="254" t="str">
        <f>GrpE!$B$9</f>
        <v>Ukraine</v>
      </c>
      <c r="EX39" s="255">
        <f t="shared" si="384"/>
        <v>4</v>
      </c>
      <c r="EY39" s="254" t="str">
        <f>GrpE!$D$9</f>
        <v>Belgium</v>
      </c>
      <c r="EZ39" s="258"/>
      <c r="FA39" s="258"/>
      <c r="FB39" s="263"/>
      <c r="FC39" s="255" t="str">
        <f t="shared" si="385"/>
        <v/>
      </c>
      <c r="FD39" s="255" t="str">
        <f>IF((FC39&lt;&gt;""),IF(OR($F39&lt;&gt;$G39,PrSettings!$M$4="●"),(($F39-$G39)=(EZ39-FA39))*1,0),"")</f>
        <v/>
      </c>
      <c r="FE39" s="255" t="str">
        <f t="shared" si="386"/>
        <v/>
      </c>
      <c r="FF39" s="255" t="str">
        <f>IF(FC39&lt;&gt;"",IF(ABS($F39-$G39)&gt;=PrSettings!$M$7,(ABS($F39-$G39-EZ39+FA39)&lt;=1)*1,IF(AND(FC39,$F39=$G39,$F39&gt;=PrSettings!$M$6),(ABS(EZ39-$F39)&lt;=1)*1,IF(AND(ABS($F39-$G39-EZ39+FA39)&lt;=1,$F39+$G39&gt;=PrSettings!$M$8),(ABS(EZ39-$F39)&lt;=1)*(ABS(FA39-$G39)&lt;=1)*1,""))),"")</f>
        <v/>
      </c>
      <c r="FG39" s="264"/>
      <c r="FI39" s="253">
        <f t="shared" si="387"/>
        <v>21</v>
      </c>
      <c r="FJ39" s="254" t="str">
        <f>GrpE!$B$9</f>
        <v>Ukraine</v>
      </c>
      <c r="FK39" s="255">
        <f t="shared" si="388"/>
        <v>4</v>
      </c>
      <c r="FL39" s="254" t="str">
        <f>GrpE!$D$9</f>
        <v>Belgium</v>
      </c>
      <c r="FM39" s="258"/>
      <c r="FN39" s="258"/>
      <c r="FO39" s="263"/>
      <c r="FP39" s="255" t="str">
        <f t="shared" si="389"/>
        <v/>
      </c>
      <c r="FQ39" s="255" t="str">
        <f>IF((FP39&lt;&gt;""),IF(OR($F39&lt;&gt;$G39,PrSettings!$M$4="●"),(($F39-$G39)=(FM39-FN39))*1,0),"")</f>
        <v/>
      </c>
      <c r="FR39" s="255" t="str">
        <f t="shared" si="390"/>
        <v/>
      </c>
      <c r="FS39" s="255" t="str">
        <f>IF(FP39&lt;&gt;"",IF(ABS($F39-$G39)&gt;=PrSettings!$M$7,(ABS($F39-$G39-FM39+FN39)&lt;=1)*1,IF(AND(FP39,$F39=$G39,$F39&gt;=PrSettings!$M$6),(ABS(FM39-$F39)&lt;=1)*1,IF(AND(ABS($F39-$G39-FM39+FN39)&lt;=1,$F39+$G39&gt;=PrSettings!$M$8),(ABS(FM39-$F39)&lt;=1)*(ABS(FN39-$G39)&lt;=1)*1,""))),"")</f>
        <v/>
      </c>
      <c r="FT39" s="264"/>
      <c r="FV39" s="253">
        <f t="shared" si="391"/>
        <v>21</v>
      </c>
      <c r="FW39" s="254" t="str">
        <f>GrpE!$B$9</f>
        <v>Ukraine</v>
      </c>
      <c r="FX39" s="255">
        <f t="shared" si="392"/>
        <v>4</v>
      </c>
      <c r="FY39" s="254" t="str">
        <f>GrpE!$D$9</f>
        <v>Belgium</v>
      </c>
      <c r="FZ39" s="258"/>
      <c r="GA39" s="258"/>
      <c r="GB39" s="263"/>
      <c r="GC39" s="255" t="str">
        <f t="shared" si="393"/>
        <v/>
      </c>
      <c r="GD39" s="255" t="str">
        <f>IF((GC39&lt;&gt;""),IF(OR($F39&lt;&gt;$G39,PrSettings!$M$4="●"),(($F39-$G39)=(FZ39-GA39))*1,0),"")</f>
        <v/>
      </c>
      <c r="GE39" s="255" t="str">
        <f t="shared" si="394"/>
        <v/>
      </c>
      <c r="GF39" s="255" t="str">
        <f>IF(GC39&lt;&gt;"",IF(ABS($F39-$G39)&gt;=PrSettings!$M$7,(ABS($F39-$G39-FZ39+GA39)&lt;=1)*1,IF(AND(GC39,$F39=$G39,$F39&gt;=PrSettings!$M$6),(ABS(FZ39-$F39)&lt;=1)*1,IF(AND(ABS($F39-$G39-FZ39+GA39)&lt;=1,$F39+$G39&gt;=PrSettings!$M$8),(ABS(FZ39-$F39)&lt;=1)*(ABS(GA39-$G39)&lt;=1)*1,""))),"")</f>
        <v/>
      </c>
      <c r="GG39" s="264"/>
      <c r="GI39" s="253">
        <f t="shared" si="395"/>
        <v>21</v>
      </c>
      <c r="GJ39" s="254" t="str">
        <f>GrpE!$B$9</f>
        <v>Ukraine</v>
      </c>
      <c r="GK39" s="255">
        <f t="shared" si="396"/>
        <v>4</v>
      </c>
      <c r="GL39" s="254" t="str">
        <f>GrpE!$D$9</f>
        <v>Belgium</v>
      </c>
      <c r="GM39" s="258"/>
      <c r="GN39" s="258"/>
      <c r="GO39" s="263"/>
      <c r="GP39" s="255" t="str">
        <f t="shared" si="397"/>
        <v/>
      </c>
      <c r="GQ39" s="255" t="str">
        <f>IF((GP39&lt;&gt;""),IF(OR($F39&lt;&gt;$G39,PrSettings!$M$4="●"),(($F39-$G39)=(GM39-GN39))*1,0),"")</f>
        <v/>
      </c>
      <c r="GR39" s="255" t="str">
        <f t="shared" si="398"/>
        <v/>
      </c>
      <c r="GS39" s="255" t="str">
        <f>IF(GP39&lt;&gt;"",IF(ABS($F39-$G39)&gt;=PrSettings!$M$7,(ABS($F39-$G39-GM39+GN39)&lt;=1)*1,IF(AND(GP39,$F39=$G39,$F39&gt;=PrSettings!$M$6),(ABS(GM39-$F39)&lt;=1)*1,IF(AND(ABS($F39-$G39-GM39+GN39)&lt;=1,$F39+$G39&gt;=PrSettings!$M$8),(ABS(GM39-$F39)&lt;=1)*(ABS(GN39-$G39)&lt;=1)*1,""))),"")</f>
        <v/>
      </c>
      <c r="GT39" s="264"/>
      <c r="GV39" s="253">
        <f t="shared" si="399"/>
        <v>21</v>
      </c>
      <c r="GW39" s="254" t="str">
        <f>GrpE!$B$9</f>
        <v>Ukraine</v>
      </c>
      <c r="GX39" s="255">
        <f t="shared" si="400"/>
        <v>4</v>
      </c>
      <c r="GY39" s="254" t="str">
        <f>GrpE!$D$9</f>
        <v>Belgium</v>
      </c>
      <c r="GZ39" s="258"/>
      <c r="HA39" s="258"/>
      <c r="HB39" s="263"/>
      <c r="HC39" s="255" t="str">
        <f t="shared" si="401"/>
        <v/>
      </c>
      <c r="HD39" s="255" t="str">
        <f>IF((HC39&lt;&gt;""),IF(OR($F39&lt;&gt;$G39,PrSettings!$M$4="●"),(($F39-$G39)=(GZ39-HA39))*1,0),"")</f>
        <v/>
      </c>
      <c r="HE39" s="255" t="str">
        <f t="shared" si="402"/>
        <v/>
      </c>
      <c r="HF39" s="255" t="str">
        <f>IF(HC39&lt;&gt;"",IF(ABS($F39-$G39)&gt;=PrSettings!$M$7,(ABS($F39-$G39-GZ39+HA39)&lt;=1)*1,IF(AND(HC39,$F39=$G39,$F39&gt;=PrSettings!$M$6),(ABS(GZ39-$F39)&lt;=1)*1,IF(AND(ABS($F39-$G39-GZ39+HA39)&lt;=1,$F39+$G39&gt;=PrSettings!$M$8),(ABS(GZ39-$F39)&lt;=1)*(ABS(HA39-$G39)&lt;=1)*1,""))),"")</f>
        <v/>
      </c>
      <c r="HG39" s="264"/>
      <c r="HI39" s="253">
        <f t="shared" si="403"/>
        <v>21</v>
      </c>
      <c r="HJ39" s="254" t="str">
        <f>GrpE!$B$9</f>
        <v>Ukraine</v>
      </c>
      <c r="HK39" s="255">
        <f t="shared" si="404"/>
        <v>4</v>
      </c>
      <c r="HL39" s="254" t="str">
        <f>GrpE!$D$9</f>
        <v>Belgium</v>
      </c>
      <c r="HM39" s="258"/>
      <c r="HN39" s="258"/>
      <c r="HO39" s="263"/>
      <c r="HP39" s="255" t="str">
        <f t="shared" si="405"/>
        <v/>
      </c>
      <c r="HQ39" s="255" t="str">
        <f>IF((HP39&lt;&gt;""),IF(OR($F39&lt;&gt;$G39,PrSettings!$M$4="●"),(($F39-$G39)=(HM39-HN39))*1,0),"")</f>
        <v/>
      </c>
      <c r="HR39" s="255" t="str">
        <f t="shared" si="406"/>
        <v/>
      </c>
      <c r="HS39" s="255" t="str">
        <f>IF(HP39&lt;&gt;"",IF(ABS($F39-$G39)&gt;=PrSettings!$M$7,(ABS($F39-$G39-HM39+HN39)&lt;=1)*1,IF(AND(HP39,$F39=$G39,$F39&gt;=PrSettings!$M$6),(ABS(HM39-$F39)&lt;=1)*1,IF(AND(ABS($F39-$G39-HM39+HN39)&lt;=1,$F39+$G39&gt;=PrSettings!$M$8),(ABS(HM39-$F39)&lt;=1)*(ABS(HN39-$G39)&lt;=1)*1,""))),"")</f>
        <v/>
      </c>
      <c r="HT39" s="264"/>
      <c r="HV39" s="253">
        <f t="shared" si="407"/>
        <v>21</v>
      </c>
      <c r="HW39" s="254" t="str">
        <f>GrpE!$B$9</f>
        <v>Ukraine</v>
      </c>
      <c r="HX39" s="255">
        <f t="shared" si="408"/>
        <v>4</v>
      </c>
      <c r="HY39" s="254" t="str">
        <f>GrpE!$D$9</f>
        <v>Belgium</v>
      </c>
      <c r="HZ39" s="258"/>
      <c r="IA39" s="258"/>
      <c r="IB39" s="263"/>
      <c r="IC39" s="255" t="str">
        <f t="shared" si="409"/>
        <v/>
      </c>
      <c r="ID39" s="255" t="str">
        <f>IF((IC39&lt;&gt;""),IF(OR($F39&lt;&gt;$G39,PrSettings!$M$4="●"),(($F39-$G39)=(HZ39-IA39))*1,0),"")</f>
        <v/>
      </c>
      <c r="IE39" s="255" t="str">
        <f t="shared" si="410"/>
        <v/>
      </c>
      <c r="IF39" s="255" t="str">
        <f>IF(IC39&lt;&gt;"",IF(ABS($F39-$G39)&gt;=PrSettings!$M$7,(ABS($F39-$G39-HZ39+IA39)&lt;=1)*1,IF(AND(IC39,$F39=$G39,$F39&gt;=PrSettings!$M$6),(ABS(HZ39-$F39)&lt;=1)*1,IF(AND(ABS($F39-$G39-HZ39+IA39)&lt;=1,$F39+$G39&gt;=PrSettings!$M$8),(ABS(HZ39-$F39)&lt;=1)*(ABS(IA39-$G39)&lt;=1)*1,""))),"")</f>
        <v/>
      </c>
      <c r="IG39" s="264"/>
      <c r="II39" s="253">
        <f t="shared" si="411"/>
        <v>21</v>
      </c>
      <c r="IJ39" s="254" t="str">
        <f>GrpE!$B$9</f>
        <v>Ukraine</v>
      </c>
      <c r="IK39" s="255">
        <f t="shared" si="412"/>
        <v>4</v>
      </c>
      <c r="IL39" s="254" t="str">
        <f>GrpE!$D$9</f>
        <v>Belgium</v>
      </c>
      <c r="IM39" s="258"/>
      <c r="IN39" s="258"/>
      <c r="IO39" s="263"/>
      <c r="IP39" s="255" t="str">
        <f t="shared" si="413"/>
        <v/>
      </c>
      <c r="IQ39" s="255" t="str">
        <f>IF((IP39&lt;&gt;""),IF(OR($F39&lt;&gt;$G39,PrSettings!$M$4="●"),(($F39-$G39)=(IM39-IN39))*1,0),"")</f>
        <v/>
      </c>
      <c r="IR39" s="255" t="str">
        <f t="shared" si="414"/>
        <v/>
      </c>
      <c r="IS39" s="255" t="str">
        <f>IF(IP39&lt;&gt;"",IF(ABS($F39-$G39)&gt;=PrSettings!$M$7,(ABS($F39-$G39-IM39+IN39)&lt;=1)*1,IF(AND(IP39,$F39=$G39,$F39&gt;=PrSettings!$M$6),(ABS(IM39-$F39)&lt;=1)*1,IF(AND(ABS($F39-$G39-IM39+IN39)&lt;=1,$F39+$G39&gt;=PrSettings!$M$8),(ABS(IM39-$F39)&lt;=1)*(ABS(IN39-$G39)&lt;=1)*1,""))),"")</f>
        <v/>
      </c>
      <c r="IT39" s="264"/>
      <c r="IV39" s="253">
        <f t="shared" si="415"/>
        <v>21</v>
      </c>
      <c r="IW39" s="254" t="str">
        <f>GrpE!$B$9</f>
        <v>Ukraine</v>
      </c>
      <c r="IX39" s="255">
        <f t="shared" si="416"/>
        <v>4</v>
      </c>
      <c r="IY39" s="254" t="str">
        <f>GrpE!$D$9</f>
        <v>Belgium</v>
      </c>
      <c r="IZ39" s="258"/>
      <c r="JA39" s="258"/>
      <c r="JB39" s="263"/>
      <c r="JC39" s="255" t="str">
        <f t="shared" si="417"/>
        <v/>
      </c>
      <c r="JD39" s="255" t="str">
        <f>IF((JC39&lt;&gt;""),IF(OR($F39&lt;&gt;$G39,PrSettings!$M$4="●"),(($F39-$G39)=(IZ39-JA39))*1,0),"")</f>
        <v/>
      </c>
      <c r="JE39" s="255" t="str">
        <f t="shared" si="418"/>
        <v/>
      </c>
      <c r="JF39" s="255" t="str">
        <f>IF(JC39&lt;&gt;"",IF(ABS($F39-$G39)&gt;=PrSettings!$M$7,(ABS($F39-$G39-IZ39+JA39)&lt;=1)*1,IF(AND(JC39,$F39=$G39,$F39&gt;=PrSettings!$M$6),(ABS(IZ39-$F39)&lt;=1)*1,IF(AND(ABS($F39-$G39-IZ39+JA39)&lt;=1,$F39+$G39&gt;=PrSettings!$M$8),(ABS(IZ39-$F39)&lt;=1)*(ABS(JA39-$G39)&lt;=1)*1,""))),"")</f>
        <v/>
      </c>
      <c r="JG39" s="264"/>
      <c r="JI39" s="253">
        <f t="shared" si="419"/>
        <v>21</v>
      </c>
      <c r="JJ39" s="254" t="str">
        <f>GrpE!$B$9</f>
        <v>Ukraine</v>
      </c>
      <c r="JK39" s="255">
        <f t="shared" si="420"/>
        <v>4</v>
      </c>
      <c r="JL39" s="254" t="str">
        <f>GrpE!$D$9</f>
        <v>Belgium</v>
      </c>
      <c r="JM39" s="258"/>
      <c r="JN39" s="258"/>
      <c r="JO39" s="263"/>
      <c r="JP39" s="255" t="str">
        <f t="shared" si="421"/>
        <v/>
      </c>
      <c r="JQ39" s="255" t="str">
        <f>IF((JP39&lt;&gt;""),IF(OR($F39&lt;&gt;$G39,PrSettings!$M$4="●"),(($F39-$G39)=(JM39-JN39))*1,0),"")</f>
        <v/>
      </c>
      <c r="JR39" s="255" t="str">
        <f t="shared" si="422"/>
        <v/>
      </c>
      <c r="JS39" s="255" t="str">
        <f>IF(JP39&lt;&gt;"",IF(ABS($F39-$G39)&gt;=PrSettings!$M$7,(ABS($F39-$G39-JM39+JN39)&lt;=1)*1,IF(AND(JP39,$F39=$G39,$F39&gt;=PrSettings!$M$6),(ABS(JM39-$F39)&lt;=1)*1,IF(AND(ABS($F39-$G39-JM39+JN39)&lt;=1,$F39+$G39&gt;=PrSettings!$M$8),(ABS(JM39-$F39)&lt;=1)*(ABS(JN39-$G39)&lt;=1)*1,""))),"")</f>
        <v/>
      </c>
      <c r="JT39" s="264"/>
      <c r="JV39" s="253">
        <f t="shared" si="423"/>
        <v>21</v>
      </c>
      <c r="JW39" s="254" t="str">
        <f>GrpE!$B$9</f>
        <v>Ukraine</v>
      </c>
      <c r="JX39" s="255">
        <f t="shared" si="424"/>
        <v>4</v>
      </c>
      <c r="JY39" s="254" t="str">
        <f>GrpE!$D$9</f>
        <v>Belgium</v>
      </c>
      <c r="JZ39" s="258"/>
      <c r="KA39" s="258"/>
      <c r="KB39" s="263"/>
      <c r="KC39" s="255" t="str">
        <f t="shared" si="425"/>
        <v/>
      </c>
      <c r="KD39" s="255" t="str">
        <f>IF((KC39&lt;&gt;""),IF(OR($F39&lt;&gt;$G39,PrSettings!$M$4="●"),(($F39-$G39)=(JZ39-KA39))*1,0),"")</f>
        <v/>
      </c>
      <c r="KE39" s="255" t="str">
        <f t="shared" si="426"/>
        <v/>
      </c>
      <c r="KF39" s="255" t="str">
        <f>IF(KC39&lt;&gt;"",IF(ABS($F39-$G39)&gt;=PrSettings!$M$7,(ABS($F39-$G39-JZ39+KA39)&lt;=1)*1,IF(AND(KC39,$F39=$G39,$F39&gt;=PrSettings!$M$6),(ABS(JZ39-$F39)&lt;=1)*1,IF(AND(ABS($F39-$G39-JZ39+KA39)&lt;=1,$F39+$G39&gt;=PrSettings!$M$8),(ABS(JZ39-$F39)&lt;=1)*(ABS(KA39-$G39)&lt;=1)*1,""))),"")</f>
        <v/>
      </c>
      <c r="KG39" s="264"/>
      <c r="KI39" s="253">
        <f t="shared" si="427"/>
        <v>21</v>
      </c>
      <c r="KJ39" s="254" t="str">
        <f>GrpE!$B$9</f>
        <v>Ukraine</v>
      </c>
      <c r="KK39" s="255">
        <f t="shared" si="428"/>
        <v>4</v>
      </c>
      <c r="KL39" s="254" t="str">
        <f>GrpE!$D$9</f>
        <v>Belgium</v>
      </c>
      <c r="KM39" s="258"/>
      <c r="KN39" s="258"/>
      <c r="KO39" s="263"/>
      <c r="KP39" s="255" t="str">
        <f t="shared" si="429"/>
        <v/>
      </c>
      <c r="KQ39" s="255" t="str">
        <f>IF((KP39&lt;&gt;""),IF(OR($F39&lt;&gt;$G39,PrSettings!$M$4="●"),(($F39-$G39)=(KM39-KN39))*1,0),"")</f>
        <v/>
      </c>
      <c r="KR39" s="255" t="str">
        <f t="shared" si="430"/>
        <v/>
      </c>
      <c r="KS39" s="255" t="str">
        <f>IF(KP39&lt;&gt;"",IF(ABS($F39-$G39)&gt;=PrSettings!$M$7,(ABS($F39-$G39-KM39+KN39)&lt;=1)*1,IF(AND(KP39,$F39=$G39,$F39&gt;=PrSettings!$M$6),(ABS(KM39-$F39)&lt;=1)*1,IF(AND(ABS($F39-$G39-KM39+KN39)&lt;=1,$F39+$G39&gt;=PrSettings!$M$8),(ABS(KM39-$F39)&lt;=1)*(ABS(KN39-$G39)&lt;=1)*1,""))),"")</f>
        <v/>
      </c>
      <c r="KT39" s="264"/>
      <c r="KV39" s="253">
        <f t="shared" si="431"/>
        <v>21</v>
      </c>
      <c r="KW39" s="254" t="str">
        <f>GrpE!$B$9</f>
        <v>Ukraine</v>
      </c>
      <c r="KX39" s="255">
        <f t="shared" si="432"/>
        <v>4</v>
      </c>
      <c r="KY39" s="254" t="str">
        <f>GrpE!$D$9</f>
        <v>Belgium</v>
      </c>
      <c r="KZ39" s="258"/>
      <c r="LA39" s="258"/>
      <c r="LB39" s="263"/>
      <c r="LC39" s="255" t="str">
        <f t="shared" si="433"/>
        <v/>
      </c>
      <c r="LD39" s="255" t="str">
        <f>IF((LC39&lt;&gt;""),IF(OR($F39&lt;&gt;$G39,PrSettings!$M$4="●"),(($F39-$G39)=(KZ39-LA39))*1,0),"")</f>
        <v/>
      </c>
      <c r="LE39" s="255" t="str">
        <f t="shared" si="434"/>
        <v/>
      </c>
      <c r="LF39" s="255" t="str">
        <f>IF(LC39&lt;&gt;"",IF(ABS($F39-$G39)&gt;=PrSettings!$M$7,(ABS($F39-$G39-KZ39+LA39)&lt;=1)*1,IF(AND(LC39,$F39=$G39,$F39&gt;=PrSettings!$M$6),(ABS(KZ39-$F39)&lt;=1)*1,IF(AND(ABS($F39-$G39-KZ39+LA39)&lt;=1,$F39+$G39&gt;=PrSettings!$M$8),(ABS(KZ39-$F39)&lt;=1)*(ABS(LA39-$G39)&lt;=1)*1,""))),"")</f>
        <v/>
      </c>
      <c r="LG39" s="264"/>
      <c r="LI39" s="253">
        <f t="shared" si="435"/>
        <v>21</v>
      </c>
      <c r="LJ39" s="254" t="str">
        <f>GrpE!$B$9</f>
        <v>Ukraine</v>
      </c>
      <c r="LK39" s="255">
        <f t="shared" si="436"/>
        <v>4</v>
      </c>
      <c r="LL39" s="254" t="str">
        <f>GrpE!$D$9</f>
        <v>Belgium</v>
      </c>
      <c r="LM39" s="258"/>
      <c r="LN39" s="258"/>
      <c r="LO39" s="263"/>
      <c r="LP39" s="255" t="str">
        <f t="shared" si="437"/>
        <v/>
      </c>
      <c r="LQ39" s="255" t="str">
        <f>IF((LP39&lt;&gt;""),IF(OR($F39&lt;&gt;$G39,PrSettings!$M$4="●"),(($F39-$G39)=(LM39-LN39))*1,0),"")</f>
        <v/>
      </c>
      <c r="LR39" s="255" t="str">
        <f t="shared" si="438"/>
        <v/>
      </c>
      <c r="LS39" s="255" t="str">
        <f>IF(LP39&lt;&gt;"",IF(ABS($F39-$G39)&gt;=PrSettings!$M$7,(ABS($F39-$G39-LM39+LN39)&lt;=1)*1,IF(AND(LP39,$F39=$G39,$F39&gt;=PrSettings!$M$6),(ABS(LM39-$F39)&lt;=1)*1,IF(AND(ABS($F39-$G39-LM39+LN39)&lt;=1,$F39+$G39&gt;=PrSettings!$M$8),(ABS(LM39-$F39)&lt;=1)*(ABS(LN39-$G39)&lt;=1)*1,""))),"")</f>
        <v/>
      </c>
      <c r="LT39" s="264"/>
      <c r="LV39" s="253">
        <f t="shared" si="439"/>
        <v>21</v>
      </c>
      <c r="LW39" s="254" t="str">
        <f>GrpE!$B$9</f>
        <v>Ukraine</v>
      </c>
      <c r="LX39" s="255">
        <f t="shared" si="440"/>
        <v>4</v>
      </c>
      <c r="LY39" s="254" t="str">
        <f>GrpE!$D$9</f>
        <v>Belgium</v>
      </c>
      <c r="LZ39" s="258"/>
      <c r="MA39" s="258"/>
      <c r="MB39" s="263"/>
      <c r="MC39" s="255" t="str">
        <f t="shared" si="441"/>
        <v/>
      </c>
      <c r="MD39" s="255" t="str">
        <f>IF((MC39&lt;&gt;""),IF(OR($F39&lt;&gt;$G39,PrSettings!$M$4="●"),(($F39-$G39)=(LZ39-MA39))*1,0),"")</f>
        <v/>
      </c>
      <c r="ME39" s="255" t="str">
        <f t="shared" si="442"/>
        <v/>
      </c>
      <c r="MF39" s="255" t="str">
        <f>IF(MC39&lt;&gt;"",IF(ABS($F39-$G39)&gt;=PrSettings!$M$7,(ABS($F39-$G39-LZ39+MA39)&lt;=1)*1,IF(AND(MC39,$F39=$G39,$F39&gt;=PrSettings!$M$6),(ABS(LZ39-$F39)&lt;=1)*1,IF(AND(ABS($F39-$G39-LZ39+MA39)&lt;=1,$F39+$G39&gt;=PrSettings!$M$8),(ABS(LZ39-$F39)&lt;=1)*(ABS(MA39-$G39)&lt;=1)*1,""))),"")</f>
        <v/>
      </c>
      <c r="MG39" s="264"/>
    </row>
    <row r="40" ht="24.0" customHeight="1">
      <c r="A40" s="172"/>
      <c r="B40" s="243" t="str">
        <f>Language!$E$95&amp;" F"</f>
        <v>Group F</v>
      </c>
      <c r="C40" s="244"/>
      <c r="D40" s="265"/>
      <c r="E40" s="246"/>
      <c r="F40" s="266"/>
      <c r="G40" s="267"/>
      <c r="H40" s="133"/>
      <c r="I40" s="243" t="str">
        <f t="shared" si="339"/>
        <v>Group F</v>
      </c>
      <c r="J40" s="265"/>
      <c r="K40" s="265"/>
      <c r="L40" s="246"/>
      <c r="M40" s="249"/>
      <c r="N40" s="250"/>
      <c r="O40" s="247"/>
      <c r="P40" s="251"/>
      <c r="Q40" s="251"/>
      <c r="R40" s="246"/>
      <c r="S40" s="246"/>
      <c r="T40" s="252"/>
      <c r="V40" s="243" t="str">
        <f t="shared" si="343"/>
        <v>Group F</v>
      </c>
      <c r="W40" s="265"/>
      <c r="X40" s="265"/>
      <c r="Y40" s="246"/>
      <c r="Z40" s="249"/>
      <c r="AA40" s="250"/>
      <c r="AB40" s="247"/>
      <c r="AC40" s="251"/>
      <c r="AD40" s="251"/>
      <c r="AE40" s="246"/>
      <c r="AF40" s="246"/>
      <c r="AG40" s="252"/>
      <c r="AI40" s="243" t="str">
        <f t="shared" si="347"/>
        <v>Group F</v>
      </c>
      <c r="AJ40" s="265"/>
      <c r="AK40" s="265"/>
      <c r="AL40" s="246"/>
      <c r="AM40" s="249"/>
      <c r="AN40" s="250"/>
      <c r="AO40" s="247"/>
      <c r="AP40" s="251"/>
      <c r="AQ40" s="251"/>
      <c r="AR40" s="246"/>
      <c r="AS40" s="246"/>
      <c r="AT40" s="252"/>
      <c r="AV40" s="243" t="str">
        <f t="shared" si="351"/>
        <v>Group F</v>
      </c>
      <c r="AW40" s="265"/>
      <c r="AX40" s="265"/>
      <c r="AY40" s="246"/>
      <c r="AZ40" s="249"/>
      <c r="BA40" s="250"/>
      <c r="BB40" s="247"/>
      <c r="BC40" s="251"/>
      <c r="BD40" s="251"/>
      <c r="BE40" s="246"/>
      <c r="BF40" s="246"/>
      <c r="BG40" s="252"/>
      <c r="BI40" s="243" t="str">
        <f t="shared" si="355"/>
        <v>Group F</v>
      </c>
      <c r="BJ40" s="265"/>
      <c r="BK40" s="265"/>
      <c r="BL40" s="246"/>
      <c r="BM40" s="249"/>
      <c r="BN40" s="250"/>
      <c r="BO40" s="247"/>
      <c r="BP40" s="251"/>
      <c r="BQ40" s="251"/>
      <c r="BR40" s="246"/>
      <c r="BS40" s="246"/>
      <c r="BT40" s="252"/>
      <c r="BV40" s="243" t="str">
        <f t="shared" si="359"/>
        <v>Group F</v>
      </c>
      <c r="BW40" s="265"/>
      <c r="BX40" s="265"/>
      <c r="BY40" s="246"/>
      <c r="BZ40" s="249"/>
      <c r="CA40" s="250"/>
      <c r="CB40" s="247"/>
      <c r="CC40" s="251"/>
      <c r="CD40" s="251"/>
      <c r="CE40" s="246"/>
      <c r="CF40" s="246"/>
      <c r="CG40" s="252"/>
      <c r="CI40" s="243" t="str">
        <f t="shared" si="363"/>
        <v>Group F</v>
      </c>
      <c r="CJ40" s="265"/>
      <c r="CK40" s="265"/>
      <c r="CL40" s="246"/>
      <c r="CM40" s="249"/>
      <c r="CN40" s="250"/>
      <c r="CO40" s="247"/>
      <c r="CP40" s="251"/>
      <c r="CQ40" s="251"/>
      <c r="CR40" s="246"/>
      <c r="CS40" s="246"/>
      <c r="CT40" s="252"/>
      <c r="CV40" s="243" t="str">
        <f t="shared" si="367"/>
        <v>Group F</v>
      </c>
      <c r="CW40" s="265"/>
      <c r="CX40" s="265"/>
      <c r="CY40" s="246"/>
      <c r="CZ40" s="249"/>
      <c r="DA40" s="250"/>
      <c r="DB40" s="247"/>
      <c r="DC40" s="251"/>
      <c r="DD40" s="251"/>
      <c r="DE40" s="246"/>
      <c r="DF40" s="246"/>
      <c r="DG40" s="252"/>
      <c r="DI40" s="243" t="str">
        <f t="shared" si="371"/>
        <v>Group F</v>
      </c>
      <c r="DJ40" s="265"/>
      <c r="DK40" s="265"/>
      <c r="DL40" s="246"/>
      <c r="DM40" s="249"/>
      <c r="DN40" s="250"/>
      <c r="DO40" s="247"/>
      <c r="DP40" s="251"/>
      <c r="DQ40" s="251"/>
      <c r="DR40" s="246"/>
      <c r="DS40" s="246"/>
      <c r="DT40" s="252"/>
      <c r="DV40" s="243" t="str">
        <f t="shared" si="375"/>
        <v>Group F</v>
      </c>
      <c r="DW40" s="265"/>
      <c r="DX40" s="265"/>
      <c r="DY40" s="246"/>
      <c r="DZ40" s="249"/>
      <c r="EA40" s="250"/>
      <c r="EB40" s="247"/>
      <c r="EC40" s="251"/>
      <c r="ED40" s="251"/>
      <c r="EE40" s="246"/>
      <c r="EF40" s="246"/>
      <c r="EG40" s="252"/>
      <c r="EI40" s="243" t="str">
        <f t="shared" si="379"/>
        <v>Group F</v>
      </c>
      <c r="EJ40" s="265"/>
      <c r="EK40" s="265"/>
      <c r="EL40" s="246"/>
      <c r="EM40" s="249"/>
      <c r="EN40" s="250"/>
      <c r="EO40" s="247"/>
      <c r="EP40" s="251"/>
      <c r="EQ40" s="251"/>
      <c r="ER40" s="246"/>
      <c r="ES40" s="246"/>
      <c r="ET40" s="252"/>
      <c r="EV40" s="243" t="str">
        <f t="shared" si="383"/>
        <v>Group F</v>
      </c>
      <c r="EW40" s="265"/>
      <c r="EX40" s="265"/>
      <c r="EY40" s="246"/>
      <c r="EZ40" s="249"/>
      <c r="FA40" s="250"/>
      <c r="FB40" s="247"/>
      <c r="FC40" s="251"/>
      <c r="FD40" s="251"/>
      <c r="FE40" s="246"/>
      <c r="FF40" s="246"/>
      <c r="FG40" s="252"/>
      <c r="FI40" s="243" t="str">
        <f t="shared" si="387"/>
        <v>Group F</v>
      </c>
      <c r="FJ40" s="265"/>
      <c r="FK40" s="265"/>
      <c r="FL40" s="246"/>
      <c r="FM40" s="249"/>
      <c r="FN40" s="250"/>
      <c r="FO40" s="247"/>
      <c r="FP40" s="251"/>
      <c r="FQ40" s="251"/>
      <c r="FR40" s="246"/>
      <c r="FS40" s="246"/>
      <c r="FT40" s="252"/>
      <c r="FV40" s="243" t="str">
        <f t="shared" si="391"/>
        <v>Group F</v>
      </c>
      <c r="FW40" s="265"/>
      <c r="FX40" s="265"/>
      <c r="FY40" s="246"/>
      <c r="FZ40" s="249"/>
      <c r="GA40" s="250"/>
      <c r="GB40" s="247"/>
      <c r="GC40" s="251"/>
      <c r="GD40" s="251"/>
      <c r="GE40" s="246"/>
      <c r="GF40" s="246"/>
      <c r="GG40" s="252"/>
      <c r="GI40" s="243" t="str">
        <f t="shared" si="395"/>
        <v>Group F</v>
      </c>
      <c r="GJ40" s="265"/>
      <c r="GK40" s="265"/>
      <c r="GL40" s="246"/>
      <c r="GM40" s="249"/>
      <c r="GN40" s="250"/>
      <c r="GO40" s="247"/>
      <c r="GP40" s="251"/>
      <c r="GQ40" s="251"/>
      <c r="GR40" s="246"/>
      <c r="GS40" s="246"/>
      <c r="GT40" s="252"/>
      <c r="GV40" s="243" t="str">
        <f t="shared" si="399"/>
        <v>Group F</v>
      </c>
      <c r="GW40" s="265"/>
      <c r="GX40" s="265"/>
      <c r="GY40" s="246"/>
      <c r="GZ40" s="249"/>
      <c r="HA40" s="250"/>
      <c r="HB40" s="247"/>
      <c r="HC40" s="251"/>
      <c r="HD40" s="251"/>
      <c r="HE40" s="246"/>
      <c r="HF40" s="246"/>
      <c r="HG40" s="252"/>
      <c r="HI40" s="243" t="str">
        <f t="shared" si="403"/>
        <v>Group F</v>
      </c>
      <c r="HJ40" s="265"/>
      <c r="HK40" s="265"/>
      <c r="HL40" s="246"/>
      <c r="HM40" s="249"/>
      <c r="HN40" s="250"/>
      <c r="HO40" s="247"/>
      <c r="HP40" s="251"/>
      <c r="HQ40" s="251"/>
      <c r="HR40" s="246"/>
      <c r="HS40" s="246"/>
      <c r="HT40" s="252"/>
      <c r="HV40" s="243" t="str">
        <f t="shared" si="407"/>
        <v>Group F</v>
      </c>
      <c r="HW40" s="265"/>
      <c r="HX40" s="265"/>
      <c r="HY40" s="246"/>
      <c r="HZ40" s="249"/>
      <c r="IA40" s="250"/>
      <c r="IB40" s="247"/>
      <c r="IC40" s="251"/>
      <c r="ID40" s="251"/>
      <c r="IE40" s="246"/>
      <c r="IF40" s="246"/>
      <c r="IG40" s="252"/>
      <c r="II40" s="243" t="str">
        <f t="shared" si="411"/>
        <v>Group F</v>
      </c>
      <c r="IJ40" s="265"/>
      <c r="IK40" s="265"/>
      <c r="IL40" s="246"/>
      <c r="IM40" s="249"/>
      <c r="IN40" s="250"/>
      <c r="IO40" s="247"/>
      <c r="IP40" s="251"/>
      <c r="IQ40" s="251"/>
      <c r="IR40" s="246"/>
      <c r="IS40" s="246"/>
      <c r="IT40" s="252"/>
      <c r="IV40" s="243" t="str">
        <f t="shared" si="415"/>
        <v>Group F</v>
      </c>
      <c r="IW40" s="265"/>
      <c r="IX40" s="265"/>
      <c r="IY40" s="246"/>
      <c r="IZ40" s="249"/>
      <c r="JA40" s="250"/>
      <c r="JB40" s="247"/>
      <c r="JC40" s="251"/>
      <c r="JD40" s="251"/>
      <c r="JE40" s="246"/>
      <c r="JF40" s="246"/>
      <c r="JG40" s="252"/>
      <c r="JI40" s="243" t="str">
        <f t="shared" si="419"/>
        <v>Group F</v>
      </c>
      <c r="JJ40" s="265"/>
      <c r="JK40" s="265"/>
      <c r="JL40" s="246"/>
      <c r="JM40" s="249"/>
      <c r="JN40" s="250"/>
      <c r="JO40" s="247"/>
      <c r="JP40" s="251"/>
      <c r="JQ40" s="251"/>
      <c r="JR40" s="246"/>
      <c r="JS40" s="246"/>
      <c r="JT40" s="252"/>
      <c r="JV40" s="243" t="str">
        <f t="shared" si="423"/>
        <v>Group F</v>
      </c>
      <c r="JW40" s="265"/>
      <c r="JX40" s="265"/>
      <c r="JY40" s="246"/>
      <c r="JZ40" s="249"/>
      <c r="KA40" s="250"/>
      <c r="KB40" s="247"/>
      <c r="KC40" s="251"/>
      <c r="KD40" s="251"/>
      <c r="KE40" s="246"/>
      <c r="KF40" s="246"/>
      <c r="KG40" s="252"/>
      <c r="KI40" s="243" t="str">
        <f t="shared" si="427"/>
        <v>Group F</v>
      </c>
      <c r="KJ40" s="265"/>
      <c r="KK40" s="265"/>
      <c r="KL40" s="246"/>
      <c r="KM40" s="249"/>
      <c r="KN40" s="250"/>
      <c r="KO40" s="247"/>
      <c r="KP40" s="251"/>
      <c r="KQ40" s="251"/>
      <c r="KR40" s="246"/>
      <c r="KS40" s="246"/>
      <c r="KT40" s="252"/>
      <c r="KV40" s="243" t="str">
        <f t="shared" si="431"/>
        <v>Group F</v>
      </c>
      <c r="KW40" s="265"/>
      <c r="KX40" s="265"/>
      <c r="KY40" s="246"/>
      <c r="KZ40" s="249"/>
      <c r="LA40" s="250"/>
      <c r="LB40" s="247"/>
      <c r="LC40" s="251"/>
      <c r="LD40" s="251"/>
      <c r="LE40" s="246"/>
      <c r="LF40" s="246"/>
      <c r="LG40" s="252"/>
      <c r="LI40" s="243" t="str">
        <f t="shared" si="435"/>
        <v>Group F</v>
      </c>
      <c r="LJ40" s="265"/>
      <c r="LK40" s="265"/>
      <c r="LL40" s="246"/>
      <c r="LM40" s="249"/>
      <c r="LN40" s="250"/>
      <c r="LO40" s="247"/>
      <c r="LP40" s="251"/>
      <c r="LQ40" s="251"/>
      <c r="LR40" s="246"/>
      <c r="LS40" s="246"/>
      <c r="LT40" s="252"/>
      <c r="LV40" s="243" t="str">
        <f t="shared" si="439"/>
        <v>Group F</v>
      </c>
      <c r="LW40" s="265"/>
      <c r="LX40" s="265"/>
      <c r="LY40" s="246"/>
      <c r="LZ40" s="249"/>
      <c r="MA40" s="250"/>
      <c r="MB40" s="247"/>
      <c r="MC40" s="251"/>
      <c r="MD40" s="251"/>
      <c r="ME40" s="246"/>
      <c r="MF40" s="246"/>
      <c r="MG40" s="252"/>
    </row>
    <row r="41">
      <c r="A41" s="172"/>
      <c r="B41" s="253">
        <f t="array" ref="B41">INDEX(Groups!$C$7:$C$35,MATCH(C41,Groups!$D$7:$D$35,0))</f>
        <v>7</v>
      </c>
      <c r="C41" s="254" t="str">
        <f>GrpF!$B$4</f>
        <v>Türkiye</v>
      </c>
      <c r="D41" s="255">
        <f t="array" ref="D41">INDEX(Groups!$C$7:$C$35,MATCH(E41,Groups!$D$7:$D$35,0))</f>
        <v>34</v>
      </c>
      <c r="E41" s="254" t="str">
        <f>GrpF!$D$4</f>
        <v>Georgia</v>
      </c>
      <c r="F41" s="256">
        <f>GrpF!$E$4</f>
        <v>2</v>
      </c>
      <c r="G41" s="257">
        <f>GrpF!$G$4</f>
        <v>1</v>
      </c>
      <c r="H41" s="133"/>
      <c r="I41" s="253">
        <f t="shared" si="339"/>
        <v>7</v>
      </c>
      <c r="J41" s="254" t="str">
        <f>GrpF!$B$4</f>
        <v>Türkiye</v>
      </c>
      <c r="K41" s="255">
        <f t="shared" ref="K41:K46" si="443">$D41</f>
        <v>34</v>
      </c>
      <c r="L41" s="254" t="str">
        <f>GrpF!$D$4</f>
        <v>Georgia</v>
      </c>
      <c r="M41" s="258"/>
      <c r="N41" s="258"/>
      <c r="O41" s="259"/>
      <c r="P41" s="255" t="str">
        <f t="shared" ref="P41:P46" si="444">IF(($F41&lt;&gt;"")*($G41&lt;&gt;"")*(M41&lt;&gt;"")*(N41&lt;&gt;""),($F41&gt;$G41)*(M41&gt;N41)+($F41=$G41)*(M41=N41)+($F41&lt;$G41)*(M41&lt;N41),"")</f>
        <v/>
      </c>
      <c r="Q41" s="255" t="str">
        <f>IF((P41&lt;&gt;""),IF(OR($F41&lt;&gt;$G41,PrSettings!$M$4="●"),(($F41-$G41)=(M41-N41))*1,0),"")</f>
        <v/>
      </c>
      <c r="R41" s="255" t="str">
        <f t="shared" ref="R41:R46" si="445">IF((P41&lt;&gt;""),($F41=M41)*($G41=N41),"")</f>
        <v/>
      </c>
      <c r="S41" s="255" t="str">
        <f>IF(P41&lt;&gt;"",IF(ABS($F41-$G41)&gt;=PrSettings!$M$7,(ABS($F41-$G41-M41+N41)&lt;=1)*1,IF(AND(P41,$F41=$G41,$F41&gt;=PrSettings!$M$6),(ABS(M41-$F41)&lt;=1)*1,IF(AND(ABS($F41-$G41-M41+N41)&lt;=1,$F41+$G41&gt;=PrSettings!$M$8),(ABS(M41-$F41)&lt;=1)*(ABS(N41-$G41)&lt;=1)*1,""))),"")</f>
        <v/>
      </c>
      <c r="T41" s="260"/>
      <c r="V41" s="253">
        <f t="shared" si="343"/>
        <v>7</v>
      </c>
      <c r="W41" s="254" t="str">
        <f>GrpF!$B$4</f>
        <v>Türkiye</v>
      </c>
      <c r="X41" s="255">
        <f t="shared" ref="X41:X46" si="446">$D41</f>
        <v>34</v>
      </c>
      <c r="Y41" s="254" t="str">
        <f>GrpF!$D$4</f>
        <v>Georgia</v>
      </c>
      <c r="Z41" s="258"/>
      <c r="AA41" s="258"/>
      <c r="AB41" s="259"/>
      <c r="AC41" s="255" t="str">
        <f t="shared" ref="AC41:AC46" si="447">IF(($F41&lt;&gt;"")*($G41&lt;&gt;"")*(Z41&lt;&gt;"")*(AA41&lt;&gt;""),($F41&gt;$G41)*(Z41&gt;AA41)+($F41=$G41)*(Z41=AA41)+($F41&lt;$G41)*(Z41&lt;AA41),"")</f>
        <v/>
      </c>
      <c r="AD41" s="255" t="str">
        <f>IF((AC41&lt;&gt;""),IF(OR($F41&lt;&gt;$G41,PrSettings!$M$4="●"),(($F41-$G41)=(Z41-AA41))*1,0),"")</f>
        <v/>
      </c>
      <c r="AE41" s="255" t="str">
        <f t="shared" ref="AE41:AE46" si="448">IF((AC41&lt;&gt;""),($F41=Z41)*($G41=AA41),"")</f>
        <v/>
      </c>
      <c r="AF41" s="255" t="str">
        <f>IF(AC41&lt;&gt;"",IF(ABS($F41-$G41)&gt;=PrSettings!$M$7,(ABS($F41-$G41-Z41+AA41)&lt;=1)*1,IF(AND(AC41,$F41=$G41,$F41&gt;=PrSettings!$M$6),(ABS(Z41-$F41)&lt;=1)*1,IF(AND(ABS($F41-$G41-Z41+AA41)&lt;=1,$F41+$G41&gt;=PrSettings!$M$8),(ABS(Z41-$F41)&lt;=1)*(ABS(AA41-$G41)&lt;=1)*1,""))),"")</f>
        <v/>
      </c>
      <c r="AG41" s="260"/>
      <c r="AI41" s="253">
        <f t="shared" si="347"/>
        <v>7</v>
      </c>
      <c r="AJ41" s="254" t="str">
        <f>GrpF!$B$4</f>
        <v>Türkiye</v>
      </c>
      <c r="AK41" s="255">
        <f t="shared" ref="AK41:AK46" si="449">$D41</f>
        <v>34</v>
      </c>
      <c r="AL41" s="254" t="str">
        <f>GrpF!$D$4</f>
        <v>Georgia</v>
      </c>
      <c r="AM41" s="258"/>
      <c r="AN41" s="258"/>
      <c r="AO41" s="259"/>
      <c r="AP41" s="255" t="str">
        <f t="shared" ref="AP41:AP46" si="450">IF(($F41&lt;&gt;"")*($G41&lt;&gt;"")*(AM41&lt;&gt;"")*(AN41&lt;&gt;""),($F41&gt;$G41)*(AM41&gt;AN41)+($F41=$G41)*(AM41=AN41)+($F41&lt;$G41)*(AM41&lt;AN41),"")</f>
        <v/>
      </c>
      <c r="AQ41" s="255" t="str">
        <f>IF((AP41&lt;&gt;""),IF(OR($F41&lt;&gt;$G41,PrSettings!$M$4="●"),(($F41-$G41)=(AM41-AN41))*1,0),"")</f>
        <v/>
      </c>
      <c r="AR41" s="255" t="str">
        <f t="shared" ref="AR41:AR46" si="451">IF((AP41&lt;&gt;""),($F41=AM41)*($G41=AN41),"")</f>
        <v/>
      </c>
      <c r="AS41" s="255" t="str">
        <f>IF(AP41&lt;&gt;"",IF(ABS($F41-$G41)&gt;=PrSettings!$M$7,(ABS($F41-$G41-AM41+AN41)&lt;=1)*1,IF(AND(AP41,$F41=$G41,$F41&gt;=PrSettings!$M$6),(ABS(AM41-$F41)&lt;=1)*1,IF(AND(ABS($F41-$G41-AM41+AN41)&lt;=1,$F41+$G41&gt;=PrSettings!$M$8),(ABS(AM41-$F41)&lt;=1)*(ABS(AN41-$G41)&lt;=1)*1,""))),"")</f>
        <v/>
      </c>
      <c r="AT41" s="260"/>
      <c r="AV41" s="253">
        <f t="shared" si="351"/>
        <v>7</v>
      </c>
      <c r="AW41" s="254" t="str">
        <f>GrpF!$B$4</f>
        <v>Türkiye</v>
      </c>
      <c r="AX41" s="255">
        <f t="shared" ref="AX41:AX46" si="452">$D41</f>
        <v>34</v>
      </c>
      <c r="AY41" s="254" t="str">
        <f>GrpF!$D$4</f>
        <v>Georgia</v>
      </c>
      <c r="AZ41" s="258"/>
      <c r="BA41" s="258"/>
      <c r="BB41" s="259"/>
      <c r="BC41" s="255" t="str">
        <f t="shared" ref="BC41:BC46" si="453">IF(($F41&lt;&gt;"")*($G41&lt;&gt;"")*(AZ41&lt;&gt;"")*(BA41&lt;&gt;""),($F41&gt;$G41)*(AZ41&gt;BA41)+($F41=$G41)*(AZ41=BA41)+($F41&lt;$G41)*(AZ41&lt;BA41),"")</f>
        <v/>
      </c>
      <c r="BD41" s="255" t="str">
        <f>IF((BC41&lt;&gt;""),IF(OR($F41&lt;&gt;$G41,PrSettings!$M$4="●"),(($F41-$G41)=(AZ41-BA41))*1,0),"")</f>
        <v/>
      </c>
      <c r="BE41" s="255" t="str">
        <f t="shared" ref="BE41:BE46" si="454">IF((BC41&lt;&gt;""),($F41=AZ41)*($G41=BA41),"")</f>
        <v/>
      </c>
      <c r="BF41" s="255" t="str">
        <f>IF(BC41&lt;&gt;"",IF(ABS($F41-$G41)&gt;=PrSettings!$M$7,(ABS($F41-$G41-AZ41+BA41)&lt;=1)*1,IF(AND(BC41,$F41=$G41,$F41&gt;=PrSettings!$M$6),(ABS(AZ41-$F41)&lt;=1)*1,IF(AND(ABS($F41-$G41-AZ41+BA41)&lt;=1,$F41+$G41&gt;=PrSettings!$M$8),(ABS(AZ41-$F41)&lt;=1)*(ABS(BA41-$G41)&lt;=1)*1,""))),"")</f>
        <v/>
      </c>
      <c r="BG41" s="260"/>
      <c r="BI41" s="253">
        <f t="shared" si="355"/>
        <v>7</v>
      </c>
      <c r="BJ41" s="254" t="str">
        <f>GrpF!$B$4</f>
        <v>Türkiye</v>
      </c>
      <c r="BK41" s="255">
        <f t="shared" ref="BK41:BK46" si="455">$D41</f>
        <v>34</v>
      </c>
      <c r="BL41" s="254" t="str">
        <f>GrpF!$D$4</f>
        <v>Georgia</v>
      </c>
      <c r="BM41" s="258"/>
      <c r="BN41" s="258"/>
      <c r="BO41" s="259"/>
      <c r="BP41" s="255" t="str">
        <f t="shared" ref="BP41:BP46" si="456">IF(($F41&lt;&gt;"")*($G41&lt;&gt;"")*(BM41&lt;&gt;"")*(BN41&lt;&gt;""),($F41&gt;$G41)*(BM41&gt;BN41)+($F41=$G41)*(BM41=BN41)+($F41&lt;$G41)*(BM41&lt;BN41),"")</f>
        <v/>
      </c>
      <c r="BQ41" s="255" t="str">
        <f>IF((BP41&lt;&gt;""),IF(OR($F41&lt;&gt;$G41,PrSettings!$M$4="●"),(($F41-$G41)=(BM41-BN41))*1,0),"")</f>
        <v/>
      </c>
      <c r="BR41" s="255" t="str">
        <f t="shared" ref="BR41:BR46" si="457">IF((BP41&lt;&gt;""),($F41=BM41)*($G41=BN41),"")</f>
        <v/>
      </c>
      <c r="BS41" s="255" t="str">
        <f>IF(BP41&lt;&gt;"",IF(ABS($F41-$G41)&gt;=PrSettings!$M$7,(ABS($F41-$G41-BM41+BN41)&lt;=1)*1,IF(AND(BP41,$F41=$G41,$F41&gt;=PrSettings!$M$6),(ABS(BM41-$F41)&lt;=1)*1,IF(AND(ABS($F41-$G41-BM41+BN41)&lt;=1,$F41+$G41&gt;=PrSettings!$M$8),(ABS(BM41-$F41)&lt;=1)*(ABS(BN41-$G41)&lt;=1)*1,""))),"")</f>
        <v/>
      </c>
      <c r="BT41" s="260"/>
      <c r="BV41" s="253">
        <f t="shared" si="359"/>
        <v>7</v>
      </c>
      <c r="BW41" s="254" t="str">
        <f>GrpF!$B$4</f>
        <v>Türkiye</v>
      </c>
      <c r="BX41" s="255">
        <f t="shared" ref="BX41:BX46" si="458">$D41</f>
        <v>34</v>
      </c>
      <c r="BY41" s="254" t="str">
        <f>GrpF!$D$4</f>
        <v>Georgia</v>
      </c>
      <c r="BZ41" s="258"/>
      <c r="CA41" s="258"/>
      <c r="CB41" s="259"/>
      <c r="CC41" s="255" t="str">
        <f t="shared" ref="CC41:CC46" si="459">IF(($F41&lt;&gt;"")*($G41&lt;&gt;"")*(BZ41&lt;&gt;"")*(CA41&lt;&gt;""),($F41&gt;$G41)*(BZ41&gt;CA41)+($F41=$G41)*(BZ41=CA41)+($F41&lt;$G41)*(BZ41&lt;CA41),"")</f>
        <v/>
      </c>
      <c r="CD41" s="255" t="str">
        <f>IF((CC41&lt;&gt;""),IF(OR($F41&lt;&gt;$G41,PrSettings!$M$4="●"),(($F41-$G41)=(BZ41-CA41))*1,0),"")</f>
        <v/>
      </c>
      <c r="CE41" s="255" t="str">
        <f t="shared" ref="CE41:CE46" si="460">IF((CC41&lt;&gt;""),($F41=BZ41)*($G41=CA41),"")</f>
        <v/>
      </c>
      <c r="CF41" s="255" t="str">
        <f>IF(CC41&lt;&gt;"",IF(ABS($F41-$G41)&gt;=PrSettings!$M$7,(ABS($F41-$G41-BZ41+CA41)&lt;=1)*1,IF(AND(CC41,$F41=$G41,$F41&gt;=PrSettings!$M$6),(ABS(BZ41-$F41)&lt;=1)*1,IF(AND(ABS($F41-$G41-BZ41+CA41)&lt;=1,$F41+$G41&gt;=PrSettings!$M$8),(ABS(BZ41-$F41)&lt;=1)*(ABS(CA41-$G41)&lt;=1)*1,""))),"")</f>
        <v/>
      </c>
      <c r="CG41" s="260"/>
      <c r="CI41" s="253">
        <f t="shared" si="363"/>
        <v>7</v>
      </c>
      <c r="CJ41" s="254" t="str">
        <f>GrpF!$B$4</f>
        <v>Türkiye</v>
      </c>
      <c r="CK41" s="255">
        <f t="shared" ref="CK41:CK46" si="461">$D41</f>
        <v>34</v>
      </c>
      <c r="CL41" s="254" t="str">
        <f>GrpF!$D$4</f>
        <v>Georgia</v>
      </c>
      <c r="CM41" s="258"/>
      <c r="CN41" s="258"/>
      <c r="CO41" s="259"/>
      <c r="CP41" s="255" t="str">
        <f t="shared" ref="CP41:CP46" si="462">IF(($F41&lt;&gt;"")*($G41&lt;&gt;"")*(CM41&lt;&gt;"")*(CN41&lt;&gt;""),($F41&gt;$G41)*(CM41&gt;CN41)+($F41=$G41)*(CM41=CN41)+($F41&lt;$G41)*(CM41&lt;CN41),"")</f>
        <v/>
      </c>
      <c r="CQ41" s="255" t="str">
        <f>IF((CP41&lt;&gt;""),IF(OR($F41&lt;&gt;$G41,PrSettings!$M$4="●"),(($F41-$G41)=(CM41-CN41))*1,0),"")</f>
        <v/>
      </c>
      <c r="CR41" s="255" t="str">
        <f t="shared" ref="CR41:CR46" si="463">IF((CP41&lt;&gt;""),($F41=CM41)*($G41=CN41),"")</f>
        <v/>
      </c>
      <c r="CS41" s="255" t="str">
        <f>IF(CP41&lt;&gt;"",IF(ABS($F41-$G41)&gt;=PrSettings!$M$7,(ABS($F41-$G41-CM41+CN41)&lt;=1)*1,IF(AND(CP41,$F41=$G41,$F41&gt;=PrSettings!$M$6),(ABS(CM41-$F41)&lt;=1)*1,IF(AND(ABS($F41-$G41-CM41+CN41)&lt;=1,$F41+$G41&gt;=PrSettings!$M$8),(ABS(CM41-$F41)&lt;=1)*(ABS(CN41-$G41)&lt;=1)*1,""))),"")</f>
        <v/>
      </c>
      <c r="CT41" s="260"/>
      <c r="CV41" s="253">
        <f t="shared" si="367"/>
        <v>7</v>
      </c>
      <c r="CW41" s="254" t="str">
        <f>GrpF!$B$4</f>
        <v>Türkiye</v>
      </c>
      <c r="CX41" s="255">
        <f t="shared" ref="CX41:CX46" si="464">$D41</f>
        <v>34</v>
      </c>
      <c r="CY41" s="254" t="str">
        <f>GrpF!$D$4</f>
        <v>Georgia</v>
      </c>
      <c r="CZ41" s="258"/>
      <c r="DA41" s="258"/>
      <c r="DB41" s="259"/>
      <c r="DC41" s="255" t="str">
        <f t="shared" ref="DC41:DC46" si="465">IF(($F41&lt;&gt;"")*($G41&lt;&gt;"")*(CZ41&lt;&gt;"")*(DA41&lt;&gt;""),($F41&gt;$G41)*(CZ41&gt;DA41)+($F41=$G41)*(CZ41=DA41)+($F41&lt;$G41)*(CZ41&lt;DA41),"")</f>
        <v/>
      </c>
      <c r="DD41" s="255" t="str">
        <f>IF((DC41&lt;&gt;""),IF(OR($F41&lt;&gt;$G41,PrSettings!$M$4="●"),(($F41-$G41)=(CZ41-DA41))*1,0),"")</f>
        <v/>
      </c>
      <c r="DE41" s="255" t="str">
        <f t="shared" ref="DE41:DE46" si="466">IF((DC41&lt;&gt;""),($F41=CZ41)*($G41=DA41),"")</f>
        <v/>
      </c>
      <c r="DF41" s="255" t="str">
        <f>IF(DC41&lt;&gt;"",IF(ABS($F41-$G41)&gt;=PrSettings!$M$7,(ABS($F41-$G41-CZ41+DA41)&lt;=1)*1,IF(AND(DC41,$F41=$G41,$F41&gt;=PrSettings!$M$6),(ABS(CZ41-$F41)&lt;=1)*1,IF(AND(ABS($F41-$G41-CZ41+DA41)&lt;=1,$F41+$G41&gt;=PrSettings!$M$8),(ABS(CZ41-$F41)&lt;=1)*(ABS(DA41-$G41)&lt;=1)*1,""))),"")</f>
        <v/>
      </c>
      <c r="DG41" s="260"/>
      <c r="DI41" s="253">
        <f t="shared" si="371"/>
        <v>7</v>
      </c>
      <c r="DJ41" s="254" t="str">
        <f>GrpF!$B$4</f>
        <v>Türkiye</v>
      </c>
      <c r="DK41" s="255">
        <f t="shared" ref="DK41:DK46" si="467">$D41</f>
        <v>34</v>
      </c>
      <c r="DL41" s="254" t="str">
        <f>GrpF!$D$4</f>
        <v>Georgia</v>
      </c>
      <c r="DM41" s="258"/>
      <c r="DN41" s="258"/>
      <c r="DO41" s="259"/>
      <c r="DP41" s="255" t="str">
        <f t="shared" ref="DP41:DP46" si="468">IF(($F41&lt;&gt;"")*($G41&lt;&gt;"")*(DM41&lt;&gt;"")*(DN41&lt;&gt;""),($F41&gt;$G41)*(DM41&gt;DN41)+($F41=$G41)*(DM41=DN41)+($F41&lt;$G41)*(DM41&lt;DN41),"")</f>
        <v/>
      </c>
      <c r="DQ41" s="255" t="str">
        <f>IF((DP41&lt;&gt;""),IF(OR($F41&lt;&gt;$G41,PrSettings!$M$4="●"),(($F41-$G41)=(DM41-DN41))*1,0),"")</f>
        <v/>
      </c>
      <c r="DR41" s="255" t="str">
        <f t="shared" ref="DR41:DR46" si="469">IF((DP41&lt;&gt;""),($F41=DM41)*($G41=DN41),"")</f>
        <v/>
      </c>
      <c r="DS41" s="255" t="str">
        <f>IF(DP41&lt;&gt;"",IF(ABS($F41-$G41)&gt;=PrSettings!$M$7,(ABS($F41-$G41-DM41+DN41)&lt;=1)*1,IF(AND(DP41,$F41=$G41,$F41&gt;=PrSettings!$M$6),(ABS(DM41-$F41)&lt;=1)*1,IF(AND(ABS($F41-$G41-DM41+DN41)&lt;=1,$F41+$G41&gt;=PrSettings!$M$8),(ABS(DM41-$F41)&lt;=1)*(ABS(DN41-$G41)&lt;=1)*1,""))),"")</f>
        <v/>
      </c>
      <c r="DT41" s="260"/>
      <c r="DV41" s="253">
        <f t="shared" si="375"/>
        <v>7</v>
      </c>
      <c r="DW41" s="254" t="str">
        <f>GrpF!$B$4</f>
        <v>Türkiye</v>
      </c>
      <c r="DX41" s="255">
        <f t="shared" ref="DX41:DX46" si="470">$D41</f>
        <v>34</v>
      </c>
      <c r="DY41" s="254" t="str">
        <f>GrpF!$D$4</f>
        <v>Georgia</v>
      </c>
      <c r="DZ41" s="258"/>
      <c r="EA41" s="258"/>
      <c r="EB41" s="259"/>
      <c r="EC41" s="255" t="str">
        <f t="shared" ref="EC41:EC46" si="471">IF(($F41&lt;&gt;"")*($G41&lt;&gt;"")*(DZ41&lt;&gt;"")*(EA41&lt;&gt;""),($F41&gt;$G41)*(DZ41&gt;EA41)+($F41=$G41)*(DZ41=EA41)+($F41&lt;$G41)*(DZ41&lt;EA41),"")</f>
        <v/>
      </c>
      <c r="ED41" s="255" t="str">
        <f>IF((EC41&lt;&gt;""),IF(OR($F41&lt;&gt;$G41,PrSettings!$M$4="●"),(($F41-$G41)=(DZ41-EA41))*1,0),"")</f>
        <v/>
      </c>
      <c r="EE41" s="255" t="str">
        <f t="shared" ref="EE41:EE46" si="472">IF((EC41&lt;&gt;""),($F41=DZ41)*($G41=EA41),"")</f>
        <v/>
      </c>
      <c r="EF41" s="255" t="str">
        <f>IF(EC41&lt;&gt;"",IF(ABS($F41-$G41)&gt;=PrSettings!$M$7,(ABS($F41-$G41-DZ41+EA41)&lt;=1)*1,IF(AND(EC41,$F41=$G41,$F41&gt;=PrSettings!$M$6),(ABS(DZ41-$F41)&lt;=1)*1,IF(AND(ABS($F41-$G41-DZ41+EA41)&lt;=1,$F41+$G41&gt;=PrSettings!$M$8),(ABS(DZ41-$F41)&lt;=1)*(ABS(EA41-$G41)&lt;=1)*1,""))),"")</f>
        <v/>
      </c>
      <c r="EG41" s="260"/>
      <c r="EI41" s="253">
        <f t="shared" si="379"/>
        <v>7</v>
      </c>
      <c r="EJ41" s="254" t="str">
        <f>GrpF!$B$4</f>
        <v>Türkiye</v>
      </c>
      <c r="EK41" s="255">
        <f t="shared" ref="EK41:EK46" si="473">$D41</f>
        <v>34</v>
      </c>
      <c r="EL41" s="254" t="str">
        <f>GrpF!$D$4</f>
        <v>Georgia</v>
      </c>
      <c r="EM41" s="258"/>
      <c r="EN41" s="258"/>
      <c r="EO41" s="259"/>
      <c r="EP41" s="255" t="str">
        <f t="shared" ref="EP41:EP46" si="474">IF(($F41&lt;&gt;"")*($G41&lt;&gt;"")*(EM41&lt;&gt;"")*(EN41&lt;&gt;""),($F41&gt;$G41)*(EM41&gt;EN41)+($F41=$G41)*(EM41=EN41)+($F41&lt;$G41)*(EM41&lt;EN41),"")</f>
        <v/>
      </c>
      <c r="EQ41" s="255" t="str">
        <f>IF((EP41&lt;&gt;""),IF(OR($F41&lt;&gt;$G41,PrSettings!$M$4="●"),(($F41-$G41)=(EM41-EN41))*1,0),"")</f>
        <v/>
      </c>
      <c r="ER41" s="255" t="str">
        <f t="shared" ref="ER41:ER46" si="475">IF((EP41&lt;&gt;""),($F41=EM41)*($G41=EN41),"")</f>
        <v/>
      </c>
      <c r="ES41" s="255" t="str">
        <f>IF(EP41&lt;&gt;"",IF(ABS($F41-$G41)&gt;=PrSettings!$M$7,(ABS($F41-$G41-EM41+EN41)&lt;=1)*1,IF(AND(EP41,$F41=$G41,$F41&gt;=PrSettings!$M$6),(ABS(EM41-$F41)&lt;=1)*1,IF(AND(ABS($F41-$G41-EM41+EN41)&lt;=1,$F41+$G41&gt;=PrSettings!$M$8),(ABS(EM41-$F41)&lt;=1)*(ABS(EN41-$G41)&lt;=1)*1,""))),"")</f>
        <v/>
      </c>
      <c r="ET41" s="260"/>
      <c r="EV41" s="253">
        <f t="shared" si="383"/>
        <v>7</v>
      </c>
      <c r="EW41" s="254" t="str">
        <f>GrpF!$B$4</f>
        <v>Türkiye</v>
      </c>
      <c r="EX41" s="255">
        <f t="shared" ref="EX41:EX46" si="476">$D41</f>
        <v>34</v>
      </c>
      <c r="EY41" s="254" t="str">
        <f>GrpF!$D$4</f>
        <v>Georgia</v>
      </c>
      <c r="EZ41" s="258"/>
      <c r="FA41" s="258"/>
      <c r="FB41" s="259"/>
      <c r="FC41" s="255" t="str">
        <f t="shared" ref="FC41:FC46" si="477">IF(($F41&lt;&gt;"")*($G41&lt;&gt;"")*(EZ41&lt;&gt;"")*(FA41&lt;&gt;""),($F41&gt;$G41)*(EZ41&gt;FA41)+($F41=$G41)*(EZ41=FA41)+($F41&lt;$G41)*(EZ41&lt;FA41),"")</f>
        <v/>
      </c>
      <c r="FD41" s="255" t="str">
        <f>IF((FC41&lt;&gt;""),IF(OR($F41&lt;&gt;$G41,PrSettings!$M$4="●"),(($F41-$G41)=(EZ41-FA41))*1,0),"")</f>
        <v/>
      </c>
      <c r="FE41" s="255" t="str">
        <f t="shared" ref="FE41:FE46" si="478">IF((FC41&lt;&gt;""),($F41=EZ41)*($G41=FA41),"")</f>
        <v/>
      </c>
      <c r="FF41" s="255" t="str">
        <f>IF(FC41&lt;&gt;"",IF(ABS($F41-$G41)&gt;=PrSettings!$M$7,(ABS($F41-$G41-EZ41+FA41)&lt;=1)*1,IF(AND(FC41,$F41=$G41,$F41&gt;=PrSettings!$M$6),(ABS(EZ41-$F41)&lt;=1)*1,IF(AND(ABS($F41-$G41-EZ41+FA41)&lt;=1,$F41+$G41&gt;=PrSettings!$M$8),(ABS(EZ41-$F41)&lt;=1)*(ABS(FA41-$G41)&lt;=1)*1,""))),"")</f>
        <v/>
      </c>
      <c r="FG41" s="260"/>
      <c r="FI41" s="253">
        <f t="shared" si="387"/>
        <v>7</v>
      </c>
      <c r="FJ41" s="254" t="str">
        <f>GrpF!$B$4</f>
        <v>Türkiye</v>
      </c>
      <c r="FK41" s="255">
        <f t="shared" ref="FK41:FK46" si="479">$D41</f>
        <v>34</v>
      </c>
      <c r="FL41" s="254" t="str">
        <f>GrpF!$D$4</f>
        <v>Georgia</v>
      </c>
      <c r="FM41" s="258"/>
      <c r="FN41" s="258"/>
      <c r="FO41" s="259"/>
      <c r="FP41" s="255" t="str">
        <f t="shared" ref="FP41:FP46" si="480">IF(($F41&lt;&gt;"")*($G41&lt;&gt;"")*(FM41&lt;&gt;"")*(FN41&lt;&gt;""),($F41&gt;$G41)*(FM41&gt;FN41)+($F41=$G41)*(FM41=FN41)+($F41&lt;$G41)*(FM41&lt;FN41),"")</f>
        <v/>
      </c>
      <c r="FQ41" s="255" t="str">
        <f>IF((FP41&lt;&gt;""),IF(OR($F41&lt;&gt;$G41,PrSettings!$M$4="●"),(($F41-$G41)=(FM41-FN41))*1,0),"")</f>
        <v/>
      </c>
      <c r="FR41" s="255" t="str">
        <f t="shared" ref="FR41:FR46" si="481">IF((FP41&lt;&gt;""),($F41=FM41)*($G41=FN41),"")</f>
        <v/>
      </c>
      <c r="FS41" s="255" t="str">
        <f>IF(FP41&lt;&gt;"",IF(ABS($F41-$G41)&gt;=PrSettings!$M$7,(ABS($F41-$G41-FM41+FN41)&lt;=1)*1,IF(AND(FP41,$F41=$G41,$F41&gt;=PrSettings!$M$6),(ABS(FM41-$F41)&lt;=1)*1,IF(AND(ABS($F41-$G41-FM41+FN41)&lt;=1,$F41+$G41&gt;=PrSettings!$M$8),(ABS(FM41-$F41)&lt;=1)*(ABS(FN41-$G41)&lt;=1)*1,""))),"")</f>
        <v/>
      </c>
      <c r="FT41" s="260"/>
      <c r="FV41" s="253">
        <f t="shared" si="391"/>
        <v>7</v>
      </c>
      <c r="FW41" s="254" t="str">
        <f>GrpF!$B$4</f>
        <v>Türkiye</v>
      </c>
      <c r="FX41" s="255">
        <f t="shared" ref="FX41:FX46" si="482">$D41</f>
        <v>34</v>
      </c>
      <c r="FY41" s="254" t="str">
        <f>GrpF!$D$4</f>
        <v>Georgia</v>
      </c>
      <c r="FZ41" s="258"/>
      <c r="GA41" s="258"/>
      <c r="GB41" s="259"/>
      <c r="GC41" s="255" t="str">
        <f t="shared" ref="GC41:GC46" si="483">IF(($F41&lt;&gt;"")*($G41&lt;&gt;"")*(FZ41&lt;&gt;"")*(GA41&lt;&gt;""),($F41&gt;$G41)*(FZ41&gt;GA41)+($F41=$G41)*(FZ41=GA41)+($F41&lt;$G41)*(FZ41&lt;GA41),"")</f>
        <v/>
      </c>
      <c r="GD41" s="255" t="str">
        <f>IF((GC41&lt;&gt;""),IF(OR($F41&lt;&gt;$G41,PrSettings!$M$4="●"),(($F41-$G41)=(FZ41-GA41))*1,0),"")</f>
        <v/>
      </c>
      <c r="GE41" s="255" t="str">
        <f t="shared" ref="GE41:GE46" si="484">IF((GC41&lt;&gt;""),($F41=FZ41)*($G41=GA41),"")</f>
        <v/>
      </c>
      <c r="GF41" s="255" t="str">
        <f>IF(GC41&lt;&gt;"",IF(ABS($F41-$G41)&gt;=PrSettings!$M$7,(ABS($F41-$G41-FZ41+GA41)&lt;=1)*1,IF(AND(GC41,$F41=$G41,$F41&gt;=PrSettings!$M$6),(ABS(FZ41-$F41)&lt;=1)*1,IF(AND(ABS($F41-$G41-FZ41+GA41)&lt;=1,$F41+$G41&gt;=PrSettings!$M$8),(ABS(FZ41-$F41)&lt;=1)*(ABS(GA41-$G41)&lt;=1)*1,""))),"")</f>
        <v/>
      </c>
      <c r="GG41" s="260"/>
      <c r="GI41" s="253">
        <f t="shared" si="395"/>
        <v>7</v>
      </c>
      <c r="GJ41" s="254" t="str">
        <f>GrpF!$B$4</f>
        <v>Türkiye</v>
      </c>
      <c r="GK41" s="255">
        <f t="shared" ref="GK41:GK46" si="485">$D41</f>
        <v>34</v>
      </c>
      <c r="GL41" s="254" t="str">
        <f>GrpF!$D$4</f>
        <v>Georgia</v>
      </c>
      <c r="GM41" s="258"/>
      <c r="GN41" s="258"/>
      <c r="GO41" s="259"/>
      <c r="GP41" s="255" t="str">
        <f t="shared" ref="GP41:GP46" si="486">IF(($F41&lt;&gt;"")*($G41&lt;&gt;"")*(GM41&lt;&gt;"")*(GN41&lt;&gt;""),($F41&gt;$G41)*(GM41&gt;GN41)+($F41=$G41)*(GM41=GN41)+($F41&lt;$G41)*(GM41&lt;GN41),"")</f>
        <v/>
      </c>
      <c r="GQ41" s="255" t="str">
        <f>IF((GP41&lt;&gt;""),IF(OR($F41&lt;&gt;$G41,PrSettings!$M$4="●"),(($F41-$G41)=(GM41-GN41))*1,0),"")</f>
        <v/>
      </c>
      <c r="GR41" s="255" t="str">
        <f t="shared" ref="GR41:GR46" si="487">IF((GP41&lt;&gt;""),($F41=GM41)*($G41=GN41),"")</f>
        <v/>
      </c>
      <c r="GS41" s="255" t="str">
        <f>IF(GP41&lt;&gt;"",IF(ABS($F41-$G41)&gt;=PrSettings!$M$7,(ABS($F41-$G41-GM41+GN41)&lt;=1)*1,IF(AND(GP41,$F41=$G41,$F41&gt;=PrSettings!$M$6),(ABS(GM41-$F41)&lt;=1)*1,IF(AND(ABS($F41-$G41-GM41+GN41)&lt;=1,$F41+$G41&gt;=PrSettings!$M$8),(ABS(GM41-$F41)&lt;=1)*(ABS(GN41-$G41)&lt;=1)*1,""))),"")</f>
        <v/>
      </c>
      <c r="GT41" s="260"/>
      <c r="GV41" s="253">
        <f t="shared" si="399"/>
        <v>7</v>
      </c>
      <c r="GW41" s="254" t="str">
        <f>GrpF!$B$4</f>
        <v>Türkiye</v>
      </c>
      <c r="GX41" s="255">
        <f t="shared" ref="GX41:GX46" si="488">$D41</f>
        <v>34</v>
      </c>
      <c r="GY41" s="254" t="str">
        <f>GrpF!$D$4</f>
        <v>Georgia</v>
      </c>
      <c r="GZ41" s="258"/>
      <c r="HA41" s="258"/>
      <c r="HB41" s="259"/>
      <c r="HC41" s="255" t="str">
        <f t="shared" ref="HC41:HC46" si="489">IF(($F41&lt;&gt;"")*($G41&lt;&gt;"")*(GZ41&lt;&gt;"")*(HA41&lt;&gt;""),($F41&gt;$G41)*(GZ41&gt;HA41)+($F41=$G41)*(GZ41=HA41)+($F41&lt;$G41)*(GZ41&lt;HA41),"")</f>
        <v/>
      </c>
      <c r="HD41" s="255" t="str">
        <f>IF((HC41&lt;&gt;""),IF(OR($F41&lt;&gt;$G41,PrSettings!$M$4="●"),(($F41-$G41)=(GZ41-HA41))*1,0),"")</f>
        <v/>
      </c>
      <c r="HE41" s="255" t="str">
        <f t="shared" ref="HE41:HE46" si="490">IF((HC41&lt;&gt;""),($F41=GZ41)*($G41=HA41),"")</f>
        <v/>
      </c>
      <c r="HF41" s="255" t="str">
        <f>IF(HC41&lt;&gt;"",IF(ABS($F41-$G41)&gt;=PrSettings!$M$7,(ABS($F41-$G41-GZ41+HA41)&lt;=1)*1,IF(AND(HC41,$F41=$G41,$F41&gt;=PrSettings!$M$6),(ABS(GZ41-$F41)&lt;=1)*1,IF(AND(ABS($F41-$G41-GZ41+HA41)&lt;=1,$F41+$G41&gt;=PrSettings!$M$8),(ABS(GZ41-$F41)&lt;=1)*(ABS(HA41-$G41)&lt;=1)*1,""))),"")</f>
        <v/>
      </c>
      <c r="HG41" s="260"/>
      <c r="HI41" s="253">
        <f t="shared" si="403"/>
        <v>7</v>
      </c>
      <c r="HJ41" s="254" t="str">
        <f>GrpF!$B$4</f>
        <v>Türkiye</v>
      </c>
      <c r="HK41" s="255">
        <f t="shared" ref="HK41:HK46" si="491">$D41</f>
        <v>34</v>
      </c>
      <c r="HL41" s="254" t="str">
        <f>GrpF!$D$4</f>
        <v>Georgia</v>
      </c>
      <c r="HM41" s="258"/>
      <c r="HN41" s="258"/>
      <c r="HO41" s="259"/>
      <c r="HP41" s="255" t="str">
        <f t="shared" ref="HP41:HP46" si="492">IF(($F41&lt;&gt;"")*($G41&lt;&gt;"")*(HM41&lt;&gt;"")*(HN41&lt;&gt;""),($F41&gt;$G41)*(HM41&gt;HN41)+($F41=$G41)*(HM41=HN41)+($F41&lt;$G41)*(HM41&lt;HN41),"")</f>
        <v/>
      </c>
      <c r="HQ41" s="255" t="str">
        <f>IF((HP41&lt;&gt;""),IF(OR($F41&lt;&gt;$G41,PrSettings!$M$4="●"),(($F41-$G41)=(HM41-HN41))*1,0),"")</f>
        <v/>
      </c>
      <c r="HR41" s="255" t="str">
        <f t="shared" ref="HR41:HR46" si="493">IF((HP41&lt;&gt;""),($F41=HM41)*($G41=HN41),"")</f>
        <v/>
      </c>
      <c r="HS41" s="255" t="str">
        <f>IF(HP41&lt;&gt;"",IF(ABS($F41-$G41)&gt;=PrSettings!$M$7,(ABS($F41-$G41-HM41+HN41)&lt;=1)*1,IF(AND(HP41,$F41=$G41,$F41&gt;=PrSettings!$M$6),(ABS(HM41-$F41)&lt;=1)*1,IF(AND(ABS($F41-$G41-HM41+HN41)&lt;=1,$F41+$G41&gt;=PrSettings!$M$8),(ABS(HM41-$F41)&lt;=1)*(ABS(HN41-$G41)&lt;=1)*1,""))),"")</f>
        <v/>
      </c>
      <c r="HT41" s="260"/>
      <c r="HV41" s="253">
        <f t="shared" si="407"/>
        <v>7</v>
      </c>
      <c r="HW41" s="254" t="str">
        <f>GrpF!$B$4</f>
        <v>Türkiye</v>
      </c>
      <c r="HX41" s="255">
        <f t="shared" ref="HX41:HX46" si="494">$D41</f>
        <v>34</v>
      </c>
      <c r="HY41" s="254" t="str">
        <f>GrpF!$D$4</f>
        <v>Georgia</v>
      </c>
      <c r="HZ41" s="258"/>
      <c r="IA41" s="258"/>
      <c r="IB41" s="259"/>
      <c r="IC41" s="255" t="str">
        <f t="shared" ref="IC41:IC46" si="495">IF(($F41&lt;&gt;"")*($G41&lt;&gt;"")*(HZ41&lt;&gt;"")*(IA41&lt;&gt;""),($F41&gt;$G41)*(HZ41&gt;IA41)+($F41=$G41)*(HZ41=IA41)+($F41&lt;$G41)*(HZ41&lt;IA41),"")</f>
        <v/>
      </c>
      <c r="ID41" s="255" t="str">
        <f>IF((IC41&lt;&gt;""),IF(OR($F41&lt;&gt;$G41,PrSettings!$M$4="●"),(($F41-$G41)=(HZ41-IA41))*1,0),"")</f>
        <v/>
      </c>
      <c r="IE41" s="255" t="str">
        <f t="shared" ref="IE41:IE46" si="496">IF((IC41&lt;&gt;""),($F41=HZ41)*($G41=IA41),"")</f>
        <v/>
      </c>
      <c r="IF41" s="255" t="str">
        <f>IF(IC41&lt;&gt;"",IF(ABS($F41-$G41)&gt;=PrSettings!$M$7,(ABS($F41-$G41-HZ41+IA41)&lt;=1)*1,IF(AND(IC41,$F41=$G41,$F41&gt;=PrSettings!$M$6),(ABS(HZ41-$F41)&lt;=1)*1,IF(AND(ABS($F41-$G41-HZ41+IA41)&lt;=1,$F41+$G41&gt;=PrSettings!$M$8),(ABS(HZ41-$F41)&lt;=1)*(ABS(IA41-$G41)&lt;=1)*1,""))),"")</f>
        <v/>
      </c>
      <c r="IG41" s="260"/>
      <c r="II41" s="253">
        <f t="shared" si="411"/>
        <v>7</v>
      </c>
      <c r="IJ41" s="254" t="str">
        <f>GrpF!$B$4</f>
        <v>Türkiye</v>
      </c>
      <c r="IK41" s="255">
        <f t="shared" ref="IK41:IK46" si="497">$D41</f>
        <v>34</v>
      </c>
      <c r="IL41" s="254" t="str">
        <f>GrpF!$D$4</f>
        <v>Georgia</v>
      </c>
      <c r="IM41" s="258"/>
      <c r="IN41" s="258"/>
      <c r="IO41" s="259"/>
      <c r="IP41" s="255" t="str">
        <f t="shared" ref="IP41:IP46" si="498">IF(($F41&lt;&gt;"")*($G41&lt;&gt;"")*(IM41&lt;&gt;"")*(IN41&lt;&gt;""),($F41&gt;$G41)*(IM41&gt;IN41)+($F41=$G41)*(IM41=IN41)+($F41&lt;$G41)*(IM41&lt;IN41),"")</f>
        <v/>
      </c>
      <c r="IQ41" s="255" t="str">
        <f>IF((IP41&lt;&gt;""),IF(OR($F41&lt;&gt;$G41,PrSettings!$M$4="●"),(($F41-$G41)=(IM41-IN41))*1,0),"")</f>
        <v/>
      </c>
      <c r="IR41" s="255" t="str">
        <f t="shared" ref="IR41:IR46" si="499">IF((IP41&lt;&gt;""),($F41=IM41)*($G41=IN41),"")</f>
        <v/>
      </c>
      <c r="IS41" s="255" t="str">
        <f>IF(IP41&lt;&gt;"",IF(ABS($F41-$G41)&gt;=PrSettings!$M$7,(ABS($F41-$G41-IM41+IN41)&lt;=1)*1,IF(AND(IP41,$F41=$G41,$F41&gt;=PrSettings!$M$6),(ABS(IM41-$F41)&lt;=1)*1,IF(AND(ABS($F41-$G41-IM41+IN41)&lt;=1,$F41+$G41&gt;=PrSettings!$M$8),(ABS(IM41-$F41)&lt;=1)*(ABS(IN41-$G41)&lt;=1)*1,""))),"")</f>
        <v/>
      </c>
      <c r="IT41" s="260"/>
      <c r="IV41" s="253">
        <f t="shared" si="415"/>
        <v>7</v>
      </c>
      <c r="IW41" s="254" t="str">
        <f>GrpF!$B$4</f>
        <v>Türkiye</v>
      </c>
      <c r="IX41" s="255">
        <f t="shared" ref="IX41:IX46" si="500">$D41</f>
        <v>34</v>
      </c>
      <c r="IY41" s="254" t="str">
        <f>GrpF!$D$4</f>
        <v>Georgia</v>
      </c>
      <c r="IZ41" s="258"/>
      <c r="JA41" s="258"/>
      <c r="JB41" s="259"/>
      <c r="JC41" s="255" t="str">
        <f t="shared" ref="JC41:JC46" si="501">IF(($F41&lt;&gt;"")*($G41&lt;&gt;"")*(IZ41&lt;&gt;"")*(JA41&lt;&gt;""),($F41&gt;$G41)*(IZ41&gt;JA41)+($F41=$G41)*(IZ41=JA41)+($F41&lt;$G41)*(IZ41&lt;JA41),"")</f>
        <v/>
      </c>
      <c r="JD41" s="255" t="str">
        <f>IF((JC41&lt;&gt;""),IF(OR($F41&lt;&gt;$G41,PrSettings!$M$4="●"),(($F41-$G41)=(IZ41-JA41))*1,0),"")</f>
        <v/>
      </c>
      <c r="JE41" s="255" t="str">
        <f t="shared" ref="JE41:JE46" si="502">IF((JC41&lt;&gt;""),($F41=IZ41)*($G41=JA41),"")</f>
        <v/>
      </c>
      <c r="JF41" s="255" t="str">
        <f>IF(JC41&lt;&gt;"",IF(ABS($F41-$G41)&gt;=PrSettings!$M$7,(ABS($F41-$G41-IZ41+JA41)&lt;=1)*1,IF(AND(JC41,$F41=$G41,$F41&gt;=PrSettings!$M$6),(ABS(IZ41-$F41)&lt;=1)*1,IF(AND(ABS($F41-$G41-IZ41+JA41)&lt;=1,$F41+$G41&gt;=PrSettings!$M$8),(ABS(IZ41-$F41)&lt;=1)*(ABS(JA41-$G41)&lt;=1)*1,""))),"")</f>
        <v/>
      </c>
      <c r="JG41" s="260"/>
      <c r="JI41" s="253">
        <f t="shared" si="419"/>
        <v>7</v>
      </c>
      <c r="JJ41" s="254" t="str">
        <f>GrpF!$B$4</f>
        <v>Türkiye</v>
      </c>
      <c r="JK41" s="255">
        <f t="shared" ref="JK41:JK46" si="503">$D41</f>
        <v>34</v>
      </c>
      <c r="JL41" s="254" t="str">
        <f>GrpF!$D$4</f>
        <v>Georgia</v>
      </c>
      <c r="JM41" s="258"/>
      <c r="JN41" s="258"/>
      <c r="JO41" s="259"/>
      <c r="JP41" s="255" t="str">
        <f t="shared" ref="JP41:JP46" si="504">IF(($F41&lt;&gt;"")*($G41&lt;&gt;"")*(JM41&lt;&gt;"")*(JN41&lt;&gt;""),($F41&gt;$G41)*(JM41&gt;JN41)+($F41=$G41)*(JM41=JN41)+($F41&lt;$G41)*(JM41&lt;JN41),"")</f>
        <v/>
      </c>
      <c r="JQ41" s="255" t="str">
        <f>IF((JP41&lt;&gt;""),IF(OR($F41&lt;&gt;$G41,PrSettings!$M$4="●"),(($F41-$G41)=(JM41-JN41))*1,0),"")</f>
        <v/>
      </c>
      <c r="JR41" s="255" t="str">
        <f t="shared" ref="JR41:JR46" si="505">IF((JP41&lt;&gt;""),($F41=JM41)*($G41=JN41),"")</f>
        <v/>
      </c>
      <c r="JS41" s="255" t="str">
        <f>IF(JP41&lt;&gt;"",IF(ABS($F41-$G41)&gt;=PrSettings!$M$7,(ABS($F41-$G41-JM41+JN41)&lt;=1)*1,IF(AND(JP41,$F41=$G41,$F41&gt;=PrSettings!$M$6),(ABS(JM41-$F41)&lt;=1)*1,IF(AND(ABS($F41-$G41-JM41+JN41)&lt;=1,$F41+$G41&gt;=PrSettings!$M$8),(ABS(JM41-$F41)&lt;=1)*(ABS(JN41-$G41)&lt;=1)*1,""))),"")</f>
        <v/>
      </c>
      <c r="JT41" s="260"/>
      <c r="JV41" s="253">
        <f t="shared" si="423"/>
        <v>7</v>
      </c>
      <c r="JW41" s="254" t="str">
        <f>GrpF!$B$4</f>
        <v>Türkiye</v>
      </c>
      <c r="JX41" s="255">
        <f t="shared" ref="JX41:JX46" si="506">$D41</f>
        <v>34</v>
      </c>
      <c r="JY41" s="254" t="str">
        <f>GrpF!$D$4</f>
        <v>Georgia</v>
      </c>
      <c r="JZ41" s="258"/>
      <c r="KA41" s="258"/>
      <c r="KB41" s="259"/>
      <c r="KC41" s="255" t="str">
        <f t="shared" ref="KC41:KC46" si="507">IF(($F41&lt;&gt;"")*($G41&lt;&gt;"")*(JZ41&lt;&gt;"")*(KA41&lt;&gt;""),($F41&gt;$G41)*(JZ41&gt;KA41)+($F41=$G41)*(JZ41=KA41)+($F41&lt;$G41)*(JZ41&lt;KA41),"")</f>
        <v/>
      </c>
      <c r="KD41" s="255" t="str">
        <f>IF((KC41&lt;&gt;""),IF(OR($F41&lt;&gt;$G41,PrSettings!$M$4="●"),(($F41-$G41)=(JZ41-KA41))*1,0),"")</f>
        <v/>
      </c>
      <c r="KE41" s="255" t="str">
        <f t="shared" ref="KE41:KE46" si="508">IF((KC41&lt;&gt;""),($F41=JZ41)*($G41=KA41),"")</f>
        <v/>
      </c>
      <c r="KF41" s="255" t="str">
        <f>IF(KC41&lt;&gt;"",IF(ABS($F41-$G41)&gt;=PrSettings!$M$7,(ABS($F41-$G41-JZ41+KA41)&lt;=1)*1,IF(AND(KC41,$F41=$G41,$F41&gt;=PrSettings!$M$6),(ABS(JZ41-$F41)&lt;=1)*1,IF(AND(ABS($F41-$G41-JZ41+KA41)&lt;=1,$F41+$G41&gt;=PrSettings!$M$8),(ABS(JZ41-$F41)&lt;=1)*(ABS(KA41-$G41)&lt;=1)*1,""))),"")</f>
        <v/>
      </c>
      <c r="KG41" s="260"/>
      <c r="KI41" s="253">
        <f t="shared" si="427"/>
        <v>7</v>
      </c>
      <c r="KJ41" s="254" t="str">
        <f>GrpF!$B$4</f>
        <v>Türkiye</v>
      </c>
      <c r="KK41" s="255">
        <f t="shared" ref="KK41:KK46" si="509">$D41</f>
        <v>34</v>
      </c>
      <c r="KL41" s="254" t="str">
        <f>GrpF!$D$4</f>
        <v>Georgia</v>
      </c>
      <c r="KM41" s="258"/>
      <c r="KN41" s="258"/>
      <c r="KO41" s="259"/>
      <c r="KP41" s="255" t="str">
        <f t="shared" ref="KP41:KP46" si="510">IF(($F41&lt;&gt;"")*($G41&lt;&gt;"")*(KM41&lt;&gt;"")*(KN41&lt;&gt;""),($F41&gt;$G41)*(KM41&gt;KN41)+($F41=$G41)*(KM41=KN41)+($F41&lt;$G41)*(KM41&lt;KN41),"")</f>
        <v/>
      </c>
      <c r="KQ41" s="255" t="str">
        <f>IF((KP41&lt;&gt;""),IF(OR($F41&lt;&gt;$G41,PrSettings!$M$4="●"),(($F41-$G41)=(KM41-KN41))*1,0),"")</f>
        <v/>
      </c>
      <c r="KR41" s="255" t="str">
        <f t="shared" ref="KR41:KR46" si="511">IF((KP41&lt;&gt;""),($F41=KM41)*($G41=KN41),"")</f>
        <v/>
      </c>
      <c r="KS41" s="255" t="str">
        <f>IF(KP41&lt;&gt;"",IF(ABS($F41-$G41)&gt;=PrSettings!$M$7,(ABS($F41-$G41-KM41+KN41)&lt;=1)*1,IF(AND(KP41,$F41=$G41,$F41&gt;=PrSettings!$M$6),(ABS(KM41-$F41)&lt;=1)*1,IF(AND(ABS($F41-$G41-KM41+KN41)&lt;=1,$F41+$G41&gt;=PrSettings!$M$8),(ABS(KM41-$F41)&lt;=1)*(ABS(KN41-$G41)&lt;=1)*1,""))),"")</f>
        <v/>
      </c>
      <c r="KT41" s="260"/>
      <c r="KV41" s="253">
        <f t="shared" si="431"/>
        <v>7</v>
      </c>
      <c r="KW41" s="254" t="str">
        <f>GrpF!$B$4</f>
        <v>Türkiye</v>
      </c>
      <c r="KX41" s="255">
        <f t="shared" ref="KX41:KX46" si="512">$D41</f>
        <v>34</v>
      </c>
      <c r="KY41" s="254" t="str">
        <f>GrpF!$D$4</f>
        <v>Georgia</v>
      </c>
      <c r="KZ41" s="258"/>
      <c r="LA41" s="258"/>
      <c r="LB41" s="259"/>
      <c r="LC41" s="255" t="str">
        <f t="shared" ref="LC41:LC46" si="513">IF(($F41&lt;&gt;"")*($G41&lt;&gt;"")*(KZ41&lt;&gt;"")*(LA41&lt;&gt;""),($F41&gt;$G41)*(KZ41&gt;LA41)+($F41=$G41)*(KZ41=LA41)+($F41&lt;$G41)*(KZ41&lt;LA41),"")</f>
        <v/>
      </c>
      <c r="LD41" s="255" t="str">
        <f>IF((LC41&lt;&gt;""),IF(OR($F41&lt;&gt;$G41,PrSettings!$M$4="●"),(($F41-$G41)=(KZ41-LA41))*1,0),"")</f>
        <v/>
      </c>
      <c r="LE41" s="255" t="str">
        <f t="shared" ref="LE41:LE46" si="514">IF((LC41&lt;&gt;""),($F41=KZ41)*($G41=LA41),"")</f>
        <v/>
      </c>
      <c r="LF41" s="255" t="str">
        <f>IF(LC41&lt;&gt;"",IF(ABS($F41-$G41)&gt;=PrSettings!$M$7,(ABS($F41-$G41-KZ41+LA41)&lt;=1)*1,IF(AND(LC41,$F41=$G41,$F41&gt;=PrSettings!$M$6),(ABS(KZ41-$F41)&lt;=1)*1,IF(AND(ABS($F41-$G41-KZ41+LA41)&lt;=1,$F41+$G41&gt;=PrSettings!$M$8),(ABS(KZ41-$F41)&lt;=1)*(ABS(LA41-$G41)&lt;=1)*1,""))),"")</f>
        <v/>
      </c>
      <c r="LG41" s="260"/>
      <c r="LI41" s="253">
        <f t="shared" si="435"/>
        <v>7</v>
      </c>
      <c r="LJ41" s="254" t="str">
        <f>GrpF!$B$4</f>
        <v>Türkiye</v>
      </c>
      <c r="LK41" s="255">
        <f t="shared" ref="LK41:LK46" si="515">$D41</f>
        <v>34</v>
      </c>
      <c r="LL41" s="254" t="str">
        <f>GrpF!$D$4</f>
        <v>Georgia</v>
      </c>
      <c r="LM41" s="258"/>
      <c r="LN41" s="258"/>
      <c r="LO41" s="259"/>
      <c r="LP41" s="255" t="str">
        <f t="shared" ref="LP41:LP46" si="516">IF(($F41&lt;&gt;"")*($G41&lt;&gt;"")*(LM41&lt;&gt;"")*(LN41&lt;&gt;""),($F41&gt;$G41)*(LM41&gt;LN41)+($F41=$G41)*(LM41=LN41)+($F41&lt;$G41)*(LM41&lt;LN41),"")</f>
        <v/>
      </c>
      <c r="LQ41" s="255" t="str">
        <f>IF((LP41&lt;&gt;""),IF(OR($F41&lt;&gt;$G41,PrSettings!$M$4="●"),(($F41-$G41)=(LM41-LN41))*1,0),"")</f>
        <v/>
      </c>
      <c r="LR41" s="255" t="str">
        <f t="shared" ref="LR41:LR46" si="517">IF((LP41&lt;&gt;""),($F41=LM41)*($G41=LN41),"")</f>
        <v/>
      </c>
      <c r="LS41" s="255" t="str">
        <f>IF(LP41&lt;&gt;"",IF(ABS($F41-$G41)&gt;=PrSettings!$M$7,(ABS($F41-$G41-LM41+LN41)&lt;=1)*1,IF(AND(LP41,$F41=$G41,$F41&gt;=PrSettings!$M$6),(ABS(LM41-$F41)&lt;=1)*1,IF(AND(ABS($F41-$G41-LM41+LN41)&lt;=1,$F41+$G41&gt;=PrSettings!$M$8),(ABS(LM41-$F41)&lt;=1)*(ABS(LN41-$G41)&lt;=1)*1,""))),"")</f>
        <v/>
      </c>
      <c r="LT41" s="260"/>
      <c r="LV41" s="253">
        <f t="shared" si="439"/>
        <v>7</v>
      </c>
      <c r="LW41" s="254" t="str">
        <f>GrpF!$B$4</f>
        <v>Türkiye</v>
      </c>
      <c r="LX41" s="255">
        <f t="shared" ref="LX41:LX46" si="518">$D41</f>
        <v>34</v>
      </c>
      <c r="LY41" s="254" t="str">
        <f>GrpF!$D$4</f>
        <v>Georgia</v>
      </c>
      <c r="LZ41" s="258"/>
      <c r="MA41" s="258"/>
      <c r="MB41" s="259"/>
      <c r="MC41" s="255" t="str">
        <f t="shared" ref="MC41:MC46" si="519">IF(($F41&lt;&gt;"")*($G41&lt;&gt;"")*(LZ41&lt;&gt;"")*(MA41&lt;&gt;""),($F41&gt;$G41)*(LZ41&gt;MA41)+($F41=$G41)*(LZ41=MA41)+($F41&lt;$G41)*(LZ41&lt;MA41),"")</f>
        <v/>
      </c>
      <c r="MD41" s="255" t="str">
        <f>IF((MC41&lt;&gt;""),IF(OR($F41&lt;&gt;$G41,PrSettings!$M$4="●"),(($F41-$G41)=(LZ41-MA41))*1,0),"")</f>
        <v/>
      </c>
      <c r="ME41" s="255" t="str">
        <f t="shared" ref="ME41:ME46" si="520">IF((MC41&lt;&gt;""),($F41=LZ41)*($G41=MA41),"")</f>
        <v/>
      </c>
      <c r="MF41" s="255" t="str">
        <f>IF(MC41&lt;&gt;"",IF(ABS($F41-$G41)&gt;=PrSettings!$M$7,(ABS($F41-$G41-LZ41+MA41)&lt;=1)*1,IF(AND(MC41,$F41=$G41,$F41&gt;=PrSettings!$M$6),(ABS(LZ41-$F41)&lt;=1)*1,IF(AND(ABS($F41-$G41-LZ41+MA41)&lt;=1,$F41+$G41&gt;=PrSettings!$M$8),(ABS(LZ41-$F41)&lt;=1)*(ABS(MA41-$G41)&lt;=1)*1,""))),"")</f>
        <v/>
      </c>
      <c r="MG41" s="260"/>
    </row>
    <row r="42">
      <c r="A42" s="172"/>
      <c r="B42" s="253">
        <f t="array" ref="B42">INDEX(Groups!$C$7:$C$35,MATCH(C42,Groups!$D$7:$D$35,0))</f>
        <v>1</v>
      </c>
      <c r="C42" s="254" t="str">
        <f>GrpF!$B$5</f>
        <v>Portugal</v>
      </c>
      <c r="D42" s="255">
        <f t="array" ref="D42">INDEX(Groups!$C$7:$C$35,MATCH(E42,Groups!$D$7:$D$35,0))</f>
        <v>17</v>
      </c>
      <c r="E42" s="254" t="str">
        <f>GrpF!$D$5</f>
        <v>Czechia</v>
      </c>
      <c r="F42" s="256">
        <f>GrpF!$E$5</f>
        <v>2</v>
      </c>
      <c r="G42" s="257">
        <f>GrpF!$G$5</f>
        <v>0</v>
      </c>
      <c r="H42" s="133"/>
      <c r="I42" s="253">
        <f t="shared" si="339"/>
        <v>1</v>
      </c>
      <c r="J42" s="254" t="str">
        <f>GrpF!$B$5</f>
        <v>Portugal</v>
      </c>
      <c r="K42" s="255">
        <f t="shared" si="443"/>
        <v>17</v>
      </c>
      <c r="L42" s="254" t="str">
        <f>GrpF!$D$5</f>
        <v>Czechia</v>
      </c>
      <c r="M42" s="258"/>
      <c r="N42" s="258"/>
      <c r="O42" s="261"/>
      <c r="P42" s="255" t="str">
        <f t="shared" si="444"/>
        <v/>
      </c>
      <c r="Q42" s="255" t="str">
        <f>IF((P42&lt;&gt;""),IF(OR($F42&lt;&gt;$G42,PrSettings!$M$4="●"),(($F42-$G42)=(M42-N42))*1,0),"")</f>
        <v/>
      </c>
      <c r="R42" s="255" t="str">
        <f t="shared" si="445"/>
        <v/>
      </c>
      <c r="S42" s="255" t="str">
        <f>IF(P42&lt;&gt;"",IF(ABS($F42-$G42)&gt;=PrSettings!$M$7,(ABS($F42-$G42-M42+N42)&lt;=1)*1,IF(AND(P42,$F42=$G42,$F42&gt;=PrSettings!$M$6),(ABS(M42-$F42)&lt;=1)*1,IF(AND(ABS($F42-$G42-M42+N42)&lt;=1,$F42+$G42&gt;=PrSettings!$M$8),(ABS(M42-$F42)&lt;=1)*(ABS(N42-$G42)&lt;=1)*1,""))),"")</f>
        <v/>
      </c>
      <c r="T42" s="262"/>
      <c r="V42" s="253">
        <f t="shared" si="343"/>
        <v>1</v>
      </c>
      <c r="W42" s="254" t="str">
        <f>GrpF!$B$5</f>
        <v>Portugal</v>
      </c>
      <c r="X42" s="255">
        <f t="shared" si="446"/>
        <v>17</v>
      </c>
      <c r="Y42" s="254" t="str">
        <f>GrpF!$D$5</f>
        <v>Czechia</v>
      </c>
      <c r="Z42" s="258"/>
      <c r="AA42" s="258"/>
      <c r="AB42" s="261"/>
      <c r="AC42" s="255" t="str">
        <f t="shared" si="447"/>
        <v/>
      </c>
      <c r="AD42" s="255" t="str">
        <f>IF((AC42&lt;&gt;""),IF(OR($F42&lt;&gt;$G42,PrSettings!$M$4="●"),(($F42-$G42)=(Z42-AA42))*1,0),"")</f>
        <v/>
      </c>
      <c r="AE42" s="255" t="str">
        <f t="shared" si="448"/>
        <v/>
      </c>
      <c r="AF42" s="255" t="str">
        <f>IF(AC42&lt;&gt;"",IF(ABS($F42-$G42)&gt;=PrSettings!$M$7,(ABS($F42-$G42-Z42+AA42)&lt;=1)*1,IF(AND(AC42,$F42=$G42,$F42&gt;=PrSettings!$M$6),(ABS(Z42-$F42)&lt;=1)*1,IF(AND(ABS($F42-$G42-Z42+AA42)&lt;=1,$F42+$G42&gt;=PrSettings!$M$8),(ABS(Z42-$F42)&lt;=1)*(ABS(AA42-$G42)&lt;=1)*1,""))),"")</f>
        <v/>
      </c>
      <c r="AG42" s="262"/>
      <c r="AI42" s="253">
        <f t="shared" si="347"/>
        <v>1</v>
      </c>
      <c r="AJ42" s="254" t="str">
        <f>GrpF!$B$5</f>
        <v>Portugal</v>
      </c>
      <c r="AK42" s="255">
        <f t="shared" si="449"/>
        <v>17</v>
      </c>
      <c r="AL42" s="254" t="str">
        <f>GrpF!$D$5</f>
        <v>Czechia</v>
      </c>
      <c r="AM42" s="258"/>
      <c r="AN42" s="258"/>
      <c r="AO42" s="261"/>
      <c r="AP42" s="255" t="str">
        <f t="shared" si="450"/>
        <v/>
      </c>
      <c r="AQ42" s="255" t="str">
        <f>IF((AP42&lt;&gt;""),IF(OR($F42&lt;&gt;$G42,PrSettings!$M$4="●"),(($F42-$G42)=(AM42-AN42))*1,0),"")</f>
        <v/>
      </c>
      <c r="AR42" s="255" t="str">
        <f t="shared" si="451"/>
        <v/>
      </c>
      <c r="AS42" s="255" t="str">
        <f>IF(AP42&lt;&gt;"",IF(ABS($F42-$G42)&gt;=PrSettings!$M$7,(ABS($F42-$G42-AM42+AN42)&lt;=1)*1,IF(AND(AP42,$F42=$G42,$F42&gt;=PrSettings!$M$6),(ABS(AM42-$F42)&lt;=1)*1,IF(AND(ABS($F42-$G42-AM42+AN42)&lt;=1,$F42+$G42&gt;=PrSettings!$M$8),(ABS(AM42-$F42)&lt;=1)*(ABS(AN42-$G42)&lt;=1)*1,""))),"")</f>
        <v/>
      </c>
      <c r="AT42" s="262"/>
      <c r="AV42" s="253">
        <f t="shared" si="351"/>
        <v>1</v>
      </c>
      <c r="AW42" s="254" t="str">
        <f>GrpF!$B$5</f>
        <v>Portugal</v>
      </c>
      <c r="AX42" s="255">
        <f t="shared" si="452"/>
        <v>17</v>
      </c>
      <c r="AY42" s="254" t="str">
        <f>GrpF!$D$5</f>
        <v>Czechia</v>
      </c>
      <c r="AZ42" s="258"/>
      <c r="BA42" s="258"/>
      <c r="BB42" s="261"/>
      <c r="BC42" s="255" t="str">
        <f t="shared" si="453"/>
        <v/>
      </c>
      <c r="BD42" s="255" t="str">
        <f>IF((BC42&lt;&gt;""),IF(OR($F42&lt;&gt;$G42,PrSettings!$M$4="●"),(($F42-$G42)=(AZ42-BA42))*1,0),"")</f>
        <v/>
      </c>
      <c r="BE42" s="255" t="str">
        <f t="shared" si="454"/>
        <v/>
      </c>
      <c r="BF42" s="255" t="str">
        <f>IF(BC42&lt;&gt;"",IF(ABS($F42-$G42)&gt;=PrSettings!$M$7,(ABS($F42-$G42-AZ42+BA42)&lt;=1)*1,IF(AND(BC42,$F42=$G42,$F42&gt;=PrSettings!$M$6),(ABS(AZ42-$F42)&lt;=1)*1,IF(AND(ABS($F42-$G42-AZ42+BA42)&lt;=1,$F42+$G42&gt;=PrSettings!$M$8),(ABS(AZ42-$F42)&lt;=1)*(ABS(BA42-$G42)&lt;=1)*1,""))),"")</f>
        <v/>
      </c>
      <c r="BG42" s="262"/>
      <c r="BI42" s="253">
        <f t="shared" si="355"/>
        <v>1</v>
      </c>
      <c r="BJ42" s="254" t="str">
        <f>GrpF!$B$5</f>
        <v>Portugal</v>
      </c>
      <c r="BK42" s="255">
        <f t="shared" si="455"/>
        <v>17</v>
      </c>
      <c r="BL42" s="254" t="str">
        <f>GrpF!$D$5</f>
        <v>Czechia</v>
      </c>
      <c r="BM42" s="258"/>
      <c r="BN42" s="258"/>
      <c r="BO42" s="261"/>
      <c r="BP42" s="255" t="str">
        <f t="shared" si="456"/>
        <v/>
      </c>
      <c r="BQ42" s="255" t="str">
        <f>IF((BP42&lt;&gt;""),IF(OR($F42&lt;&gt;$G42,PrSettings!$M$4="●"),(($F42-$G42)=(BM42-BN42))*1,0),"")</f>
        <v/>
      </c>
      <c r="BR42" s="255" t="str">
        <f t="shared" si="457"/>
        <v/>
      </c>
      <c r="BS42" s="255" t="str">
        <f>IF(BP42&lt;&gt;"",IF(ABS($F42-$G42)&gt;=PrSettings!$M$7,(ABS($F42-$G42-BM42+BN42)&lt;=1)*1,IF(AND(BP42,$F42=$G42,$F42&gt;=PrSettings!$M$6),(ABS(BM42-$F42)&lt;=1)*1,IF(AND(ABS($F42-$G42-BM42+BN42)&lt;=1,$F42+$G42&gt;=PrSettings!$M$8),(ABS(BM42-$F42)&lt;=1)*(ABS(BN42-$G42)&lt;=1)*1,""))),"")</f>
        <v/>
      </c>
      <c r="BT42" s="262"/>
      <c r="BV42" s="253">
        <f t="shared" si="359"/>
        <v>1</v>
      </c>
      <c r="BW42" s="254" t="str">
        <f>GrpF!$B$5</f>
        <v>Portugal</v>
      </c>
      <c r="BX42" s="255">
        <f t="shared" si="458"/>
        <v>17</v>
      </c>
      <c r="BY42" s="254" t="str">
        <f>GrpF!$D$5</f>
        <v>Czechia</v>
      </c>
      <c r="BZ42" s="258"/>
      <c r="CA42" s="258"/>
      <c r="CB42" s="261"/>
      <c r="CC42" s="255" t="str">
        <f t="shared" si="459"/>
        <v/>
      </c>
      <c r="CD42" s="255" t="str">
        <f>IF((CC42&lt;&gt;""),IF(OR($F42&lt;&gt;$G42,PrSettings!$M$4="●"),(($F42-$G42)=(BZ42-CA42))*1,0),"")</f>
        <v/>
      </c>
      <c r="CE42" s="255" t="str">
        <f t="shared" si="460"/>
        <v/>
      </c>
      <c r="CF42" s="255" t="str">
        <f>IF(CC42&lt;&gt;"",IF(ABS($F42-$G42)&gt;=PrSettings!$M$7,(ABS($F42-$G42-BZ42+CA42)&lt;=1)*1,IF(AND(CC42,$F42=$G42,$F42&gt;=PrSettings!$M$6),(ABS(BZ42-$F42)&lt;=1)*1,IF(AND(ABS($F42-$G42-BZ42+CA42)&lt;=1,$F42+$G42&gt;=PrSettings!$M$8),(ABS(BZ42-$F42)&lt;=1)*(ABS(CA42-$G42)&lt;=1)*1,""))),"")</f>
        <v/>
      </c>
      <c r="CG42" s="262"/>
      <c r="CI42" s="253">
        <f t="shared" si="363"/>
        <v>1</v>
      </c>
      <c r="CJ42" s="254" t="str">
        <f>GrpF!$B$5</f>
        <v>Portugal</v>
      </c>
      <c r="CK42" s="255">
        <f t="shared" si="461"/>
        <v>17</v>
      </c>
      <c r="CL42" s="254" t="str">
        <f>GrpF!$D$5</f>
        <v>Czechia</v>
      </c>
      <c r="CM42" s="258"/>
      <c r="CN42" s="258"/>
      <c r="CO42" s="261"/>
      <c r="CP42" s="255" t="str">
        <f t="shared" si="462"/>
        <v/>
      </c>
      <c r="CQ42" s="255" t="str">
        <f>IF((CP42&lt;&gt;""),IF(OR($F42&lt;&gt;$G42,PrSettings!$M$4="●"),(($F42-$G42)=(CM42-CN42))*1,0),"")</f>
        <v/>
      </c>
      <c r="CR42" s="255" t="str">
        <f t="shared" si="463"/>
        <v/>
      </c>
      <c r="CS42" s="255" t="str">
        <f>IF(CP42&lt;&gt;"",IF(ABS($F42-$G42)&gt;=PrSettings!$M$7,(ABS($F42-$G42-CM42+CN42)&lt;=1)*1,IF(AND(CP42,$F42=$G42,$F42&gt;=PrSettings!$M$6),(ABS(CM42-$F42)&lt;=1)*1,IF(AND(ABS($F42-$G42-CM42+CN42)&lt;=1,$F42+$G42&gt;=PrSettings!$M$8),(ABS(CM42-$F42)&lt;=1)*(ABS(CN42-$G42)&lt;=1)*1,""))),"")</f>
        <v/>
      </c>
      <c r="CT42" s="262"/>
      <c r="CV42" s="253">
        <f t="shared" si="367"/>
        <v>1</v>
      </c>
      <c r="CW42" s="254" t="str">
        <f>GrpF!$B$5</f>
        <v>Portugal</v>
      </c>
      <c r="CX42" s="255">
        <f t="shared" si="464"/>
        <v>17</v>
      </c>
      <c r="CY42" s="254" t="str">
        <f>GrpF!$D$5</f>
        <v>Czechia</v>
      </c>
      <c r="CZ42" s="258"/>
      <c r="DA42" s="258"/>
      <c r="DB42" s="261"/>
      <c r="DC42" s="255" t="str">
        <f t="shared" si="465"/>
        <v/>
      </c>
      <c r="DD42" s="255" t="str">
        <f>IF((DC42&lt;&gt;""),IF(OR($F42&lt;&gt;$G42,PrSettings!$M$4="●"),(($F42-$G42)=(CZ42-DA42))*1,0),"")</f>
        <v/>
      </c>
      <c r="DE42" s="255" t="str">
        <f t="shared" si="466"/>
        <v/>
      </c>
      <c r="DF42" s="255" t="str">
        <f>IF(DC42&lt;&gt;"",IF(ABS($F42-$G42)&gt;=PrSettings!$M$7,(ABS($F42-$G42-CZ42+DA42)&lt;=1)*1,IF(AND(DC42,$F42=$G42,$F42&gt;=PrSettings!$M$6),(ABS(CZ42-$F42)&lt;=1)*1,IF(AND(ABS($F42-$G42-CZ42+DA42)&lt;=1,$F42+$G42&gt;=PrSettings!$M$8),(ABS(CZ42-$F42)&lt;=1)*(ABS(DA42-$G42)&lt;=1)*1,""))),"")</f>
        <v/>
      </c>
      <c r="DG42" s="262"/>
      <c r="DI42" s="253">
        <f t="shared" si="371"/>
        <v>1</v>
      </c>
      <c r="DJ42" s="254" t="str">
        <f>GrpF!$B$5</f>
        <v>Portugal</v>
      </c>
      <c r="DK42" s="255">
        <f t="shared" si="467"/>
        <v>17</v>
      </c>
      <c r="DL42" s="254" t="str">
        <f>GrpF!$D$5</f>
        <v>Czechia</v>
      </c>
      <c r="DM42" s="258"/>
      <c r="DN42" s="258"/>
      <c r="DO42" s="261"/>
      <c r="DP42" s="255" t="str">
        <f t="shared" si="468"/>
        <v/>
      </c>
      <c r="DQ42" s="255" t="str">
        <f>IF((DP42&lt;&gt;""),IF(OR($F42&lt;&gt;$G42,PrSettings!$M$4="●"),(($F42-$G42)=(DM42-DN42))*1,0),"")</f>
        <v/>
      </c>
      <c r="DR42" s="255" t="str">
        <f t="shared" si="469"/>
        <v/>
      </c>
      <c r="DS42" s="255" t="str">
        <f>IF(DP42&lt;&gt;"",IF(ABS($F42-$G42)&gt;=PrSettings!$M$7,(ABS($F42-$G42-DM42+DN42)&lt;=1)*1,IF(AND(DP42,$F42=$G42,$F42&gt;=PrSettings!$M$6),(ABS(DM42-$F42)&lt;=1)*1,IF(AND(ABS($F42-$G42-DM42+DN42)&lt;=1,$F42+$G42&gt;=PrSettings!$M$8),(ABS(DM42-$F42)&lt;=1)*(ABS(DN42-$G42)&lt;=1)*1,""))),"")</f>
        <v/>
      </c>
      <c r="DT42" s="262"/>
      <c r="DV42" s="253">
        <f t="shared" si="375"/>
        <v>1</v>
      </c>
      <c r="DW42" s="254" t="str">
        <f>GrpF!$B$5</f>
        <v>Portugal</v>
      </c>
      <c r="DX42" s="255">
        <f t="shared" si="470"/>
        <v>17</v>
      </c>
      <c r="DY42" s="254" t="str">
        <f>GrpF!$D$5</f>
        <v>Czechia</v>
      </c>
      <c r="DZ42" s="258"/>
      <c r="EA42" s="258"/>
      <c r="EB42" s="261"/>
      <c r="EC42" s="255" t="str">
        <f t="shared" si="471"/>
        <v/>
      </c>
      <c r="ED42" s="255" t="str">
        <f>IF((EC42&lt;&gt;""),IF(OR($F42&lt;&gt;$G42,PrSettings!$M$4="●"),(($F42-$G42)=(DZ42-EA42))*1,0),"")</f>
        <v/>
      </c>
      <c r="EE42" s="255" t="str">
        <f t="shared" si="472"/>
        <v/>
      </c>
      <c r="EF42" s="255" t="str">
        <f>IF(EC42&lt;&gt;"",IF(ABS($F42-$G42)&gt;=PrSettings!$M$7,(ABS($F42-$G42-DZ42+EA42)&lt;=1)*1,IF(AND(EC42,$F42=$G42,$F42&gt;=PrSettings!$M$6),(ABS(DZ42-$F42)&lt;=1)*1,IF(AND(ABS($F42-$G42-DZ42+EA42)&lt;=1,$F42+$G42&gt;=PrSettings!$M$8),(ABS(DZ42-$F42)&lt;=1)*(ABS(EA42-$G42)&lt;=1)*1,""))),"")</f>
        <v/>
      </c>
      <c r="EG42" s="262"/>
      <c r="EI42" s="253">
        <f t="shared" si="379"/>
        <v>1</v>
      </c>
      <c r="EJ42" s="254" t="str">
        <f>GrpF!$B$5</f>
        <v>Portugal</v>
      </c>
      <c r="EK42" s="255">
        <f t="shared" si="473"/>
        <v>17</v>
      </c>
      <c r="EL42" s="254" t="str">
        <f>GrpF!$D$5</f>
        <v>Czechia</v>
      </c>
      <c r="EM42" s="258"/>
      <c r="EN42" s="258"/>
      <c r="EO42" s="261"/>
      <c r="EP42" s="255" t="str">
        <f t="shared" si="474"/>
        <v/>
      </c>
      <c r="EQ42" s="255" t="str">
        <f>IF((EP42&lt;&gt;""),IF(OR($F42&lt;&gt;$G42,PrSettings!$M$4="●"),(($F42-$G42)=(EM42-EN42))*1,0),"")</f>
        <v/>
      </c>
      <c r="ER42" s="255" t="str">
        <f t="shared" si="475"/>
        <v/>
      </c>
      <c r="ES42" s="255" t="str">
        <f>IF(EP42&lt;&gt;"",IF(ABS($F42-$G42)&gt;=PrSettings!$M$7,(ABS($F42-$G42-EM42+EN42)&lt;=1)*1,IF(AND(EP42,$F42=$G42,$F42&gt;=PrSettings!$M$6),(ABS(EM42-$F42)&lt;=1)*1,IF(AND(ABS($F42-$G42-EM42+EN42)&lt;=1,$F42+$G42&gt;=PrSettings!$M$8),(ABS(EM42-$F42)&lt;=1)*(ABS(EN42-$G42)&lt;=1)*1,""))),"")</f>
        <v/>
      </c>
      <c r="ET42" s="262"/>
      <c r="EV42" s="253">
        <f t="shared" si="383"/>
        <v>1</v>
      </c>
      <c r="EW42" s="254" t="str">
        <f>GrpF!$B$5</f>
        <v>Portugal</v>
      </c>
      <c r="EX42" s="255">
        <f t="shared" si="476"/>
        <v>17</v>
      </c>
      <c r="EY42" s="254" t="str">
        <f>GrpF!$D$5</f>
        <v>Czechia</v>
      </c>
      <c r="EZ42" s="258"/>
      <c r="FA42" s="258"/>
      <c r="FB42" s="261"/>
      <c r="FC42" s="255" t="str">
        <f t="shared" si="477"/>
        <v/>
      </c>
      <c r="FD42" s="255" t="str">
        <f>IF((FC42&lt;&gt;""),IF(OR($F42&lt;&gt;$G42,PrSettings!$M$4="●"),(($F42-$G42)=(EZ42-FA42))*1,0),"")</f>
        <v/>
      </c>
      <c r="FE42" s="255" t="str">
        <f t="shared" si="478"/>
        <v/>
      </c>
      <c r="FF42" s="255" t="str">
        <f>IF(FC42&lt;&gt;"",IF(ABS($F42-$G42)&gt;=PrSettings!$M$7,(ABS($F42-$G42-EZ42+FA42)&lt;=1)*1,IF(AND(FC42,$F42=$G42,$F42&gt;=PrSettings!$M$6),(ABS(EZ42-$F42)&lt;=1)*1,IF(AND(ABS($F42-$G42-EZ42+FA42)&lt;=1,$F42+$G42&gt;=PrSettings!$M$8),(ABS(EZ42-$F42)&lt;=1)*(ABS(FA42-$G42)&lt;=1)*1,""))),"")</f>
        <v/>
      </c>
      <c r="FG42" s="262"/>
      <c r="FI42" s="253">
        <f t="shared" si="387"/>
        <v>1</v>
      </c>
      <c r="FJ42" s="254" t="str">
        <f>GrpF!$B$5</f>
        <v>Portugal</v>
      </c>
      <c r="FK42" s="255">
        <f t="shared" si="479"/>
        <v>17</v>
      </c>
      <c r="FL42" s="254" t="str">
        <f>GrpF!$D$5</f>
        <v>Czechia</v>
      </c>
      <c r="FM42" s="258"/>
      <c r="FN42" s="258"/>
      <c r="FO42" s="261"/>
      <c r="FP42" s="255" t="str">
        <f t="shared" si="480"/>
        <v/>
      </c>
      <c r="FQ42" s="255" t="str">
        <f>IF((FP42&lt;&gt;""),IF(OR($F42&lt;&gt;$G42,PrSettings!$M$4="●"),(($F42-$G42)=(FM42-FN42))*1,0),"")</f>
        <v/>
      </c>
      <c r="FR42" s="255" t="str">
        <f t="shared" si="481"/>
        <v/>
      </c>
      <c r="FS42" s="255" t="str">
        <f>IF(FP42&lt;&gt;"",IF(ABS($F42-$G42)&gt;=PrSettings!$M$7,(ABS($F42-$G42-FM42+FN42)&lt;=1)*1,IF(AND(FP42,$F42=$G42,$F42&gt;=PrSettings!$M$6),(ABS(FM42-$F42)&lt;=1)*1,IF(AND(ABS($F42-$G42-FM42+FN42)&lt;=1,$F42+$G42&gt;=PrSettings!$M$8),(ABS(FM42-$F42)&lt;=1)*(ABS(FN42-$G42)&lt;=1)*1,""))),"")</f>
        <v/>
      </c>
      <c r="FT42" s="262"/>
      <c r="FV42" s="253">
        <f t="shared" si="391"/>
        <v>1</v>
      </c>
      <c r="FW42" s="254" t="str">
        <f>GrpF!$B$5</f>
        <v>Portugal</v>
      </c>
      <c r="FX42" s="255">
        <f t="shared" si="482"/>
        <v>17</v>
      </c>
      <c r="FY42" s="254" t="str">
        <f>GrpF!$D$5</f>
        <v>Czechia</v>
      </c>
      <c r="FZ42" s="258"/>
      <c r="GA42" s="258"/>
      <c r="GB42" s="261"/>
      <c r="GC42" s="255" t="str">
        <f t="shared" si="483"/>
        <v/>
      </c>
      <c r="GD42" s="255" t="str">
        <f>IF((GC42&lt;&gt;""),IF(OR($F42&lt;&gt;$G42,PrSettings!$M$4="●"),(($F42-$G42)=(FZ42-GA42))*1,0),"")</f>
        <v/>
      </c>
      <c r="GE42" s="255" t="str">
        <f t="shared" si="484"/>
        <v/>
      </c>
      <c r="GF42" s="255" t="str">
        <f>IF(GC42&lt;&gt;"",IF(ABS($F42-$G42)&gt;=PrSettings!$M$7,(ABS($F42-$G42-FZ42+GA42)&lt;=1)*1,IF(AND(GC42,$F42=$G42,$F42&gt;=PrSettings!$M$6),(ABS(FZ42-$F42)&lt;=1)*1,IF(AND(ABS($F42-$G42-FZ42+GA42)&lt;=1,$F42+$G42&gt;=PrSettings!$M$8),(ABS(FZ42-$F42)&lt;=1)*(ABS(GA42-$G42)&lt;=1)*1,""))),"")</f>
        <v/>
      </c>
      <c r="GG42" s="262"/>
      <c r="GI42" s="253">
        <f t="shared" si="395"/>
        <v>1</v>
      </c>
      <c r="GJ42" s="254" t="str">
        <f>GrpF!$B$5</f>
        <v>Portugal</v>
      </c>
      <c r="GK42" s="255">
        <f t="shared" si="485"/>
        <v>17</v>
      </c>
      <c r="GL42" s="254" t="str">
        <f>GrpF!$D$5</f>
        <v>Czechia</v>
      </c>
      <c r="GM42" s="258"/>
      <c r="GN42" s="258"/>
      <c r="GO42" s="261"/>
      <c r="GP42" s="255" t="str">
        <f t="shared" si="486"/>
        <v/>
      </c>
      <c r="GQ42" s="255" t="str">
        <f>IF((GP42&lt;&gt;""),IF(OR($F42&lt;&gt;$G42,PrSettings!$M$4="●"),(($F42-$G42)=(GM42-GN42))*1,0),"")</f>
        <v/>
      </c>
      <c r="GR42" s="255" t="str">
        <f t="shared" si="487"/>
        <v/>
      </c>
      <c r="GS42" s="255" t="str">
        <f>IF(GP42&lt;&gt;"",IF(ABS($F42-$G42)&gt;=PrSettings!$M$7,(ABS($F42-$G42-GM42+GN42)&lt;=1)*1,IF(AND(GP42,$F42=$G42,$F42&gt;=PrSettings!$M$6),(ABS(GM42-$F42)&lt;=1)*1,IF(AND(ABS($F42-$G42-GM42+GN42)&lt;=1,$F42+$G42&gt;=PrSettings!$M$8),(ABS(GM42-$F42)&lt;=1)*(ABS(GN42-$G42)&lt;=1)*1,""))),"")</f>
        <v/>
      </c>
      <c r="GT42" s="262"/>
      <c r="GV42" s="253">
        <f t="shared" si="399"/>
        <v>1</v>
      </c>
      <c r="GW42" s="254" t="str">
        <f>GrpF!$B$5</f>
        <v>Portugal</v>
      </c>
      <c r="GX42" s="255">
        <f t="shared" si="488"/>
        <v>17</v>
      </c>
      <c r="GY42" s="254" t="str">
        <f>GrpF!$D$5</f>
        <v>Czechia</v>
      </c>
      <c r="GZ42" s="258"/>
      <c r="HA42" s="258"/>
      <c r="HB42" s="261"/>
      <c r="HC42" s="255" t="str">
        <f t="shared" si="489"/>
        <v/>
      </c>
      <c r="HD42" s="255" t="str">
        <f>IF((HC42&lt;&gt;""),IF(OR($F42&lt;&gt;$G42,PrSettings!$M$4="●"),(($F42-$G42)=(GZ42-HA42))*1,0),"")</f>
        <v/>
      </c>
      <c r="HE42" s="255" t="str">
        <f t="shared" si="490"/>
        <v/>
      </c>
      <c r="HF42" s="255" t="str">
        <f>IF(HC42&lt;&gt;"",IF(ABS($F42-$G42)&gt;=PrSettings!$M$7,(ABS($F42-$G42-GZ42+HA42)&lt;=1)*1,IF(AND(HC42,$F42=$G42,$F42&gt;=PrSettings!$M$6),(ABS(GZ42-$F42)&lt;=1)*1,IF(AND(ABS($F42-$G42-GZ42+HA42)&lt;=1,$F42+$G42&gt;=PrSettings!$M$8),(ABS(GZ42-$F42)&lt;=1)*(ABS(HA42-$G42)&lt;=1)*1,""))),"")</f>
        <v/>
      </c>
      <c r="HG42" s="262"/>
      <c r="HI42" s="253">
        <f t="shared" si="403"/>
        <v>1</v>
      </c>
      <c r="HJ42" s="254" t="str">
        <f>GrpF!$B$5</f>
        <v>Portugal</v>
      </c>
      <c r="HK42" s="255">
        <f t="shared" si="491"/>
        <v>17</v>
      </c>
      <c r="HL42" s="254" t="str">
        <f>GrpF!$D$5</f>
        <v>Czechia</v>
      </c>
      <c r="HM42" s="258"/>
      <c r="HN42" s="258"/>
      <c r="HO42" s="261"/>
      <c r="HP42" s="255" t="str">
        <f t="shared" si="492"/>
        <v/>
      </c>
      <c r="HQ42" s="255" t="str">
        <f>IF((HP42&lt;&gt;""),IF(OR($F42&lt;&gt;$G42,PrSettings!$M$4="●"),(($F42-$G42)=(HM42-HN42))*1,0),"")</f>
        <v/>
      </c>
      <c r="HR42" s="255" t="str">
        <f t="shared" si="493"/>
        <v/>
      </c>
      <c r="HS42" s="255" t="str">
        <f>IF(HP42&lt;&gt;"",IF(ABS($F42-$G42)&gt;=PrSettings!$M$7,(ABS($F42-$G42-HM42+HN42)&lt;=1)*1,IF(AND(HP42,$F42=$G42,$F42&gt;=PrSettings!$M$6),(ABS(HM42-$F42)&lt;=1)*1,IF(AND(ABS($F42-$G42-HM42+HN42)&lt;=1,$F42+$G42&gt;=PrSettings!$M$8),(ABS(HM42-$F42)&lt;=1)*(ABS(HN42-$G42)&lt;=1)*1,""))),"")</f>
        <v/>
      </c>
      <c r="HT42" s="262"/>
      <c r="HV42" s="253">
        <f t="shared" si="407"/>
        <v>1</v>
      </c>
      <c r="HW42" s="254" t="str">
        <f>GrpF!$B$5</f>
        <v>Portugal</v>
      </c>
      <c r="HX42" s="255">
        <f t="shared" si="494"/>
        <v>17</v>
      </c>
      <c r="HY42" s="254" t="str">
        <f>GrpF!$D$5</f>
        <v>Czechia</v>
      </c>
      <c r="HZ42" s="258"/>
      <c r="IA42" s="258"/>
      <c r="IB42" s="261"/>
      <c r="IC42" s="255" t="str">
        <f t="shared" si="495"/>
        <v/>
      </c>
      <c r="ID42" s="255" t="str">
        <f>IF((IC42&lt;&gt;""),IF(OR($F42&lt;&gt;$G42,PrSettings!$M$4="●"),(($F42-$G42)=(HZ42-IA42))*1,0),"")</f>
        <v/>
      </c>
      <c r="IE42" s="255" t="str">
        <f t="shared" si="496"/>
        <v/>
      </c>
      <c r="IF42" s="255" t="str">
        <f>IF(IC42&lt;&gt;"",IF(ABS($F42-$G42)&gt;=PrSettings!$M$7,(ABS($F42-$G42-HZ42+IA42)&lt;=1)*1,IF(AND(IC42,$F42=$G42,$F42&gt;=PrSettings!$M$6),(ABS(HZ42-$F42)&lt;=1)*1,IF(AND(ABS($F42-$G42-HZ42+IA42)&lt;=1,$F42+$G42&gt;=PrSettings!$M$8),(ABS(HZ42-$F42)&lt;=1)*(ABS(IA42-$G42)&lt;=1)*1,""))),"")</f>
        <v/>
      </c>
      <c r="IG42" s="262"/>
      <c r="II42" s="253">
        <f t="shared" si="411"/>
        <v>1</v>
      </c>
      <c r="IJ42" s="254" t="str">
        <f>GrpF!$B$5</f>
        <v>Portugal</v>
      </c>
      <c r="IK42" s="255">
        <f t="shared" si="497"/>
        <v>17</v>
      </c>
      <c r="IL42" s="254" t="str">
        <f>GrpF!$D$5</f>
        <v>Czechia</v>
      </c>
      <c r="IM42" s="258"/>
      <c r="IN42" s="258"/>
      <c r="IO42" s="261"/>
      <c r="IP42" s="255" t="str">
        <f t="shared" si="498"/>
        <v/>
      </c>
      <c r="IQ42" s="255" t="str">
        <f>IF((IP42&lt;&gt;""),IF(OR($F42&lt;&gt;$G42,PrSettings!$M$4="●"),(($F42-$G42)=(IM42-IN42))*1,0),"")</f>
        <v/>
      </c>
      <c r="IR42" s="255" t="str">
        <f t="shared" si="499"/>
        <v/>
      </c>
      <c r="IS42" s="255" t="str">
        <f>IF(IP42&lt;&gt;"",IF(ABS($F42-$G42)&gt;=PrSettings!$M$7,(ABS($F42-$G42-IM42+IN42)&lt;=1)*1,IF(AND(IP42,$F42=$G42,$F42&gt;=PrSettings!$M$6),(ABS(IM42-$F42)&lt;=1)*1,IF(AND(ABS($F42-$G42-IM42+IN42)&lt;=1,$F42+$G42&gt;=PrSettings!$M$8),(ABS(IM42-$F42)&lt;=1)*(ABS(IN42-$G42)&lt;=1)*1,""))),"")</f>
        <v/>
      </c>
      <c r="IT42" s="262"/>
      <c r="IV42" s="253">
        <f t="shared" si="415"/>
        <v>1</v>
      </c>
      <c r="IW42" s="254" t="str">
        <f>GrpF!$B$5</f>
        <v>Portugal</v>
      </c>
      <c r="IX42" s="255">
        <f t="shared" si="500"/>
        <v>17</v>
      </c>
      <c r="IY42" s="254" t="str">
        <f>GrpF!$D$5</f>
        <v>Czechia</v>
      </c>
      <c r="IZ42" s="258"/>
      <c r="JA42" s="258"/>
      <c r="JB42" s="261"/>
      <c r="JC42" s="255" t="str">
        <f t="shared" si="501"/>
        <v/>
      </c>
      <c r="JD42" s="255" t="str">
        <f>IF((JC42&lt;&gt;""),IF(OR($F42&lt;&gt;$G42,PrSettings!$M$4="●"),(($F42-$G42)=(IZ42-JA42))*1,0),"")</f>
        <v/>
      </c>
      <c r="JE42" s="255" t="str">
        <f t="shared" si="502"/>
        <v/>
      </c>
      <c r="JF42" s="255" t="str">
        <f>IF(JC42&lt;&gt;"",IF(ABS($F42-$G42)&gt;=PrSettings!$M$7,(ABS($F42-$G42-IZ42+JA42)&lt;=1)*1,IF(AND(JC42,$F42=$G42,$F42&gt;=PrSettings!$M$6),(ABS(IZ42-$F42)&lt;=1)*1,IF(AND(ABS($F42-$G42-IZ42+JA42)&lt;=1,$F42+$G42&gt;=PrSettings!$M$8),(ABS(IZ42-$F42)&lt;=1)*(ABS(JA42-$G42)&lt;=1)*1,""))),"")</f>
        <v/>
      </c>
      <c r="JG42" s="262"/>
      <c r="JI42" s="253">
        <f t="shared" si="419"/>
        <v>1</v>
      </c>
      <c r="JJ42" s="254" t="str">
        <f>GrpF!$B$5</f>
        <v>Portugal</v>
      </c>
      <c r="JK42" s="255">
        <f t="shared" si="503"/>
        <v>17</v>
      </c>
      <c r="JL42" s="254" t="str">
        <f>GrpF!$D$5</f>
        <v>Czechia</v>
      </c>
      <c r="JM42" s="258"/>
      <c r="JN42" s="258"/>
      <c r="JO42" s="261"/>
      <c r="JP42" s="255" t="str">
        <f t="shared" si="504"/>
        <v/>
      </c>
      <c r="JQ42" s="255" t="str">
        <f>IF((JP42&lt;&gt;""),IF(OR($F42&lt;&gt;$G42,PrSettings!$M$4="●"),(($F42-$G42)=(JM42-JN42))*1,0),"")</f>
        <v/>
      </c>
      <c r="JR42" s="255" t="str">
        <f t="shared" si="505"/>
        <v/>
      </c>
      <c r="JS42" s="255" t="str">
        <f>IF(JP42&lt;&gt;"",IF(ABS($F42-$G42)&gt;=PrSettings!$M$7,(ABS($F42-$G42-JM42+JN42)&lt;=1)*1,IF(AND(JP42,$F42=$G42,$F42&gt;=PrSettings!$M$6),(ABS(JM42-$F42)&lt;=1)*1,IF(AND(ABS($F42-$G42-JM42+JN42)&lt;=1,$F42+$G42&gt;=PrSettings!$M$8),(ABS(JM42-$F42)&lt;=1)*(ABS(JN42-$G42)&lt;=1)*1,""))),"")</f>
        <v/>
      </c>
      <c r="JT42" s="262"/>
      <c r="JV42" s="253">
        <f t="shared" si="423"/>
        <v>1</v>
      </c>
      <c r="JW42" s="254" t="str">
        <f>GrpF!$B$5</f>
        <v>Portugal</v>
      </c>
      <c r="JX42" s="255">
        <f t="shared" si="506"/>
        <v>17</v>
      </c>
      <c r="JY42" s="254" t="str">
        <f>GrpF!$D$5</f>
        <v>Czechia</v>
      </c>
      <c r="JZ42" s="258"/>
      <c r="KA42" s="258"/>
      <c r="KB42" s="261"/>
      <c r="KC42" s="255" t="str">
        <f t="shared" si="507"/>
        <v/>
      </c>
      <c r="KD42" s="255" t="str">
        <f>IF((KC42&lt;&gt;""),IF(OR($F42&lt;&gt;$G42,PrSettings!$M$4="●"),(($F42-$G42)=(JZ42-KA42))*1,0),"")</f>
        <v/>
      </c>
      <c r="KE42" s="255" t="str">
        <f t="shared" si="508"/>
        <v/>
      </c>
      <c r="KF42" s="255" t="str">
        <f>IF(KC42&lt;&gt;"",IF(ABS($F42-$G42)&gt;=PrSettings!$M$7,(ABS($F42-$G42-JZ42+KA42)&lt;=1)*1,IF(AND(KC42,$F42=$G42,$F42&gt;=PrSettings!$M$6),(ABS(JZ42-$F42)&lt;=1)*1,IF(AND(ABS($F42-$G42-JZ42+KA42)&lt;=1,$F42+$G42&gt;=PrSettings!$M$8),(ABS(JZ42-$F42)&lt;=1)*(ABS(KA42-$G42)&lt;=1)*1,""))),"")</f>
        <v/>
      </c>
      <c r="KG42" s="262"/>
      <c r="KI42" s="253">
        <f t="shared" si="427"/>
        <v>1</v>
      </c>
      <c r="KJ42" s="254" t="str">
        <f>GrpF!$B$5</f>
        <v>Portugal</v>
      </c>
      <c r="KK42" s="255">
        <f t="shared" si="509"/>
        <v>17</v>
      </c>
      <c r="KL42" s="254" t="str">
        <f>GrpF!$D$5</f>
        <v>Czechia</v>
      </c>
      <c r="KM42" s="258"/>
      <c r="KN42" s="258"/>
      <c r="KO42" s="261"/>
      <c r="KP42" s="255" t="str">
        <f t="shared" si="510"/>
        <v/>
      </c>
      <c r="KQ42" s="255" t="str">
        <f>IF((KP42&lt;&gt;""),IF(OR($F42&lt;&gt;$G42,PrSettings!$M$4="●"),(($F42-$G42)=(KM42-KN42))*1,0),"")</f>
        <v/>
      </c>
      <c r="KR42" s="255" t="str">
        <f t="shared" si="511"/>
        <v/>
      </c>
      <c r="KS42" s="255" t="str">
        <f>IF(KP42&lt;&gt;"",IF(ABS($F42-$G42)&gt;=PrSettings!$M$7,(ABS($F42-$G42-KM42+KN42)&lt;=1)*1,IF(AND(KP42,$F42=$G42,$F42&gt;=PrSettings!$M$6),(ABS(KM42-$F42)&lt;=1)*1,IF(AND(ABS($F42-$G42-KM42+KN42)&lt;=1,$F42+$G42&gt;=PrSettings!$M$8),(ABS(KM42-$F42)&lt;=1)*(ABS(KN42-$G42)&lt;=1)*1,""))),"")</f>
        <v/>
      </c>
      <c r="KT42" s="262"/>
      <c r="KV42" s="253">
        <f t="shared" si="431"/>
        <v>1</v>
      </c>
      <c r="KW42" s="254" t="str">
        <f>GrpF!$B$5</f>
        <v>Portugal</v>
      </c>
      <c r="KX42" s="255">
        <f t="shared" si="512"/>
        <v>17</v>
      </c>
      <c r="KY42" s="254" t="str">
        <f>GrpF!$D$5</f>
        <v>Czechia</v>
      </c>
      <c r="KZ42" s="258"/>
      <c r="LA42" s="258"/>
      <c r="LB42" s="261"/>
      <c r="LC42" s="255" t="str">
        <f t="shared" si="513"/>
        <v/>
      </c>
      <c r="LD42" s="255" t="str">
        <f>IF((LC42&lt;&gt;""),IF(OR($F42&lt;&gt;$G42,PrSettings!$M$4="●"),(($F42-$G42)=(KZ42-LA42))*1,0),"")</f>
        <v/>
      </c>
      <c r="LE42" s="255" t="str">
        <f t="shared" si="514"/>
        <v/>
      </c>
      <c r="LF42" s="255" t="str">
        <f>IF(LC42&lt;&gt;"",IF(ABS($F42-$G42)&gt;=PrSettings!$M$7,(ABS($F42-$G42-KZ42+LA42)&lt;=1)*1,IF(AND(LC42,$F42=$G42,$F42&gt;=PrSettings!$M$6),(ABS(KZ42-$F42)&lt;=1)*1,IF(AND(ABS($F42-$G42-KZ42+LA42)&lt;=1,$F42+$G42&gt;=PrSettings!$M$8),(ABS(KZ42-$F42)&lt;=1)*(ABS(LA42-$G42)&lt;=1)*1,""))),"")</f>
        <v/>
      </c>
      <c r="LG42" s="262"/>
      <c r="LI42" s="253">
        <f t="shared" si="435"/>
        <v>1</v>
      </c>
      <c r="LJ42" s="254" t="str">
        <f>GrpF!$B$5</f>
        <v>Portugal</v>
      </c>
      <c r="LK42" s="255">
        <f t="shared" si="515"/>
        <v>17</v>
      </c>
      <c r="LL42" s="254" t="str">
        <f>GrpF!$D$5</f>
        <v>Czechia</v>
      </c>
      <c r="LM42" s="258"/>
      <c r="LN42" s="258"/>
      <c r="LO42" s="261"/>
      <c r="LP42" s="255" t="str">
        <f t="shared" si="516"/>
        <v/>
      </c>
      <c r="LQ42" s="255" t="str">
        <f>IF((LP42&lt;&gt;""),IF(OR($F42&lt;&gt;$G42,PrSettings!$M$4="●"),(($F42-$G42)=(LM42-LN42))*1,0),"")</f>
        <v/>
      </c>
      <c r="LR42" s="255" t="str">
        <f t="shared" si="517"/>
        <v/>
      </c>
      <c r="LS42" s="255" t="str">
        <f>IF(LP42&lt;&gt;"",IF(ABS($F42-$G42)&gt;=PrSettings!$M$7,(ABS($F42-$G42-LM42+LN42)&lt;=1)*1,IF(AND(LP42,$F42=$G42,$F42&gt;=PrSettings!$M$6),(ABS(LM42-$F42)&lt;=1)*1,IF(AND(ABS($F42-$G42-LM42+LN42)&lt;=1,$F42+$G42&gt;=PrSettings!$M$8),(ABS(LM42-$F42)&lt;=1)*(ABS(LN42-$G42)&lt;=1)*1,""))),"")</f>
        <v/>
      </c>
      <c r="LT42" s="262"/>
      <c r="LV42" s="253">
        <f t="shared" si="439"/>
        <v>1</v>
      </c>
      <c r="LW42" s="254" t="str">
        <f>GrpF!$B$5</f>
        <v>Portugal</v>
      </c>
      <c r="LX42" s="255">
        <f t="shared" si="518"/>
        <v>17</v>
      </c>
      <c r="LY42" s="254" t="str">
        <f>GrpF!$D$5</f>
        <v>Czechia</v>
      </c>
      <c r="LZ42" s="258"/>
      <c r="MA42" s="258"/>
      <c r="MB42" s="261"/>
      <c r="MC42" s="255" t="str">
        <f t="shared" si="519"/>
        <v/>
      </c>
      <c r="MD42" s="255" t="str">
        <f>IF((MC42&lt;&gt;""),IF(OR($F42&lt;&gt;$G42,PrSettings!$M$4="●"),(($F42-$G42)=(LZ42-MA42))*1,0),"")</f>
        <v/>
      </c>
      <c r="ME42" s="255" t="str">
        <f t="shared" si="520"/>
        <v/>
      </c>
      <c r="MF42" s="255" t="str">
        <f>IF(MC42&lt;&gt;"",IF(ABS($F42-$G42)&gt;=PrSettings!$M$7,(ABS($F42-$G42-LZ42+MA42)&lt;=1)*1,IF(AND(MC42,$F42=$G42,$F42&gt;=PrSettings!$M$6),(ABS(LZ42-$F42)&lt;=1)*1,IF(AND(ABS($F42-$G42-LZ42+MA42)&lt;=1,$F42+$G42&gt;=PrSettings!$M$8),(ABS(LZ42-$F42)&lt;=1)*(ABS(MA42-$G42)&lt;=1)*1,""))),"")</f>
        <v/>
      </c>
      <c r="MG42" s="262"/>
    </row>
    <row r="43">
      <c r="A43" s="172"/>
      <c r="B43" s="253">
        <f t="array" ref="B43">INDEX(Groups!$C$7:$C$35,MATCH(C43,Groups!$D$7:$D$35,0))</f>
        <v>34</v>
      </c>
      <c r="C43" s="254" t="str">
        <f>GrpF!$B$6</f>
        <v>Georgia</v>
      </c>
      <c r="D43" s="255">
        <f t="array" ref="D43">INDEX(Groups!$C$7:$C$35,MATCH(E43,Groups!$D$7:$D$35,0))</f>
        <v>17</v>
      </c>
      <c r="E43" s="254" t="str">
        <f>GrpF!$D$6</f>
        <v>Czechia</v>
      </c>
      <c r="F43" s="256">
        <f>GrpF!$E$6</f>
        <v>2</v>
      </c>
      <c r="G43" s="257">
        <f>GrpF!$G$6</f>
        <v>1</v>
      </c>
      <c r="H43" s="133"/>
      <c r="I43" s="253">
        <f t="shared" si="339"/>
        <v>34</v>
      </c>
      <c r="J43" s="254" t="str">
        <f>GrpF!$B$6</f>
        <v>Georgia</v>
      </c>
      <c r="K43" s="255">
        <f t="shared" si="443"/>
        <v>17</v>
      </c>
      <c r="L43" s="254" t="str">
        <f>GrpF!$D$6</f>
        <v>Czechia</v>
      </c>
      <c r="M43" s="258"/>
      <c r="N43" s="258"/>
      <c r="O43" s="261"/>
      <c r="P43" s="255" t="str">
        <f t="shared" si="444"/>
        <v/>
      </c>
      <c r="Q43" s="255" t="str">
        <f>IF((P43&lt;&gt;""),IF(OR($F43&lt;&gt;$G43,PrSettings!$M$4="●"),(($F43-$G43)=(M43-N43))*1,0),"")</f>
        <v/>
      </c>
      <c r="R43" s="255" t="str">
        <f t="shared" si="445"/>
        <v/>
      </c>
      <c r="S43" s="255" t="str">
        <f>IF(P43&lt;&gt;"",IF(ABS($F43-$G43)&gt;=PrSettings!$M$7,(ABS($F43-$G43-M43+N43)&lt;=1)*1,IF(AND(P43,$F43=$G43,$F43&gt;=PrSettings!$M$6),(ABS(M43-$F43)&lt;=1)*1,IF(AND(ABS($F43-$G43-M43+N43)&lt;=1,$F43+$G43&gt;=PrSettings!$M$8),(ABS(M43-$F43)&lt;=1)*(ABS(N43-$G43)&lt;=1)*1,""))),"")</f>
        <v/>
      </c>
      <c r="T43" s="262"/>
      <c r="V43" s="253">
        <f t="shared" si="343"/>
        <v>34</v>
      </c>
      <c r="W43" s="254" t="str">
        <f>GrpF!$B$6</f>
        <v>Georgia</v>
      </c>
      <c r="X43" s="255">
        <f t="shared" si="446"/>
        <v>17</v>
      </c>
      <c r="Y43" s="254" t="str">
        <f>GrpF!$D$6</f>
        <v>Czechia</v>
      </c>
      <c r="Z43" s="258"/>
      <c r="AA43" s="258"/>
      <c r="AB43" s="261"/>
      <c r="AC43" s="255" t="str">
        <f t="shared" si="447"/>
        <v/>
      </c>
      <c r="AD43" s="255" t="str">
        <f>IF((AC43&lt;&gt;""),IF(OR($F43&lt;&gt;$G43,PrSettings!$M$4="●"),(($F43-$G43)=(Z43-AA43))*1,0),"")</f>
        <v/>
      </c>
      <c r="AE43" s="255" t="str">
        <f t="shared" si="448"/>
        <v/>
      </c>
      <c r="AF43" s="255" t="str">
        <f>IF(AC43&lt;&gt;"",IF(ABS($F43-$G43)&gt;=PrSettings!$M$7,(ABS($F43-$G43-Z43+AA43)&lt;=1)*1,IF(AND(AC43,$F43=$G43,$F43&gt;=PrSettings!$M$6),(ABS(Z43-$F43)&lt;=1)*1,IF(AND(ABS($F43-$G43-Z43+AA43)&lt;=1,$F43+$G43&gt;=PrSettings!$M$8),(ABS(Z43-$F43)&lt;=1)*(ABS(AA43-$G43)&lt;=1)*1,""))),"")</f>
        <v/>
      </c>
      <c r="AG43" s="262"/>
      <c r="AI43" s="253">
        <f t="shared" si="347"/>
        <v>34</v>
      </c>
      <c r="AJ43" s="254" t="str">
        <f>GrpF!$B$6</f>
        <v>Georgia</v>
      </c>
      <c r="AK43" s="255">
        <f t="shared" si="449"/>
        <v>17</v>
      </c>
      <c r="AL43" s="254" t="str">
        <f>GrpF!$D$6</f>
        <v>Czechia</v>
      </c>
      <c r="AM43" s="258"/>
      <c r="AN43" s="258"/>
      <c r="AO43" s="261"/>
      <c r="AP43" s="255" t="str">
        <f t="shared" si="450"/>
        <v/>
      </c>
      <c r="AQ43" s="255" t="str">
        <f>IF((AP43&lt;&gt;""),IF(OR($F43&lt;&gt;$G43,PrSettings!$M$4="●"),(($F43-$G43)=(AM43-AN43))*1,0),"")</f>
        <v/>
      </c>
      <c r="AR43" s="255" t="str">
        <f t="shared" si="451"/>
        <v/>
      </c>
      <c r="AS43" s="255" t="str">
        <f>IF(AP43&lt;&gt;"",IF(ABS($F43-$G43)&gt;=PrSettings!$M$7,(ABS($F43-$G43-AM43+AN43)&lt;=1)*1,IF(AND(AP43,$F43=$G43,$F43&gt;=PrSettings!$M$6),(ABS(AM43-$F43)&lt;=1)*1,IF(AND(ABS($F43-$G43-AM43+AN43)&lt;=1,$F43+$G43&gt;=PrSettings!$M$8),(ABS(AM43-$F43)&lt;=1)*(ABS(AN43-$G43)&lt;=1)*1,""))),"")</f>
        <v/>
      </c>
      <c r="AT43" s="262"/>
      <c r="AV43" s="253">
        <f t="shared" si="351"/>
        <v>34</v>
      </c>
      <c r="AW43" s="254" t="str">
        <f>GrpF!$B$6</f>
        <v>Georgia</v>
      </c>
      <c r="AX43" s="255">
        <f t="shared" si="452"/>
        <v>17</v>
      </c>
      <c r="AY43" s="254" t="str">
        <f>GrpF!$D$6</f>
        <v>Czechia</v>
      </c>
      <c r="AZ43" s="258"/>
      <c r="BA43" s="258"/>
      <c r="BB43" s="261"/>
      <c r="BC43" s="255" t="str">
        <f t="shared" si="453"/>
        <v/>
      </c>
      <c r="BD43" s="255" t="str">
        <f>IF((BC43&lt;&gt;""),IF(OR($F43&lt;&gt;$G43,PrSettings!$M$4="●"),(($F43-$G43)=(AZ43-BA43))*1,0),"")</f>
        <v/>
      </c>
      <c r="BE43" s="255" t="str">
        <f t="shared" si="454"/>
        <v/>
      </c>
      <c r="BF43" s="255" t="str">
        <f>IF(BC43&lt;&gt;"",IF(ABS($F43-$G43)&gt;=PrSettings!$M$7,(ABS($F43-$G43-AZ43+BA43)&lt;=1)*1,IF(AND(BC43,$F43=$G43,$F43&gt;=PrSettings!$M$6),(ABS(AZ43-$F43)&lt;=1)*1,IF(AND(ABS($F43-$G43-AZ43+BA43)&lt;=1,$F43+$G43&gt;=PrSettings!$M$8),(ABS(AZ43-$F43)&lt;=1)*(ABS(BA43-$G43)&lt;=1)*1,""))),"")</f>
        <v/>
      </c>
      <c r="BG43" s="262"/>
      <c r="BI43" s="253">
        <f t="shared" si="355"/>
        <v>34</v>
      </c>
      <c r="BJ43" s="254" t="str">
        <f>GrpF!$B$6</f>
        <v>Georgia</v>
      </c>
      <c r="BK43" s="255">
        <f t="shared" si="455"/>
        <v>17</v>
      </c>
      <c r="BL43" s="254" t="str">
        <f>GrpF!$D$6</f>
        <v>Czechia</v>
      </c>
      <c r="BM43" s="258"/>
      <c r="BN43" s="258"/>
      <c r="BO43" s="261"/>
      <c r="BP43" s="255" t="str">
        <f t="shared" si="456"/>
        <v/>
      </c>
      <c r="BQ43" s="255" t="str">
        <f>IF((BP43&lt;&gt;""),IF(OR($F43&lt;&gt;$G43,PrSettings!$M$4="●"),(($F43-$G43)=(BM43-BN43))*1,0),"")</f>
        <v/>
      </c>
      <c r="BR43" s="255" t="str">
        <f t="shared" si="457"/>
        <v/>
      </c>
      <c r="BS43" s="255" t="str">
        <f>IF(BP43&lt;&gt;"",IF(ABS($F43-$G43)&gt;=PrSettings!$M$7,(ABS($F43-$G43-BM43+BN43)&lt;=1)*1,IF(AND(BP43,$F43=$G43,$F43&gt;=PrSettings!$M$6),(ABS(BM43-$F43)&lt;=1)*1,IF(AND(ABS($F43-$G43-BM43+BN43)&lt;=1,$F43+$G43&gt;=PrSettings!$M$8),(ABS(BM43-$F43)&lt;=1)*(ABS(BN43-$G43)&lt;=1)*1,""))),"")</f>
        <v/>
      </c>
      <c r="BT43" s="262"/>
      <c r="BV43" s="253">
        <f t="shared" si="359"/>
        <v>34</v>
      </c>
      <c r="BW43" s="254" t="str">
        <f>GrpF!$B$6</f>
        <v>Georgia</v>
      </c>
      <c r="BX43" s="255">
        <f t="shared" si="458"/>
        <v>17</v>
      </c>
      <c r="BY43" s="254" t="str">
        <f>GrpF!$D$6</f>
        <v>Czechia</v>
      </c>
      <c r="BZ43" s="258"/>
      <c r="CA43" s="258"/>
      <c r="CB43" s="261"/>
      <c r="CC43" s="255" t="str">
        <f t="shared" si="459"/>
        <v/>
      </c>
      <c r="CD43" s="255" t="str">
        <f>IF((CC43&lt;&gt;""),IF(OR($F43&lt;&gt;$G43,PrSettings!$M$4="●"),(($F43-$G43)=(BZ43-CA43))*1,0),"")</f>
        <v/>
      </c>
      <c r="CE43" s="255" t="str">
        <f t="shared" si="460"/>
        <v/>
      </c>
      <c r="CF43" s="255" t="str">
        <f>IF(CC43&lt;&gt;"",IF(ABS($F43-$G43)&gt;=PrSettings!$M$7,(ABS($F43-$G43-BZ43+CA43)&lt;=1)*1,IF(AND(CC43,$F43=$G43,$F43&gt;=PrSettings!$M$6),(ABS(BZ43-$F43)&lt;=1)*1,IF(AND(ABS($F43-$G43-BZ43+CA43)&lt;=1,$F43+$G43&gt;=PrSettings!$M$8),(ABS(BZ43-$F43)&lt;=1)*(ABS(CA43-$G43)&lt;=1)*1,""))),"")</f>
        <v/>
      </c>
      <c r="CG43" s="262"/>
      <c r="CI43" s="253">
        <f t="shared" si="363"/>
        <v>34</v>
      </c>
      <c r="CJ43" s="254" t="str">
        <f>GrpF!$B$6</f>
        <v>Georgia</v>
      </c>
      <c r="CK43" s="255">
        <f t="shared" si="461"/>
        <v>17</v>
      </c>
      <c r="CL43" s="254" t="str">
        <f>GrpF!$D$6</f>
        <v>Czechia</v>
      </c>
      <c r="CM43" s="258"/>
      <c r="CN43" s="258"/>
      <c r="CO43" s="261"/>
      <c r="CP43" s="255" t="str">
        <f t="shared" si="462"/>
        <v/>
      </c>
      <c r="CQ43" s="255" t="str">
        <f>IF((CP43&lt;&gt;""),IF(OR($F43&lt;&gt;$G43,PrSettings!$M$4="●"),(($F43-$G43)=(CM43-CN43))*1,0),"")</f>
        <v/>
      </c>
      <c r="CR43" s="255" t="str">
        <f t="shared" si="463"/>
        <v/>
      </c>
      <c r="CS43" s="255" t="str">
        <f>IF(CP43&lt;&gt;"",IF(ABS($F43-$G43)&gt;=PrSettings!$M$7,(ABS($F43-$G43-CM43+CN43)&lt;=1)*1,IF(AND(CP43,$F43=$G43,$F43&gt;=PrSettings!$M$6),(ABS(CM43-$F43)&lt;=1)*1,IF(AND(ABS($F43-$G43-CM43+CN43)&lt;=1,$F43+$G43&gt;=PrSettings!$M$8),(ABS(CM43-$F43)&lt;=1)*(ABS(CN43-$G43)&lt;=1)*1,""))),"")</f>
        <v/>
      </c>
      <c r="CT43" s="262"/>
      <c r="CV43" s="253">
        <f t="shared" si="367"/>
        <v>34</v>
      </c>
      <c r="CW43" s="254" t="str">
        <f>GrpF!$B$6</f>
        <v>Georgia</v>
      </c>
      <c r="CX43" s="255">
        <f t="shared" si="464"/>
        <v>17</v>
      </c>
      <c r="CY43" s="254" t="str">
        <f>GrpF!$D$6</f>
        <v>Czechia</v>
      </c>
      <c r="CZ43" s="258"/>
      <c r="DA43" s="258"/>
      <c r="DB43" s="261"/>
      <c r="DC43" s="255" t="str">
        <f t="shared" si="465"/>
        <v/>
      </c>
      <c r="DD43" s="255" t="str">
        <f>IF((DC43&lt;&gt;""),IF(OR($F43&lt;&gt;$G43,PrSettings!$M$4="●"),(($F43-$G43)=(CZ43-DA43))*1,0),"")</f>
        <v/>
      </c>
      <c r="DE43" s="255" t="str">
        <f t="shared" si="466"/>
        <v/>
      </c>
      <c r="DF43" s="255" t="str">
        <f>IF(DC43&lt;&gt;"",IF(ABS($F43-$G43)&gt;=PrSettings!$M$7,(ABS($F43-$G43-CZ43+DA43)&lt;=1)*1,IF(AND(DC43,$F43=$G43,$F43&gt;=PrSettings!$M$6),(ABS(CZ43-$F43)&lt;=1)*1,IF(AND(ABS($F43-$G43-CZ43+DA43)&lt;=1,$F43+$G43&gt;=PrSettings!$M$8),(ABS(CZ43-$F43)&lt;=1)*(ABS(DA43-$G43)&lt;=1)*1,""))),"")</f>
        <v/>
      </c>
      <c r="DG43" s="262"/>
      <c r="DI43" s="253">
        <f t="shared" si="371"/>
        <v>34</v>
      </c>
      <c r="DJ43" s="254" t="str">
        <f>GrpF!$B$6</f>
        <v>Georgia</v>
      </c>
      <c r="DK43" s="255">
        <f t="shared" si="467"/>
        <v>17</v>
      </c>
      <c r="DL43" s="254" t="str">
        <f>GrpF!$D$6</f>
        <v>Czechia</v>
      </c>
      <c r="DM43" s="258"/>
      <c r="DN43" s="258"/>
      <c r="DO43" s="261"/>
      <c r="DP43" s="255" t="str">
        <f t="shared" si="468"/>
        <v/>
      </c>
      <c r="DQ43" s="255" t="str">
        <f>IF((DP43&lt;&gt;""),IF(OR($F43&lt;&gt;$G43,PrSettings!$M$4="●"),(($F43-$G43)=(DM43-DN43))*1,0),"")</f>
        <v/>
      </c>
      <c r="DR43" s="255" t="str">
        <f t="shared" si="469"/>
        <v/>
      </c>
      <c r="DS43" s="255" t="str">
        <f>IF(DP43&lt;&gt;"",IF(ABS($F43-$G43)&gt;=PrSettings!$M$7,(ABS($F43-$G43-DM43+DN43)&lt;=1)*1,IF(AND(DP43,$F43=$G43,$F43&gt;=PrSettings!$M$6),(ABS(DM43-$F43)&lt;=1)*1,IF(AND(ABS($F43-$G43-DM43+DN43)&lt;=1,$F43+$G43&gt;=PrSettings!$M$8),(ABS(DM43-$F43)&lt;=1)*(ABS(DN43-$G43)&lt;=1)*1,""))),"")</f>
        <v/>
      </c>
      <c r="DT43" s="262"/>
      <c r="DV43" s="253">
        <f t="shared" si="375"/>
        <v>34</v>
      </c>
      <c r="DW43" s="254" t="str">
        <f>GrpF!$B$6</f>
        <v>Georgia</v>
      </c>
      <c r="DX43" s="255">
        <f t="shared" si="470"/>
        <v>17</v>
      </c>
      <c r="DY43" s="254" t="str">
        <f>GrpF!$D$6</f>
        <v>Czechia</v>
      </c>
      <c r="DZ43" s="258"/>
      <c r="EA43" s="258"/>
      <c r="EB43" s="261"/>
      <c r="EC43" s="255" t="str">
        <f t="shared" si="471"/>
        <v/>
      </c>
      <c r="ED43" s="255" t="str">
        <f>IF((EC43&lt;&gt;""),IF(OR($F43&lt;&gt;$G43,PrSettings!$M$4="●"),(($F43-$G43)=(DZ43-EA43))*1,0),"")</f>
        <v/>
      </c>
      <c r="EE43" s="255" t="str">
        <f t="shared" si="472"/>
        <v/>
      </c>
      <c r="EF43" s="255" t="str">
        <f>IF(EC43&lt;&gt;"",IF(ABS($F43-$G43)&gt;=PrSettings!$M$7,(ABS($F43-$G43-DZ43+EA43)&lt;=1)*1,IF(AND(EC43,$F43=$G43,$F43&gt;=PrSettings!$M$6),(ABS(DZ43-$F43)&lt;=1)*1,IF(AND(ABS($F43-$G43-DZ43+EA43)&lt;=1,$F43+$G43&gt;=PrSettings!$M$8),(ABS(DZ43-$F43)&lt;=1)*(ABS(EA43-$G43)&lt;=1)*1,""))),"")</f>
        <v/>
      </c>
      <c r="EG43" s="262"/>
      <c r="EI43" s="253">
        <f t="shared" si="379"/>
        <v>34</v>
      </c>
      <c r="EJ43" s="254" t="str">
        <f>GrpF!$B$6</f>
        <v>Georgia</v>
      </c>
      <c r="EK43" s="255">
        <f t="shared" si="473"/>
        <v>17</v>
      </c>
      <c r="EL43" s="254" t="str">
        <f>GrpF!$D$6</f>
        <v>Czechia</v>
      </c>
      <c r="EM43" s="258"/>
      <c r="EN43" s="258"/>
      <c r="EO43" s="261"/>
      <c r="EP43" s="255" t="str">
        <f t="shared" si="474"/>
        <v/>
      </c>
      <c r="EQ43" s="255" t="str">
        <f>IF((EP43&lt;&gt;""),IF(OR($F43&lt;&gt;$G43,PrSettings!$M$4="●"),(($F43-$G43)=(EM43-EN43))*1,0),"")</f>
        <v/>
      </c>
      <c r="ER43" s="255" t="str">
        <f t="shared" si="475"/>
        <v/>
      </c>
      <c r="ES43" s="255" t="str">
        <f>IF(EP43&lt;&gt;"",IF(ABS($F43-$G43)&gt;=PrSettings!$M$7,(ABS($F43-$G43-EM43+EN43)&lt;=1)*1,IF(AND(EP43,$F43=$G43,$F43&gt;=PrSettings!$M$6),(ABS(EM43-$F43)&lt;=1)*1,IF(AND(ABS($F43-$G43-EM43+EN43)&lt;=1,$F43+$G43&gt;=PrSettings!$M$8),(ABS(EM43-$F43)&lt;=1)*(ABS(EN43-$G43)&lt;=1)*1,""))),"")</f>
        <v/>
      </c>
      <c r="ET43" s="262"/>
      <c r="EV43" s="253">
        <f t="shared" si="383"/>
        <v>34</v>
      </c>
      <c r="EW43" s="254" t="str">
        <f>GrpF!$B$6</f>
        <v>Georgia</v>
      </c>
      <c r="EX43" s="255">
        <f t="shared" si="476"/>
        <v>17</v>
      </c>
      <c r="EY43" s="254" t="str">
        <f>GrpF!$D$6</f>
        <v>Czechia</v>
      </c>
      <c r="EZ43" s="258"/>
      <c r="FA43" s="258"/>
      <c r="FB43" s="261"/>
      <c r="FC43" s="255" t="str">
        <f t="shared" si="477"/>
        <v/>
      </c>
      <c r="FD43" s="255" t="str">
        <f>IF((FC43&lt;&gt;""),IF(OR($F43&lt;&gt;$G43,PrSettings!$M$4="●"),(($F43-$G43)=(EZ43-FA43))*1,0),"")</f>
        <v/>
      </c>
      <c r="FE43" s="255" t="str">
        <f t="shared" si="478"/>
        <v/>
      </c>
      <c r="FF43" s="255" t="str">
        <f>IF(FC43&lt;&gt;"",IF(ABS($F43-$G43)&gt;=PrSettings!$M$7,(ABS($F43-$G43-EZ43+FA43)&lt;=1)*1,IF(AND(FC43,$F43=$G43,$F43&gt;=PrSettings!$M$6),(ABS(EZ43-$F43)&lt;=1)*1,IF(AND(ABS($F43-$G43-EZ43+FA43)&lt;=1,$F43+$G43&gt;=PrSettings!$M$8),(ABS(EZ43-$F43)&lt;=1)*(ABS(FA43-$G43)&lt;=1)*1,""))),"")</f>
        <v/>
      </c>
      <c r="FG43" s="262"/>
      <c r="FI43" s="253">
        <f t="shared" si="387"/>
        <v>34</v>
      </c>
      <c r="FJ43" s="254" t="str">
        <f>GrpF!$B$6</f>
        <v>Georgia</v>
      </c>
      <c r="FK43" s="255">
        <f t="shared" si="479"/>
        <v>17</v>
      </c>
      <c r="FL43" s="254" t="str">
        <f>GrpF!$D$6</f>
        <v>Czechia</v>
      </c>
      <c r="FM43" s="258"/>
      <c r="FN43" s="258"/>
      <c r="FO43" s="261"/>
      <c r="FP43" s="255" t="str">
        <f t="shared" si="480"/>
        <v/>
      </c>
      <c r="FQ43" s="255" t="str">
        <f>IF((FP43&lt;&gt;""),IF(OR($F43&lt;&gt;$G43,PrSettings!$M$4="●"),(($F43-$G43)=(FM43-FN43))*1,0),"")</f>
        <v/>
      </c>
      <c r="FR43" s="255" t="str">
        <f t="shared" si="481"/>
        <v/>
      </c>
      <c r="FS43" s="255" t="str">
        <f>IF(FP43&lt;&gt;"",IF(ABS($F43-$G43)&gt;=PrSettings!$M$7,(ABS($F43-$G43-FM43+FN43)&lt;=1)*1,IF(AND(FP43,$F43=$G43,$F43&gt;=PrSettings!$M$6),(ABS(FM43-$F43)&lt;=1)*1,IF(AND(ABS($F43-$G43-FM43+FN43)&lt;=1,$F43+$G43&gt;=PrSettings!$M$8),(ABS(FM43-$F43)&lt;=1)*(ABS(FN43-$G43)&lt;=1)*1,""))),"")</f>
        <v/>
      </c>
      <c r="FT43" s="262"/>
      <c r="FV43" s="253">
        <f t="shared" si="391"/>
        <v>34</v>
      </c>
      <c r="FW43" s="254" t="str">
        <f>GrpF!$B$6</f>
        <v>Georgia</v>
      </c>
      <c r="FX43" s="255">
        <f t="shared" si="482"/>
        <v>17</v>
      </c>
      <c r="FY43" s="254" t="str">
        <f>GrpF!$D$6</f>
        <v>Czechia</v>
      </c>
      <c r="FZ43" s="258"/>
      <c r="GA43" s="258"/>
      <c r="GB43" s="261"/>
      <c r="GC43" s="255" t="str">
        <f t="shared" si="483"/>
        <v/>
      </c>
      <c r="GD43" s="255" t="str">
        <f>IF((GC43&lt;&gt;""),IF(OR($F43&lt;&gt;$G43,PrSettings!$M$4="●"),(($F43-$G43)=(FZ43-GA43))*1,0),"")</f>
        <v/>
      </c>
      <c r="GE43" s="255" t="str">
        <f t="shared" si="484"/>
        <v/>
      </c>
      <c r="GF43" s="255" t="str">
        <f>IF(GC43&lt;&gt;"",IF(ABS($F43-$G43)&gt;=PrSettings!$M$7,(ABS($F43-$G43-FZ43+GA43)&lt;=1)*1,IF(AND(GC43,$F43=$G43,$F43&gt;=PrSettings!$M$6),(ABS(FZ43-$F43)&lt;=1)*1,IF(AND(ABS($F43-$G43-FZ43+GA43)&lt;=1,$F43+$G43&gt;=PrSettings!$M$8),(ABS(FZ43-$F43)&lt;=1)*(ABS(GA43-$G43)&lt;=1)*1,""))),"")</f>
        <v/>
      </c>
      <c r="GG43" s="262"/>
      <c r="GI43" s="253">
        <f t="shared" si="395"/>
        <v>34</v>
      </c>
      <c r="GJ43" s="254" t="str">
        <f>GrpF!$B$6</f>
        <v>Georgia</v>
      </c>
      <c r="GK43" s="255">
        <f t="shared" si="485"/>
        <v>17</v>
      </c>
      <c r="GL43" s="254" t="str">
        <f>GrpF!$D$6</f>
        <v>Czechia</v>
      </c>
      <c r="GM43" s="258"/>
      <c r="GN43" s="258"/>
      <c r="GO43" s="261"/>
      <c r="GP43" s="255" t="str">
        <f t="shared" si="486"/>
        <v/>
      </c>
      <c r="GQ43" s="255" t="str">
        <f>IF((GP43&lt;&gt;""),IF(OR($F43&lt;&gt;$G43,PrSettings!$M$4="●"),(($F43-$G43)=(GM43-GN43))*1,0),"")</f>
        <v/>
      </c>
      <c r="GR43" s="255" t="str">
        <f t="shared" si="487"/>
        <v/>
      </c>
      <c r="GS43" s="255" t="str">
        <f>IF(GP43&lt;&gt;"",IF(ABS($F43-$G43)&gt;=PrSettings!$M$7,(ABS($F43-$G43-GM43+GN43)&lt;=1)*1,IF(AND(GP43,$F43=$G43,$F43&gt;=PrSettings!$M$6),(ABS(GM43-$F43)&lt;=1)*1,IF(AND(ABS($F43-$G43-GM43+GN43)&lt;=1,$F43+$G43&gt;=PrSettings!$M$8),(ABS(GM43-$F43)&lt;=1)*(ABS(GN43-$G43)&lt;=1)*1,""))),"")</f>
        <v/>
      </c>
      <c r="GT43" s="262"/>
      <c r="GV43" s="253">
        <f t="shared" si="399"/>
        <v>34</v>
      </c>
      <c r="GW43" s="254" t="str">
        <f>GrpF!$B$6</f>
        <v>Georgia</v>
      </c>
      <c r="GX43" s="255">
        <f t="shared" si="488"/>
        <v>17</v>
      </c>
      <c r="GY43" s="254" t="str">
        <f>GrpF!$D$6</f>
        <v>Czechia</v>
      </c>
      <c r="GZ43" s="258"/>
      <c r="HA43" s="258"/>
      <c r="HB43" s="261"/>
      <c r="HC43" s="255" t="str">
        <f t="shared" si="489"/>
        <v/>
      </c>
      <c r="HD43" s="255" t="str">
        <f>IF((HC43&lt;&gt;""),IF(OR($F43&lt;&gt;$G43,PrSettings!$M$4="●"),(($F43-$G43)=(GZ43-HA43))*1,0),"")</f>
        <v/>
      </c>
      <c r="HE43" s="255" t="str">
        <f t="shared" si="490"/>
        <v/>
      </c>
      <c r="HF43" s="255" t="str">
        <f>IF(HC43&lt;&gt;"",IF(ABS($F43-$G43)&gt;=PrSettings!$M$7,(ABS($F43-$G43-GZ43+HA43)&lt;=1)*1,IF(AND(HC43,$F43=$G43,$F43&gt;=PrSettings!$M$6),(ABS(GZ43-$F43)&lt;=1)*1,IF(AND(ABS($F43-$G43-GZ43+HA43)&lt;=1,$F43+$G43&gt;=PrSettings!$M$8),(ABS(GZ43-$F43)&lt;=1)*(ABS(HA43-$G43)&lt;=1)*1,""))),"")</f>
        <v/>
      </c>
      <c r="HG43" s="262"/>
      <c r="HI43" s="253">
        <f t="shared" si="403"/>
        <v>34</v>
      </c>
      <c r="HJ43" s="254" t="str">
        <f>GrpF!$B$6</f>
        <v>Georgia</v>
      </c>
      <c r="HK43" s="255">
        <f t="shared" si="491"/>
        <v>17</v>
      </c>
      <c r="HL43" s="254" t="str">
        <f>GrpF!$D$6</f>
        <v>Czechia</v>
      </c>
      <c r="HM43" s="258"/>
      <c r="HN43" s="258"/>
      <c r="HO43" s="261"/>
      <c r="HP43" s="255" t="str">
        <f t="shared" si="492"/>
        <v/>
      </c>
      <c r="HQ43" s="255" t="str">
        <f>IF((HP43&lt;&gt;""),IF(OR($F43&lt;&gt;$G43,PrSettings!$M$4="●"),(($F43-$G43)=(HM43-HN43))*1,0),"")</f>
        <v/>
      </c>
      <c r="HR43" s="255" t="str">
        <f t="shared" si="493"/>
        <v/>
      </c>
      <c r="HS43" s="255" t="str">
        <f>IF(HP43&lt;&gt;"",IF(ABS($F43-$G43)&gt;=PrSettings!$M$7,(ABS($F43-$G43-HM43+HN43)&lt;=1)*1,IF(AND(HP43,$F43=$G43,$F43&gt;=PrSettings!$M$6),(ABS(HM43-$F43)&lt;=1)*1,IF(AND(ABS($F43-$G43-HM43+HN43)&lt;=1,$F43+$G43&gt;=PrSettings!$M$8),(ABS(HM43-$F43)&lt;=1)*(ABS(HN43-$G43)&lt;=1)*1,""))),"")</f>
        <v/>
      </c>
      <c r="HT43" s="262"/>
      <c r="HV43" s="253">
        <f t="shared" si="407"/>
        <v>34</v>
      </c>
      <c r="HW43" s="254" t="str">
        <f>GrpF!$B$6</f>
        <v>Georgia</v>
      </c>
      <c r="HX43" s="255">
        <f t="shared" si="494"/>
        <v>17</v>
      </c>
      <c r="HY43" s="254" t="str">
        <f>GrpF!$D$6</f>
        <v>Czechia</v>
      </c>
      <c r="HZ43" s="258"/>
      <c r="IA43" s="258"/>
      <c r="IB43" s="261"/>
      <c r="IC43" s="255" t="str">
        <f t="shared" si="495"/>
        <v/>
      </c>
      <c r="ID43" s="255" t="str">
        <f>IF((IC43&lt;&gt;""),IF(OR($F43&lt;&gt;$G43,PrSettings!$M$4="●"),(($F43-$G43)=(HZ43-IA43))*1,0),"")</f>
        <v/>
      </c>
      <c r="IE43" s="255" t="str">
        <f t="shared" si="496"/>
        <v/>
      </c>
      <c r="IF43" s="255" t="str">
        <f>IF(IC43&lt;&gt;"",IF(ABS($F43-$G43)&gt;=PrSettings!$M$7,(ABS($F43-$G43-HZ43+IA43)&lt;=1)*1,IF(AND(IC43,$F43=$G43,$F43&gt;=PrSettings!$M$6),(ABS(HZ43-$F43)&lt;=1)*1,IF(AND(ABS($F43-$G43-HZ43+IA43)&lt;=1,$F43+$G43&gt;=PrSettings!$M$8),(ABS(HZ43-$F43)&lt;=1)*(ABS(IA43-$G43)&lt;=1)*1,""))),"")</f>
        <v/>
      </c>
      <c r="IG43" s="262"/>
      <c r="II43" s="253">
        <f t="shared" si="411"/>
        <v>34</v>
      </c>
      <c r="IJ43" s="254" t="str">
        <f>GrpF!$B$6</f>
        <v>Georgia</v>
      </c>
      <c r="IK43" s="255">
        <f t="shared" si="497"/>
        <v>17</v>
      </c>
      <c r="IL43" s="254" t="str">
        <f>GrpF!$D$6</f>
        <v>Czechia</v>
      </c>
      <c r="IM43" s="258"/>
      <c r="IN43" s="258"/>
      <c r="IO43" s="261"/>
      <c r="IP43" s="255" t="str">
        <f t="shared" si="498"/>
        <v/>
      </c>
      <c r="IQ43" s="255" t="str">
        <f>IF((IP43&lt;&gt;""),IF(OR($F43&lt;&gt;$G43,PrSettings!$M$4="●"),(($F43-$G43)=(IM43-IN43))*1,0),"")</f>
        <v/>
      </c>
      <c r="IR43" s="255" t="str">
        <f t="shared" si="499"/>
        <v/>
      </c>
      <c r="IS43" s="255" t="str">
        <f>IF(IP43&lt;&gt;"",IF(ABS($F43-$G43)&gt;=PrSettings!$M$7,(ABS($F43-$G43-IM43+IN43)&lt;=1)*1,IF(AND(IP43,$F43=$G43,$F43&gt;=PrSettings!$M$6),(ABS(IM43-$F43)&lt;=1)*1,IF(AND(ABS($F43-$G43-IM43+IN43)&lt;=1,$F43+$G43&gt;=PrSettings!$M$8),(ABS(IM43-$F43)&lt;=1)*(ABS(IN43-$G43)&lt;=1)*1,""))),"")</f>
        <v/>
      </c>
      <c r="IT43" s="262"/>
      <c r="IV43" s="253">
        <f t="shared" si="415"/>
        <v>34</v>
      </c>
      <c r="IW43" s="254" t="str">
        <f>GrpF!$B$6</f>
        <v>Georgia</v>
      </c>
      <c r="IX43" s="255">
        <f t="shared" si="500"/>
        <v>17</v>
      </c>
      <c r="IY43" s="254" t="str">
        <f>GrpF!$D$6</f>
        <v>Czechia</v>
      </c>
      <c r="IZ43" s="258"/>
      <c r="JA43" s="258"/>
      <c r="JB43" s="261"/>
      <c r="JC43" s="255" t="str">
        <f t="shared" si="501"/>
        <v/>
      </c>
      <c r="JD43" s="255" t="str">
        <f>IF((JC43&lt;&gt;""),IF(OR($F43&lt;&gt;$G43,PrSettings!$M$4="●"),(($F43-$G43)=(IZ43-JA43))*1,0),"")</f>
        <v/>
      </c>
      <c r="JE43" s="255" t="str">
        <f t="shared" si="502"/>
        <v/>
      </c>
      <c r="JF43" s="255" t="str">
        <f>IF(JC43&lt;&gt;"",IF(ABS($F43-$G43)&gt;=PrSettings!$M$7,(ABS($F43-$G43-IZ43+JA43)&lt;=1)*1,IF(AND(JC43,$F43=$G43,$F43&gt;=PrSettings!$M$6),(ABS(IZ43-$F43)&lt;=1)*1,IF(AND(ABS($F43-$G43-IZ43+JA43)&lt;=1,$F43+$G43&gt;=PrSettings!$M$8),(ABS(IZ43-$F43)&lt;=1)*(ABS(JA43-$G43)&lt;=1)*1,""))),"")</f>
        <v/>
      </c>
      <c r="JG43" s="262"/>
      <c r="JI43" s="253">
        <f t="shared" si="419"/>
        <v>34</v>
      </c>
      <c r="JJ43" s="254" t="str">
        <f>GrpF!$B$6</f>
        <v>Georgia</v>
      </c>
      <c r="JK43" s="255">
        <f t="shared" si="503"/>
        <v>17</v>
      </c>
      <c r="JL43" s="254" t="str">
        <f>GrpF!$D$6</f>
        <v>Czechia</v>
      </c>
      <c r="JM43" s="258"/>
      <c r="JN43" s="258"/>
      <c r="JO43" s="261"/>
      <c r="JP43" s="255" t="str">
        <f t="shared" si="504"/>
        <v/>
      </c>
      <c r="JQ43" s="255" t="str">
        <f>IF((JP43&lt;&gt;""),IF(OR($F43&lt;&gt;$G43,PrSettings!$M$4="●"),(($F43-$G43)=(JM43-JN43))*1,0),"")</f>
        <v/>
      </c>
      <c r="JR43" s="255" t="str">
        <f t="shared" si="505"/>
        <v/>
      </c>
      <c r="JS43" s="255" t="str">
        <f>IF(JP43&lt;&gt;"",IF(ABS($F43-$G43)&gt;=PrSettings!$M$7,(ABS($F43-$G43-JM43+JN43)&lt;=1)*1,IF(AND(JP43,$F43=$G43,$F43&gt;=PrSettings!$M$6),(ABS(JM43-$F43)&lt;=1)*1,IF(AND(ABS($F43-$G43-JM43+JN43)&lt;=1,$F43+$G43&gt;=PrSettings!$M$8),(ABS(JM43-$F43)&lt;=1)*(ABS(JN43-$G43)&lt;=1)*1,""))),"")</f>
        <v/>
      </c>
      <c r="JT43" s="262"/>
      <c r="JV43" s="253">
        <f t="shared" si="423"/>
        <v>34</v>
      </c>
      <c r="JW43" s="254" t="str">
        <f>GrpF!$B$6</f>
        <v>Georgia</v>
      </c>
      <c r="JX43" s="255">
        <f t="shared" si="506"/>
        <v>17</v>
      </c>
      <c r="JY43" s="254" t="str">
        <f>GrpF!$D$6</f>
        <v>Czechia</v>
      </c>
      <c r="JZ43" s="258"/>
      <c r="KA43" s="258"/>
      <c r="KB43" s="261"/>
      <c r="KC43" s="255" t="str">
        <f t="shared" si="507"/>
        <v/>
      </c>
      <c r="KD43" s="255" t="str">
        <f>IF((KC43&lt;&gt;""),IF(OR($F43&lt;&gt;$G43,PrSettings!$M$4="●"),(($F43-$G43)=(JZ43-KA43))*1,0),"")</f>
        <v/>
      </c>
      <c r="KE43" s="255" t="str">
        <f t="shared" si="508"/>
        <v/>
      </c>
      <c r="KF43" s="255" t="str">
        <f>IF(KC43&lt;&gt;"",IF(ABS($F43-$G43)&gt;=PrSettings!$M$7,(ABS($F43-$G43-JZ43+KA43)&lt;=1)*1,IF(AND(KC43,$F43=$G43,$F43&gt;=PrSettings!$M$6),(ABS(JZ43-$F43)&lt;=1)*1,IF(AND(ABS($F43-$G43-JZ43+KA43)&lt;=1,$F43+$G43&gt;=PrSettings!$M$8),(ABS(JZ43-$F43)&lt;=1)*(ABS(KA43-$G43)&lt;=1)*1,""))),"")</f>
        <v/>
      </c>
      <c r="KG43" s="262"/>
      <c r="KI43" s="253">
        <f t="shared" si="427"/>
        <v>34</v>
      </c>
      <c r="KJ43" s="254" t="str">
        <f>GrpF!$B$6</f>
        <v>Georgia</v>
      </c>
      <c r="KK43" s="255">
        <f t="shared" si="509"/>
        <v>17</v>
      </c>
      <c r="KL43" s="254" t="str">
        <f>GrpF!$D$6</f>
        <v>Czechia</v>
      </c>
      <c r="KM43" s="258"/>
      <c r="KN43" s="258"/>
      <c r="KO43" s="261"/>
      <c r="KP43" s="255" t="str">
        <f t="shared" si="510"/>
        <v/>
      </c>
      <c r="KQ43" s="255" t="str">
        <f>IF((KP43&lt;&gt;""),IF(OR($F43&lt;&gt;$G43,PrSettings!$M$4="●"),(($F43-$G43)=(KM43-KN43))*1,0),"")</f>
        <v/>
      </c>
      <c r="KR43" s="255" t="str">
        <f t="shared" si="511"/>
        <v/>
      </c>
      <c r="KS43" s="255" t="str">
        <f>IF(KP43&lt;&gt;"",IF(ABS($F43-$G43)&gt;=PrSettings!$M$7,(ABS($F43-$G43-KM43+KN43)&lt;=1)*1,IF(AND(KP43,$F43=$G43,$F43&gt;=PrSettings!$M$6),(ABS(KM43-$F43)&lt;=1)*1,IF(AND(ABS($F43-$G43-KM43+KN43)&lt;=1,$F43+$G43&gt;=PrSettings!$M$8),(ABS(KM43-$F43)&lt;=1)*(ABS(KN43-$G43)&lt;=1)*1,""))),"")</f>
        <v/>
      </c>
      <c r="KT43" s="262"/>
      <c r="KV43" s="253">
        <f t="shared" si="431"/>
        <v>34</v>
      </c>
      <c r="KW43" s="254" t="str">
        <f>GrpF!$B$6</f>
        <v>Georgia</v>
      </c>
      <c r="KX43" s="255">
        <f t="shared" si="512"/>
        <v>17</v>
      </c>
      <c r="KY43" s="254" t="str">
        <f>GrpF!$D$6</f>
        <v>Czechia</v>
      </c>
      <c r="KZ43" s="258"/>
      <c r="LA43" s="258"/>
      <c r="LB43" s="261"/>
      <c r="LC43" s="255" t="str">
        <f t="shared" si="513"/>
        <v/>
      </c>
      <c r="LD43" s="255" t="str">
        <f>IF((LC43&lt;&gt;""),IF(OR($F43&lt;&gt;$G43,PrSettings!$M$4="●"),(($F43-$G43)=(KZ43-LA43))*1,0),"")</f>
        <v/>
      </c>
      <c r="LE43" s="255" t="str">
        <f t="shared" si="514"/>
        <v/>
      </c>
      <c r="LF43" s="255" t="str">
        <f>IF(LC43&lt;&gt;"",IF(ABS($F43-$G43)&gt;=PrSettings!$M$7,(ABS($F43-$G43-KZ43+LA43)&lt;=1)*1,IF(AND(LC43,$F43=$G43,$F43&gt;=PrSettings!$M$6),(ABS(KZ43-$F43)&lt;=1)*1,IF(AND(ABS($F43-$G43-KZ43+LA43)&lt;=1,$F43+$G43&gt;=PrSettings!$M$8),(ABS(KZ43-$F43)&lt;=1)*(ABS(LA43-$G43)&lt;=1)*1,""))),"")</f>
        <v/>
      </c>
      <c r="LG43" s="262"/>
      <c r="LI43" s="253">
        <f t="shared" si="435"/>
        <v>34</v>
      </c>
      <c r="LJ43" s="254" t="str">
        <f>GrpF!$B$6</f>
        <v>Georgia</v>
      </c>
      <c r="LK43" s="255">
        <f t="shared" si="515"/>
        <v>17</v>
      </c>
      <c r="LL43" s="254" t="str">
        <f>GrpF!$D$6</f>
        <v>Czechia</v>
      </c>
      <c r="LM43" s="258"/>
      <c r="LN43" s="258"/>
      <c r="LO43" s="261"/>
      <c r="LP43" s="255" t="str">
        <f t="shared" si="516"/>
        <v/>
      </c>
      <c r="LQ43" s="255" t="str">
        <f>IF((LP43&lt;&gt;""),IF(OR($F43&lt;&gt;$G43,PrSettings!$M$4="●"),(($F43-$G43)=(LM43-LN43))*1,0),"")</f>
        <v/>
      </c>
      <c r="LR43" s="255" t="str">
        <f t="shared" si="517"/>
        <v/>
      </c>
      <c r="LS43" s="255" t="str">
        <f>IF(LP43&lt;&gt;"",IF(ABS($F43-$G43)&gt;=PrSettings!$M$7,(ABS($F43-$G43-LM43+LN43)&lt;=1)*1,IF(AND(LP43,$F43=$G43,$F43&gt;=PrSettings!$M$6),(ABS(LM43-$F43)&lt;=1)*1,IF(AND(ABS($F43-$G43-LM43+LN43)&lt;=1,$F43+$G43&gt;=PrSettings!$M$8),(ABS(LM43-$F43)&lt;=1)*(ABS(LN43-$G43)&lt;=1)*1,""))),"")</f>
        <v/>
      </c>
      <c r="LT43" s="262"/>
      <c r="LV43" s="253">
        <f t="shared" si="439"/>
        <v>34</v>
      </c>
      <c r="LW43" s="254" t="str">
        <f>GrpF!$B$6</f>
        <v>Georgia</v>
      </c>
      <c r="LX43" s="255">
        <f t="shared" si="518"/>
        <v>17</v>
      </c>
      <c r="LY43" s="254" t="str">
        <f>GrpF!$D$6</f>
        <v>Czechia</v>
      </c>
      <c r="LZ43" s="258"/>
      <c r="MA43" s="258"/>
      <c r="MB43" s="261"/>
      <c r="MC43" s="255" t="str">
        <f t="shared" si="519"/>
        <v/>
      </c>
      <c r="MD43" s="255" t="str">
        <f>IF((MC43&lt;&gt;""),IF(OR($F43&lt;&gt;$G43,PrSettings!$M$4="●"),(($F43-$G43)=(LZ43-MA43))*1,0),"")</f>
        <v/>
      </c>
      <c r="ME43" s="255" t="str">
        <f t="shared" si="520"/>
        <v/>
      </c>
      <c r="MF43" s="255" t="str">
        <f>IF(MC43&lt;&gt;"",IF(ABS($F43-$G43)&gt;=PrSettings!$M$7,(ABS($F43-$G43-LZ43+MA43)&lt;=1)*1,IF(AND(MC43,$F43=$G43,$F43&gt;=PrSettings!$M$6),(ABS(LZ43-$F43)&lt;=1)*1,IF(AND(ABS($F43-$G43-LZ43+MA43)&lt;=1,$F43+$G43&gt;=PrSettings!$M$8),(ABS(LZ43-$F43)&lt;=1)*(ABS(MA43-$G43)&lt;=1)*1,""))),"")</f>
        <v/>
      </c>
      <c r="MG43" s="262"/>
    </row>
    <row r="44">
      <c r="A44" s="172"/>
      <c r="B44" s="253">
        <f t="array" ref="B44">INDEX(Groups!$C$7:$C$35,MATCH(C44,Groups!$D$7:$D$35,0))</f>
        <v>7</v>
      </c>
      <c r="C44" s="254" t="str">
        <f>GrpF!$B$7</f>
        <v>Türkiye</v>
      </c>
      <c r="D44" s="255">
        <f t="array" ref="D44">INDEX(Groups!$C$7:$C$35,MATCH(E44,Groups!$D$7:$D$35,0))</f>
        <v>1</v>
      </c>
      <c r="E44" s="254" t="str">
        <f>GrpF!$D$7</f>
        <v>Portugal</v>
      </c>
      <c r="F44" s="256">
        <f>GrpF!$E$7</f>
        <v>0</v>
      </c>
      <c r="G44" s="257">
        <f>GrpF!$G$7</f>
        <v>1</v>
      </c>
      <c r="H44" s="133"/>
      <c r="I44" s="253">
        <f t="shared" si="339"/>
        <v>7</v>
      </c>
      <c r="J44" s="254" t="str">
        <f>GrpF!$B$7</f>
        <v>Türkiye</v>
      </c>
      <c r="K44" s="255">
        <f t="shared" si="443"/>
        <v>1</v>
      </c>
      <c r="L44" s="254" t="str">
        <f>GrpF!$D$7</f>
        <v>Portugal</v>
      </c>
      <c r="M44" s="258"/>
      <c r="N44" s="258"/>
      <c r="O44" s="261"/>
      <c r="P44" s="255" t="str">
        <f t="shared" si="444"/>
        <v/>
      </c>
      <c r="Q44" s="255" t="str">
        <f>IF((P44&lt;&gt;""),IF(OR($F44&lt;&gt;$G44,PrSettings!$M$4="●"),(($F44-$G44)=(M44-N44))*1,0),"")</f>
        <v/>
      </c>
      <c r="R44" s="255" t="str">
        <f t="shared" si="445"/>
        <v/>
      </c>
      <c r="S44" s="255" t="str">
        <f>IF(P44&lt;&gt;"",IF(ABS($F44-$G44)&gt;=PrSettings!$M$7,(ABS($F44-$G44-M44+N44)&lt;=1)*1,IF(AND(P44,$F44=$G44,$F44&gt;=PrSettings!$M$6),(ABS(M44-$F44)&lt;=1)*1,IF(AND(ABS($F44-$G44-M44+N44)&lt;=1,$F44+$G44&gt;=PrSettings!$M$8),(ABS(M44-$F44)&lt;=1)*(ABS(N44-$G44)&lt;=1)*1,""))),"")</f>
        <v/>
      </c>
      <c r="T44" s="262"/>
      <c r="V44" s="253">
        <f t="shared" si="343"/>
        <v>7</v>
      </c>
      <c r="W44" s="254" t="str">
        <f>GrpF!$B$7</f>
        <v>Türkiye</v>
      </c>
      <c r="X44" s="255">
        <f t="shared" si="446"/>
        <v>1</v>
      </c>
      <c r="Y44" s="254" t="str">
        <f>GrpF!$D$7</f>
        <v>Portugal</v>
      </c>
      <c r="Z44" s="258"/>
      <c r="AA44" s="258"/>
      <c r="AB44" s="261"/>
      <c r="AC44" s="255" t="str">
        <f t="shared" si="447"/>
        <v/>
      </c>
      <c r="AD44" s="255" t="str">
        <f>IF((AC44&lt;&gt;""),IF(OR($F44&lt;&gt;$G44,PrSettings!$M$4="●"),(($F44-$G44)=(Z44-AA44))*1,0),"")</f>
        <v/>
      </c>
      <c r="AE44" s="255" t="str">
        <f t="shared" si="448"/>
        <v/>
      </c>
      <c r="AF44" s="255" t="str">
        <f>IF(AC44&lt;&gt;"",IF(ABS($F44-$G44)&gt;=PrSettings!$M$7,(ABS($F44-$G44-Z44+AA44)&lt;=1)*1,IF(AND(AC44,$F44=$G44,$F44&gt;=PrSettings!$M$6),(ABS(Z44-$F44)&lt;=1)*1,IF(AND(ABS($F44-$G44-Z44+AA44)&lt;=1,$F44+$G44&gt;=PrSettings!$M$8),(ABS(Z44-$F44)&lt;=1)*(ABS(AA44-$G44)&lt;=1)*1,""))),"")</f>
        <v/>
      </c>
      <c r="AG44" s="262"/>
      <c r="AI44" s="253">
        <f t="shared" si="347"/>
        <v>7</v>
      </c>
      <c r="AJ44" s="254" t="str">
        <f>GrpF!$B$7</f>
        <v>Türkiye</v>
      </c>
      <c r="AK44" s="255">
        <f t="shared" si="449"/>
        <v>1</v>
      </c>
      <c r="AL44" s="254" t="str">
        <f>GrpF!$D$7</f>
        <v>Portugal</v>
      </c>
      <c r="AM44" s="258"/>
      <c r="AN44" s="258"/>
      <c r="AO44" s="261"/>
      <c r="AP44" s="255" t="str">
        <f t="shared" si="450"/>
        <v/>
      </c>
      <c r="AQ44" s="255" t="str">
        <f>IF((AP44&lt;&gt;""),IF(OR($F44&lt;&gt;$G44,PrSettings!$M$4="●"),(($F44-$G44)=(AM44-AN44))*1,0),"")</f>
        <v/>
      </c>
      <c r="AR44" s="255" t="str">
        <f t="shared" si="451"/>
        <v/>
      </c>
      <c r="AS44" s="255" t="str">
        <f>IF(AP44&lt;&gt;"",IF(ABS($F44-$G44)&gt;=PrSettings!$M$7,(ABS($F44-$G44-AM44+AN44)&lt;=1)*1,IF(AND(AP44,$F44=$G44,$F44&gt;=PrSettings!$M$6),(ABS(AM44-$F44)&lt;=1)*1,IF(AND(ABS($F44-$G44-AM44+AN44)&lt;=1,$F44+$G44&gt;=PrSettings!$M$8),(ABS(AM44-$F44)&lt;=1)*(ABS(AN44-$G44)&lt;=1)*1,""))),"")</f>
        <v/>
      </c>
      <c r="AT44" s="262"/>
      <c r="AV44" s="253">
        <f t="shared" si="351"/>
        <v>7</v>
      </c>
      <c r="AW44" s="254" t="str">
        <f>GrpF!$B$7</f>
        <v>Türkiye</v>
      </c>
      <c r="AX44" s="255">
        <f t="shared" si="452"/>
        <v>1</v>
      </c>
      <c r="AY44" s="254" t="str">
        <f>GrpF!$D$7</f>
        <v>Portugal</v>
      </c>
      <c r="AZ44" s="258"/>
      <c r="BA44" s="258"/>
      <c r="BB44" s="261"/>
      <c r="BC44" s="255" t="str">
        <f t="shared" si="453"/>
        <v/>
      </c>
      <c r="BD44" s="255" t="str">
        <f>IF((BC44&lt;&gt;""),IF(OR($F44&lt;&gt;$G44,PrSettings!$M$4="●"),(($F44-$G44)=(AZ44-BA44))*1,0),"")</f>
        <v/>
      </c>
      <c r="BE44" s="255" t="str">
        <f t="shared" si="454"/>
        <v/>
      </c>
      <c r="BF44" s="255" t="str">
        <f>IF(BC44&lt;&gt;"",IF(ABS($F44-$G44)&gt;=PrSettings!$M$7,(ABS($F44-$G44-AZ44+BA44)&lt;=1)*1,IF(AND(BC44,$F44=$G44,$F44&gt;=PrSettings!$M$6),(ABS(AZ44-$F44)&lt;=1)*1,IF(AND(ABS($F44-$G44-AZ44+BA44)&lt;=1,$F44+$G44&gt;=PrSettings!$M$8),(ABS(AZ44-$F44)&lt;=1)*(ABS(BA44-$G44)&lt;=1)*1,""))),"")</f>
        <v/>
      </c>
      <c r="BG44" s="262"/>
      <c r="BI44" s="253">
        <f t="shared" si="355"/>
        <v>7</v>
      </c>
      <c r="BJ44" s="254" t="str">
        <f>GrpF!$B$7</f>
        <v>Türkiye</v>
      </c>
      <c r="BK44" s="255">
        <f t="shared" si="455"/>
        <v>1</v>
      </c>
      <c r="BL44" s="254" t="str">
        <f>GrpF!$D$7</f>
        <v>Portugal</v>
      </c>
      <c r="BM44" s="258"/>
      <c r="BN44" s="258"/>
      <c r="BO44" s="261"/>
      <c r="BP44" s="255" t="str">
        <f t="shared" si="456"/>
        <v/>
      </c>
      <c r="BQ44" s="255" t="str">
        <f>IF((BP44&lt;&gt;""),IF(OR($F44&lt;&gt;$G44,PrSettings!$M$4="●"),(($F44-$G44)=(BM44-BN44))*1,0),"")</f>
        <v/>
      </c>
      <c r="BR44" s="255" t="str">
        <f t="shared" si="457"/>
        <v/>
      </c>
      <c r="BS44" s="255" t="str">
        <f>IF(BP44&lt;&gt;"",IF(ABS($F44-$G44)&gt;=PrSettings!$M$7,(ABS($F44-$G44-BM44+BN44)&lt;=1)*1,IF(AND(BP44,$F44=$G44,$F44&gt;=PrSettings!$M$6),(ABS(BM44-$F44)&lt;=1)*1,IF(AND(ABS($F44-$G44-BM44+BN44)&lt;=1,$F44+$G44&gt;=PrSettings!$M$8),(ABS(BM44-$F44)&lt;=1)*(ABS(BN44-$G44)&lt;=1)*1,""))),"")</f>
        <v/>
      </c>
      <c r="BT44" s="262"/>
      <c r="BV44" s="253">
        <f t="shared" si="359"/>
        <v>7</v>
      </c>
      <c r="BW44" s="254" t="str">
        <f>GrpF!$B$7</f>
        <v>Türkiye</v>
      </c>
      <c r="BX44" s="255">
        <f t="shared" si="458"/>
        <v>1</v>
      </c>
      <c r="BY44" s="254" t="str">
        <f>GrpF!$D$7</f>
        <v>Portugal</v>
      </c>
      <c r="BZ44" s="258"/>
      <c r="CA44" s="258"/>
      <c r="CB44" s="261"/>
      <c r="CC44" s="255" t="str">
        <f t="shared" si="459"/>
        <v/>
      </c>
      <c r="CD44" s="255" t="str">
        <f>IF((CC44&lt;&gt;""),IF(OR($F44&lt;&gt;$G44,PrSettings!$M$4="●"),(($F44-$G44)=(BZ44-CA44))*1,0),"")</f>
        <v/>
      </c>
      <c r="CE44" s="255" t="str">
        <f t="shared" si="460"/>
        <v/>
      </c>
      <c r="CF44" s="255" t="str">
        <f>IF(CC44&lt;&gt;"",IF(ABS($F44-$G44)&gt;=PrSettings!$M$7,(ABS($F44-$G44-BZ44+CA44)&lt;=1)*1,IF(AND(CC44,$F44=$G44,$F44&gt;=PrSettings!$M$6),(ABS(BZ44-$F44)&lt;=1)*1,IF(AND(ABS($F44-$G44-BZ44+CA44)&lt;=1,$F44+$G44&gt;=PrSettings!$M$8),(ABS(BZ44-$F44)&lt;=1)*(ABS(CA44-$G44)&lt;=1)*1,""))),"")</f>
        <v/>
      </c>
      <c r="CG44" s="262"/>
      <c r="CI44" s="253">
        <f t="shared" si="363"/>
        <v>7</v>
      </c>
      <c r="CJ44" s="254" t="str">
        <f>GrpF!$B$7</f>
        <v>Türkiye</v>
      </c>
      <c r="CK44" s="255">
        <f t="shared" si="461"/>
        <v>1</v>
      </c>
      <c r="CL44" s="254" t="str">
        <f>GrpF!$D$7</f>
        <v>Portugal</v>
      </c>
      <c r="CM44" s="258"/>
      <c r="CN44" s="258"/>
      <c r="CO44" s="261"/>
      <c r="CP44" s="255" t="str">
        <f t="shared" si="462"/>
        <v/>
      </c>
      <c r="CQ44" s="255" t="str">
        <f>IF((CP44&lt;&gt;""),IF(OR($F44&lt;&gt;$G44,PrSettings!$M$4="●"),(($F44-$G44)=(CM44-CN44))*1,0),"")</f>
        <v/>
      </c>
      <c r="CR44" s="255" t="str">
        <f t="shared" si="463"/>
        <v/>
      </c>
      <c r="CS44" s="255" t="str">
        <f>IF(CP44&lt;&gt;"",IF(ABS($F44-$G44)&gt;=PrSettings!$M$7,(ABS($F44-$G44-CM44+CN44)&lt;=1)*1,IF(AND(CP44,$F44=$G44,$F44&gt;=PrSettings!$M$6),(ABS(CM44-$F44)&lt;=1)*1,IF(AND(ABS($F44-$G44-CM44+CN44)&lt;=1,$F44+$G44&gt;=PrSettings!$M$8),(ABS(CM44-$F44)&lt;=1)*(ABS(CN44-$G44)&lt;=1)*1,""))),"")</f>
        <v/>
      </c>
      <c r="CT44" s="262"/>
      <c r="CV44" s="253">
        <f t="shared" si="367"/>
        <v>7</v>
      </c>
      <c r="CW44" s="254" t="str">
        <f>GrpF!$B$7</f>
        <v>Türkiye</v>
      </c>
      <c r="CX44" s="255">
        <f t="shared" si="464"/>
        <v>1</v>
      </c>
      <c r="CY44" s="254" t="str">
        <f>GrpF!$D$7</f>
        <v>Portugal</v>
      </c>
      <c r="CZ44" s="258"/>
      <c r="DA44" s="258"/>
      <c r="DB44" s="261"/>
      <c r="DC44" s="255" t="str">
        <f t="shared" si="465"/>
        <v/>
      </c>
      <c r="DD44" s="255" t="str">
        <f>IF((DC44&lt;&gt;""),IF(OR($F44&lt;&gt;$G44,PrSettings!$M$4="●"),(($F44-$G44)=(CZ44-DA44))*1,0),"")</f>
        <v/>
      </c>
      <c r="DE44" s="255" t="str">
        <f t="shared" si="466"/>
        <v/>
      </c>
      <c r="DF44" s="255" t="str">
        <f>IF(DC44&lt;&gt;"",IF(ABS($F44-$G44)&gt;=PrSettings!$M$7,(ABS($F44-$G44-CZ44+DA44)&lt;=1)*1,IF(AND(DC44,$F44=$G44,$F44&gt;=PrSettings!$M$6),(ABS(CZ44-$F44)&lt;=1)*1,IF(AND(ABS($F44-$G44-CZ44+DA44)&lt;=1,$F44+$G44&gt;=PrSettings!$M$8),(ABS(CZ44-$F44)&lt;=1)*(ABS(DA44-$G44)&lt;=1)*1,""))),"")</f>
        <v/>
      </c>
      <c r="DG44" s="262"/>
      <c r="DI44" s="253">
        <f t="shared" si="371"/>
        <v>7</v>
      </c>
      <c r="DJ44" s="254" t="str">
        <f>GrpF!$B$7</f>
        <v>Türkiye</v>
      </c>
      <c r="DK44" s="255">
        <f t="shared" si="467"/>
        <v>1</v>
      </c>
      <c r="DL44" s="254" t="str">
        <f>GrpF!$D$7</f>
        <v>Portugal</v>
      </c>
      <c r="DM44" s="258"/>
      <c r="DN44" s="258"/>
      <c r="DO44" s="261"/>
      <c r="DP44" s="255" t="str">
        <f t="shared" si="468"/>
        <v/>
      </c>
      <c r="DQ44" s="255" t="str">
        <f>IF((DP44&lt;&gt;""),IF(OR($F44&lt;&gt;$G44,PrSettings!$M$4="●"),(($F44-$G44)=(DM44-DN44))*1,0),"")</f>
        <v/>
      </c>
      <c r="DR44" s="255" t="str">
        <f t="shared" si="469"/>
        <v/>
      </c>
      <c r="DS44" s="255" t="str">
        <f>IF(DP44&lt;&gt;"",IF(ABS($F44-$G44)&gt;=PrSettings!$M$7,(ABS($F44-$G44-DM44+DN44)&lt;=1)*1,IF(AND(DP44,$F44=$G44,$F44&gt;=PrSettings!$M$6),(ABS(DM44-$F44)&lt;=1)*1,IF(AND(ABS($F44-$G44-DM44+DN44)&lt;=1,$F44+$G44&gt;=PrSettings!$M$8),(ABS(DM44-$F44)&lt;=1)*(ABS(DN44-$G44)&lt;=1)*1,""))),"")</f>
        <v/>
      </c>
      <c r="DT44" s="262"/>
      <c r="DV44" s="253">
        <f t="shared" si="375"/>
        <v>7</v>
      </c>
      <c r="DW44" s="254" t="str">
        <f>GrpF!$B$7</f>
        <v>Türkiye</v>
      </c>
      <c r="DX44" s="255">
        <f t="shared" si="470"/>
        <v>1</v>
      </c>
      <c r="DY44" s="254" t="str">
        <f>GrpF!$D$7</f>
        <v>Portugal</v>
      </c>
      <c r="DZ44" s="258"/>
      <c r="EA44" s="258"/>
      <c r="EB44" s="261"/>
      <c r="EC44" s="255" t="str">
        <f t="shared" si="471"/>
        <v/>
      </c>
      <c r="ED44" s="255" t="str">
        <f>IF((EC44&lt;&gt;""),IF(OR($F44&lt;&gt;$G44,PrSettings!$M$4="●"),(($F44-$G44)=(DZ44-EA44))*1,0),"")</f>
        <v/>
      </c>
      <c r="EE44" s="255" t="str">
        <f t="shared" si="472"/>
        <v/>
      </c>
      <c r="EF44" s="255" t="str">
        <f>IF(EC44&lt;&gt;"",IF(ABS($F44-$G44)&gt;=PrSettings!$M$7,(ABS($F44-$G44-DZ44+EA44)&lt;=1)*1,IF(AND(EC44,$F44=$G44,$F44&gt;=PrSettings!$M$6),(ABS(DZ44-$F44)&lt;=1)*1,IF(AND(ABS($F44-$G44-DZ44+EA44)&lt;=1,$F44+$G44&gt;=PrSettings!$M$8),(ABS(DZ44-$F44)&lt;=1)*(ABS(EA44-$G44)&lt;=1)*1,""))),"")</f>
        <v/>
      </c>
      <c r="EG44" s="262"/>
      <c r="EI44" s="253">
        <f t="shared" si="379"/>
        <v>7</v>
      </c>
      <c r="EJ44" s="254" t="str">
        <f>GrpF!$B$7</f>
        <v>Türkiye</v>
      </c>
      <c r="EK44" s="255">
        <f t="shared" si="473"/>
        <v>1</v>
      </c>
      <c r="EL44" s="254" t="str">
        <f>GrpF!$D$7</f>
        <v>Portugal</v>
      </c>
      <c r="EM44" s="258"/>
      <c r="EN44" s="258"/>
      <c r="EO44" s="261"/>
      <c r="EP44" s="255" t="str">
        <f t="shared" si="474"/>
        <v/>
      </c>
      <c r="EQ44" s="255" t="str">
        <f>IF((EP44&lt;&gt;""),IF(OR($F44&lt;&gt;$G44,PrSettings!$M$4="●"),(($F44-$G44)=(EM44-EN44))*1,0),"")</f>
        <v/>
      </c>
      <c r="ER44" s="255" t="str">
        <f t="shared" si="475"/>
        <v/>
      </c>
      <c r="ES44" s="255" t="str">
        <f>IF(EP44&lt;&gt;"",IF(ABS($F44-$G44)&gt;=PrSettings!$M$7,(ABS($F44-$G44-EM44+EN44)&lt;=1)*1,IF(AND(EP44,$F44=$G44,$F44&gt;=PrSettings!$M$6),(ABS(EM44-$F44)&lt;=1)*1,IF(AND(ABS($F44-$G44-EM44+EN44)&lt;=1,$F44+$G44&gt;=PrSettings!$M$8),(ABS(EM44-$F44)&lt;=1)*(ABS(EN44-$G44)&lt;=1)*1,""))),"")</f>
        <v/>
      </c>
      <c r="ET44" s="262"/>
      <c r="EV44" s="253">
        <f t="shared" si="383"/>
        <v>7</v>
      </c>
      <c r="EW44" s="254" t="str">
        <f>GrpF!$B$7</f>
        <v>Türkiye</v>
      </c>
      <c r="EX44" s="255">
        <f t="shared" si="476"/>
        <v>1</v>
      </c>
      <c r="EY44" s="254" t="str">
        <f>GrpF!$D$7</f>
        <v>Portugal</v>
      </c>
      <c r="EZ44" s="258"/>
      <c r="FA44" s="258"/>
      <c r="FB44" s="261"/>
      <c r="FC44" s="255" t="str">
        <f t="shared" si="477"/>
        <v/>
      </c>
      <c r="FD44" s="255" t="str">
        <f>IF((FC44&lt;&gt;""),IF(OR($F44&lt;&gt;$G44,PrSettings!$M$4="●"),(($F44-$G44)=(EZ44-FA44))*1,0),"")</f>
        <v/>
      </c>
      <c r="FE44" s="255" t="str">
        <f t="shared" si="478"/>
        <v/>
      </c>
      <c r="FF44" s="255" t="str">
        <f>IF(FC44&lt;&gt;"",IF(ABS($F44-$G44)&gt;=PrSettings!$M$7,(ABS($F44-$G44-EZ44+FA44)&lt;=1)*1,IF(AND(FC44,$F44=$G44,$F44&gt;=PrSettings!$M$6),(ABS(EZ44-$F44)&lt;=1)*1,IF(AND(ABS($F44-$G44-EZ44+FA44)&lt;=1,$F44+$G44&gt;=PrSettings!$M$8),(ABS(EZ44-$F44)&lt;=1)*(ABS(FA44-$G44)&lt;=1)*1,""))),"")</f>
        <v/>
      </c>
      <c r="FG44" s="262"/>
      <c r="FI44" s="253">
        <f t="shared" si="387"/>
        <v>7</v>
      </c>
      <c r="FJ44" s="254" t="str">
        <f>GrpF!$B$7</f>
        <v>Türkiye</v>
      </c>
      <c r="FK44" s="255">
        <f t="shared" si="479"/>
        <v>1</v>
      </c>
      <c r="FL44" s="254" t="str">
        <f>GrpF!$D$7</f>
        <v>Portugal</v>
      </c>
      <c r="FM44" s="258"/>
      <c r="FN44" s="258"/>
      <c r="FO44" s="261"/>
      <c r="FP44" s="255" t="str">
        <f t="shared" si="480"/>
        <v/>
      </c>
      <c r="FQ44" s="255" t="str">
        <f>IF((FP44&lt;&gt;""),IF(OR($F44&lt;&gt;$G44,PrSettings!$M$4="●"),(($F44-$G44)=(FM44-FN44))*1,0),"")</f>
        <v/>
      </c>
      <c r="FR44" s="255" t="str">
        <f t="shared" si="481"/>
        <v/>
      </c>
      <c r="FS44" s="255" t="str">
        <f>IF(FP44&lt;&gt;"",IF(ABS($F44-$G44)&gt;=PrSettings!$M$7,(ABS($F44-$G44-FM44+FN44)&lt;=1)*1,IF(AND(FP44,$F44=$G44,$F44&gt;=PrSettings!$M$6),(ABS(FM44-$F44)&lt;=1)*1,IF(AND(ABS($F44-$G44-FM44+FN44)&lt;=1,$F44+$G44&gt;=PrSettings!$M$8),(ABS(FM44-$F44)&lt;=1)*(ABS(FN44-$G44)&lt;=1)*1,""))),"")</f>
        <v/>
      </c>
      <c r="FT44" s="262"/>
      <c r="FV44" s="253">
        <f t="shared" si="391"/>
        <v>7</v>
      </c>
      <c r="FW44" s="254" t="str">
        <f>GrpF!$B$7</f>
        <v>Türkiye</v>
      </c>
      <c r="FX44" s="255">
        <f t="shared" si="482"/>
        <v>1</v>
      </c>
      <c r="FY44" s="254" t="str">
        <f>GrpF!$D$7</f>
        <v>Portugal</v>
      </c>
      <c r="FZ44" s="258"/>
      <c r="GA44" s="258"/>
      <c r="GB44" s="261"/>
      <c r="GC44" s="255" t="str">
        <f t="shared" si="483"/>
        <v/>
      </c>
      <c r="GD44" s="255" t="str">
        <f>IF((GC44&lt;&gt;""),IF(OR($F44&lt;&gt;$G44,PrSettings!$M$4="●"),(($F44-$G44)=(FZ44-GA44))*1,0),"")</f>
        <v/>
      </c>
      <c r="GE44" s="255" t="str">
        <f t="shared" si="484"/>
        <v/>
      </c>
      <c r="GF44" s="255" t="str">
        <f>IF(GC44&lt;&gt;"",IF(ABS($F44-$G44)&gt;=PrSettings!$M$7,(ABS($F44-$G44-FZ44+GA44)&lt;=1)*1,IF(AND(GC44,$F44=$G44,$F44&gt;=PrSettings!$M$6),(ABS(FZ44-$F44)&lt;=1)*1,IF(AND(ABS($F44-$G44-FZ44+GA44)&lt;=1,$F44+$G44&gt;=PrSettings!$M$8),(ABS(FZ44-$F44)&lt;=1)*(ABS(GA44-$G44)&lt;=1)*1,""))),"")</f>
        <v/>
      </c>
      <c r="GG44" s="262"/>
      <c r="GI44" s="253">
        <f t="shared" si="395"/>
        <v>7</v>
      </c>
      <c r="GJ44" s="254" t="str">
        <f>GrpF!$B$7</f>
        <v>Türkiye</v>
      </c>
      <c r="GK44" s="255">
        <f t="shared" si="485"/>
        <v>1</v>
      </c>
      <c r="GL44" s="254" t="str">
        <f>GrpF!$D$7</f>
        <v>Portugal</v>
      </c>
      <c r="GM44" s="258"/>
      <c r="GN44" s="258"/>
      <c r="GO44" s="261"/>
      <c r="GP44" s="255" t="str">
        <f t="shared" si="486"/>
        <v/>
      </c>
      <c r="GQ44" s="255" t="str">
        <f>IF((GP44&lt;&gt;""),IF(OR($F44&lt;&gt;$G44,PrSettings!$M$4="●"),(($F44-$G44)=(GM44-GN44))*1,0),"")</f>
        <v/>
      </c>
      <c r="GR44" s="255" t="str">
        <f t="shared" si="487"/>
        <v/>
      </c>
      <c r="GS44" s="255" t="str">
        <f>IF(GP44&lt;&gt;"",IF(ABS($F44-$G44)&gt;=PrSettings!$M$7,(ABS($F44-$G44-GM44+GN44)&lt;=1)*1,IF(AND(GP44,$F44=$G44,$F44&gt;=PrSettings!$M$6),(ABS(GM44-$F44)&lt;=1)*1,IF(AND(ABS($F44-$G44-GM44+GN44)&lt;=1,$F44+$G44&gt;=PrSettings!$M$8),(ABS(GM44-$F44)&lt;=1)*(ABS(GN44-$G44)&lt;=1)*1,""))),"")</f>
        <v/>
      </c>
      <c r="GT44" s="262"/>
      <c r="GV44" s="253">
        <f t="shared" si="399"/>
        <v>7</v>
      </c>
      <c r="GW44" s="254" t="str">
        <f>GrpF!$B$7</f>
        <v>Türkiye</v>
      </c>
      <c r="GX44" s="255">
        <f t="shared" si="488"/>
        <v>1</v>
      </c>
      <c r="GY44" s="254" t="str">
        <f>GrpF!$D$7</f>
        <v>Portugal</v>
      </c>
      <c r="GZ44" s="258"/>
      <c r="HA44" s="258"/>
      <c r="HB44" s="261"/>
      <c r="HC44" s="255" t="str">
        <f t="shared" si="489"/>
        <v/>
      </c>
      <c r="HD44" s="255" t="str">
        <f>IF((HC44&lt;&gt;""),IF(OR($F44&lt;&gt;$G44,PrSettings!$M$4="●"),(($F44-$G44)=(GZ44-HA44))*1,0),"")</f>
        <v/>
      </c>
      <c r="HE44" s="255" t="str">
        <f t="shared" si="490"/>
        <v/>
      </c>
      <c r="HF44" s="255" t="str">
        <f>IF(HC44&lt;&gt;"",IF(ABS($F44-$G44)&gt;=PrSettings!$M$7,(ABS($F44-$G44-GZ44+HA44)&lt;=1)*1,IF(AND(HC44,$F44=$G44,$F44&gt;=PrSettings!$M$6),(ABS(GZ44-$F44)&lt;=1)*1,IF(AND(ABS($F44-$G44-GZ44+HA44)&lt;=1,$F44+$G44&gt;=PrSettings!$M$8),(ABS(GZ44-$F44)&lt;=1)*(ABS(HA44-$G44)&lt;=1)*1,""))),"")</f>
        <v/>
      </c>
      <c r="HG44" s="262"/>
      <c r="HI44" s="253">
        <f t="shared" si="403"/>
        <v>7</v>
      </c>
      <c r="HJ44" s="254" t="str">
        <f>GrpF!$B$7</f>
        <v>Türkiye</v>
      </c>
      <c r="HK44" s="255">
        <f t="shared" si="491"/>
        <v>1</v>
      </c>
      <c r="HL44" s="254" t="str">
        <f>GrpF!$D$7</f>
        <v>Portugal</v>
      </c>
      <c r="HM44" s="258"/>
      <c r="HN44" s="258"/>
      <c r="HO44" s="261"/>
      <c r="HP44" s="255" t="str">
        <f t="shared" si="492"/>
        <v/>
      </c>
      <c r="HQ44" s="255" t="str">
        <f>IF((HP44&lt;&gt;""),IF(OR($F44&lt;&gt;$G44,PrSettings!$M$4="●"),(($F44-$G44)=(HM44-HN44))*1,0),"")</f>
        <v/>
      </c>
      <c r="HR44" s="255" t="str">
        <f t="shared" si="493"/>
        <v/>
      </c>
      <c r="HS44" s="255" t="str">
        <f>IF(HP44&lt;&gt;"",IF(ABS($F44-$G44)&gt;=PrSettings!$M$7,(ABS($F44-$G44-HM44+HN44)&lt;=1)*1,IF(AND(HP44,$F44=$G44,$F44&gt;=PrSettings!$M$6),(ABS(HM44-$F44)&lt;=1)*1,IF(AND(ABS($F44-$G44-HM44+HN44)&lt;=1,$F44+$G44&gt;=PrSettings!$M$8),(ABS(HM44-$F44)&lt;=1)*(ABS(HN44-$G44)&lt;=1)*1,""))),"")</f>
        <v/>
      </c>
      <c r="HT44" s="262"/>
      <c r="HV44" s="253">
        <f t="shared" si="407"/>
        <v>7</v>
      </c>
      <c r="HW44" s="254" t="str">
        <f>GrpF!$B$7</f>
        <v>Türkiye</v>
      </c>
      <c r="HX44" s="255">
        <f t="shared" si="494"/>
        <v>1</v>
      </c>
      <c r="HY44" s="254" t="str">
        <f>GrpF!$D$7</f>
        <v>Portugal</v>
      </c>
      <c r="HZ44" s="258"/>
      <c r="IA44" s="258"/>
      <c r="IB44" s="261"/>
      <c r="IC44" s="255" t="str">
        <f t="shared" si="495"/>
        <v/>
      </c>
      <c r="ID44" s="255" t="str">
        <f>IF((IC44&lt;&gt;""),IF(OR($F44&lt;&gt;$G44,PrSettings!$M$4="●"),(($F44-$G44)=(HZ44-IA44))*1,0),"")</f>
        <v/>
      </c>
      <c r="IE44" s="255" t="str">
        <f t="shared" si="496"/>
        <v/>
      </c>
      <c r="IF44" s="255" t="str">
        <f>IF(IC44&lt;&gt;"",IF(ABS($F44-$G44)&gt;=PrSettings!$M$7,(ABS($F44-$G44-HZ44+IA44)&lt;=1)*1,IF(AND(IC44,$F44=$G44,$F44&gt;=PrSettings!$M$6),(ABS(HZ44-$F44)&lt;=1)*1,IF(AND(ABS($F44-$G44-HZ44+IA44)&lt;=1,$F44+$G44&gt;=PrSettings!$M$8),(ABS(HZ44-$F44)&lt;=1)*(ABS(IA44-$G44)&lt;=1)*1,""))),"")</f>
        <v/>
      </c>
      <c r="IG44" s="262"/>
      <c r="II44" s="253">
        <f t="shared" si="411"/>
        <v>7</v>
      </c>
      <c r="IJ44" s="254" t="str">
        <f>GrpF!$B$7</f>
        <v>Türkiye</v>
      </c>
      <c r="IK44" s="255">
        <f t="shared" si="497"/>
        <v>1</v>
      </c>
      <c r="IL44" s="254" t="str">
        <f>GrpF!$D$7</f>
        <v>Portugal</v>
      </c>
      <c r="IM44" s="258"/>
      <c r="IN44" s="258"/>
      <c r="IO44" s="261"/>
      <c r="IP44" s="255" t="str">
        <f t="shared" si="498"/>
        <v/>
      </c>
      <c r="IQ44" s="255" t="str">
        <f>IF((IP44&lt;&gt;""),IF(OR($F44&lt;&gt;$G44,PrSettings!$M$4="●"),(($F44-$G44)=(IM44-IN44))*1,0),"")</f>
        <v/>
      </c>
      <c r="IR44" s="255" t="str">
        <f t="shared" si="499"/>
        <v/>
      </c>
      <c r="IS44" s="255" t="str">
        <f>IF(IP44&lt;&gt;"",IF(ABS($F44-$G44)&gt;=PrSettings!$M$7,(ABS($F44-$G44-IM44+IN44)&lt;=1)*1,IF(AND(IP44,$F44=$G44,$F44&gt;=PrSettings!$M$6),(ABS(IM44-$F44)&lt;=1)*1,IF(AND(ABS($F44-$G44-IM44+IN44)&lt;=1,$F44+$G44&gt;=PrSettings!$M$8),(ABS(IM44-$F44)&lt;=1)*(ABS(IN44-$G44)&lt;=1)*1,""))),"")</f>
        <v/>
      </c>
      <c r="IT44" s="262"/>
      <c r="IV44" s="253">
        <f t="shared" si="415"/>
        <v>7</v>
      </c>
      <c r="IW44" s="254" t="str">
        <f>GrpF!$B$7</f>
        <v>Türkiye</v>
      </c>
      <c r="IX44" s="255">
        <f t="shared" si="500"/>
        <v>1</v>
      </c>
      <c r="IY44" s="254" t="str">
        <f>GrpF!$D$7</f>
        <v>Portugal</v>
      </c>
      <c r="IZ44" s="258"/>
      <c r="JA44" s="258"/>
      <c r="JB44" s="261"/>
      <c r="JC44" s="255" t="str">
        <f t="shared" si="501"/>
        <v/>
      </c>
      <c r="JD44" s="255" t="str">
        <f>IF((JC44&lt;&gt;""),IF(OR($F44&lt;&gt;$G44,PrSettings!$M$4="●"),(($F44-$G44)=(IZ44-JA44))*1,0),"")</f>
        <v/>
      </c>
      <c r="JE44" s="255" t="str">
        <f t="shared" si="502"/>
        <v/>
      </c>
      <c r="JF44" s="255" t="str">
        <f>IF(JC44&lt;&gt;"",IF(ABS($F44-$G44)&gt;=PrSettings!$M$7,(ABS($F44-$G44-IZ44+JA44)&lt;=1)*1,IF(AND(JC44,$F44=$G44,$F44&gt;=PrSettings!$M$6),(ABS(IZ44-$F44)&lt;=1)*1,IF(AND(ABS($F44-$G44-IZ44+JA44)&lt;=1,$F44+$G44&gt;=PrSettings!$M$8),(ABS(IZ44-$F44)&lt;=1)*(ABS(JA44-$G44)&lt;=1)*1,""))),"")</f>
        <v/>
      </c>
      <c r="JG44" s="262"/>
      <c r="JI44" s="253">
        <f t="shared" si="419"/>
        <v>7</v>
      </c>
      <c r="JJ44" s="254" t="str">
        <f>GrpF!$B$7</f>
        <v>Türkiye</v>
      </c>
      <c r="JK44" s="255">
        <f t="shared" si="503"/>
        <v>1</v>
      </c>
      <c r="JL44" s="254" t="str">
        <f>GrpF!$D$7</f>
        <v>Portugal</v>
      </c>
      <c r="JM44" s="258"/>
      <c r="JN44" s="258"/>
      <c r="JO44" s="261"/>
      <c r="JP44" s="255" t="str">
        <f t="shared" si="504"/>
        <v/>
      </c>
      <c r="JQ44" s="255" t="str">
        <f>IF((JP44&lt;&gt;""),IF(OR($F44&lt;&gt;$G44,PrSettings!$M$4="●"),(($F44-$G44)=(JM44-JN44))*1,0),"")</f>
        <v/>
      </c>
      <c r="JR44" s="255" t="str">
        <f t="shared" si="505"/>
        <v/>
      </c>
      <c r="JS44" s="255" t="str">
        <f>IF(JP44&lt;&gt;"",IF(ABS($F44-$G44)&gt;=PrSettings!$M$7,(ABS($F44-$G44-JM44+JN44)&lt;=1)*1,IF(AND(JP44,$F44=$G44,$F44&gt;=PrSettings!$M$6),(ABS(JM44-$F44)&lt;=1)*1,IF(AND(ABS($F44-$G44-JM44+JN44)&lt;=1,$F44+$G44&gt;=PrSettings!$M$8),(ABS(JM44-$F44)&lt;=1)*(ABS(JN44-$G44)&lt;=1)*1,""))),"")</f>
        <v/>
      </c>
      <c r="JT44" s="262"/>
      <c r="JV44" s="253">
        <f t="shared" si="423"/>
        <v>7</v>
      </c>
      <c r="JW44" s="254" t="str">
        <f>GrpF!$B$7</f>
        <v>Türkiye</v>
      </c>
      <c r="JX44" s="255">
        <f t="shared" si="506"/>
        <v>1</v>
      </c>
      <c r="JY44" s="254" t="str">
        <f>GrpF!$D$7</f>
        <v>Portugal</v>
      </c>
      <c r="JZ44" s="258"/>
      <c r="KA44" s="258"/>
      <c r="KB44" s="261"/>
      <c r="KC44" s="255" t="str">
        <f t="shared" si="507"/>
        <v/>
      </c>
      <c r="KD44" s="255" t="str">
        <f>IF((KC44&lt;&gt;""),IF(OR($F44&lt;&gt;$G44,PrSettings!$M$4="●"),(($F44-$G44)=(JZ44-KA44))*1,0),"")</f>
        <v/>
      </c>
      <c r="KE44" s="255" t="str">
        <f t="shared" si="508"/>
        <v/>
      </c>
      <c r="KF44" s="255" t="str">
        <f>IF(KC44&lt;&gt;"",IF(ABS($F44-$G44)&gt;=PrSettings!$M$7,(ABS($F44-$G44-JZ44+KA44)&lt;=1)*1,IF(AND(KC44,$F44=$G44,$F44&gt;=PrSettings!$M$6),(ABS(JZ44-$F44)&lt;=1)*1,IF(AND(ABS($F44-$G44-JZ44+KA44)&lt;=1,$F44+$G44&gt;=PrSettings!$M$8),(ABS(JZ44-$F44)&lt;=1)*(ABS(KA44-$G44)&lt;=1)*1,""))),"")</f>
        <v/>
      </c>
      <c r="KG44" s="262"/>
      <c r="KI44" s="253">
        <f t="shared" si="427"/>
        <v>7</v>
      </c>
      <c r="KJ44" s="254" t="str">
        <f>GrpF!$B$7</f>
        <v>Türkiye</v>
      </c>
      <c r="KK44" s="255">
        <f t="shared" si="509"/>
        <v>1</v>
      </c>
      <c r="KL44" s="254" t="str">
        <f>GrpF!$D$7</f>
        <v>Portugal</v>
      </c>
      <c r="KM44" s="258"/>
      <c r="KN44" s="258"/>
      <c r="KO44" s="261"/>
      <c r="KP44" s="255" t="str">
        <f t="shared" si="510"/>
        <v/>
      </c>
      <c r="KQ44" s="255" t="str">
        <f>IF((KP44&lt;&gt;""),IF(OR($F44&lt;&gt;$G44,PrSettings!$M$4="●"),(($F44-$G44)=(KM44-KN44))*1,0),"")</f>
        <v/>
      </c>
      <c r="KR44" s="255" t="str">
        <f t="shared" si="511"/>
        <v/>
      </c>
      <c r="KS44" s="255" t="str">
        <f>IF(KP44&lt;&gt;"",IF(ABS($F44-$G44)&gt;=PrSettings!$M$7,(ABS($F44-$G44-KM44+KN44)&lt;=1)*1,IF(AND(KP44,$F44=$G44,$F44&gt;=PrSettings!$M$6),(ABS(KM44-$F44)&lt;=1)*1,IF(AND(ABS($F44-$G44-KM44+KN44)&lt;=1,$F44+$G44&gt;=PrSettings!$M$8),(ABS(KM44-$F44)&lt;=1)*(ABS(KN44-$G44)&lt;=1)*1,""))),"")</f>
        <v/>
      </c>
      <c r="KT44" s="262"/>
      <c r="KV44" s="253">
        <f t="shared" si="431"/>
        <v>7</v>
      </c>
      <c r="KW44" s="254" t="str">
        <f>GrpF!$B$7</f>
        <v>Türkiye</v>
      </c>
      <c r="KX44" s="255">
        <f t="shared" si="512"/>
        <v>1</v>
      </c>
      <c r="KY44" s="254" t="str">
        <f>GrpF!$D$7</f>
        <v>Portugal</v>
      </c>
      <c r="KZ44" s="258"/>
      <c r="LA44" s="258"/>
      <c r="LB44" s="261"/>
      <c r="LC44" s="255" t="str">
        <f t="shared" si="513"/>
        <v/>
      </c>
      <c r="LD44" s="255" t="str">
        <f>IF((LC44&lt;&gt;""),IF(OR($F44&lt;&gt;$G44,PrSettings!$M$4="●"),(($F44-$G44)=(KZ44-LA44))*1,0),"")</f>
        <v/>
      </c>
      <c r="LE44" s="255" t="str">
        <f t="shared" si="514"/>
        <v/>
      </c>
      <c r="LF44" s="255" t="str">
        <f>IF(LC44&lt;&gt;"",IF(ABS($F44-$G44)&gt;=PrSettings!$M$7,(ABS($F44-$G44-KZ44+LA44)&lt;=1)*1,IF(AND(LC44,$F44=$G44,$F44&gt;=PrSettings!$M$6),(ABS(KZ44-$F44)&lt;=1)*1,IF(AND(ABS($F44-$G44-KZ44+LA44)&lt;=1,$F44+$G44&gt;=PrSettings!$M$8),(ABS(KZ44-$F44)&lt;=1)*(ABS(LA44-$G44)&lt;=1)*1,""))),"")</f>
        <v/>
      </c>
      <c r="LG44" s="262"/>
      <c r="LI44" s="253">
        <f t="shared" si="435"/>
        <v>7</v>
      </c>
      <c r="LJ44" s="254" t="str">
        <f>GrpF!$B$7</f>
        <v>Türkiye</v>
      </c>
      <c r="LK44" s="255">
        <f t="shared" si="515"/>
        <v>1</v>
      </c>
      <c r="LL44" s="254" t="str">
        <f>GrpF!$D$7</f>
        <v>Portugal</v>
      </c>
      <c r="LM44" s="258"/>
      <c r="LN44" s="258"/>
      <c r="LO44" s="261"/>
      <c r="LP44" s="255" t="str">
        <f t="shared" si="516"/>
        <v/>
      </c>
      <c r="LQ44" s="255" t="str">
        <f>IF((LP44&lt;&gt;""),IF(OR($F44&lt;&gt;$G44,PrSettings!$M$4="●"),(($F44-$G44)=(LM44-LN44))*1,0),"")</f>
        <v/>
      </c>
      <c r="LR44" s="255" t="str">
        <f t="shared" si="517"/>
        <v/>
      </c>
      <c r="LS44" s="255" t="str">
        <f>IF(LP44&lt;&gt;"",IF(ABS($F44-$G44)&gt;=PrSettings!$M$7,(ABS($F44-$G44-LM44+LN44)&lt;=1)*1,IF(AND(LP44,$F44=$G44,$F44&gt;=PrSettings!$M$6),(ABS(LM44-$F44)&lt;=1)*1,IF(AND(ABS($F44-$G44-LM44+LN44)&lt;=1,$F44+$G44&gt;=PrSettings!$M$8),(ABS(LM44-$F44)&lt;=1)*(ABS(LN44-$G44)&lt;=1)*1,""))),"")</f>
        <v/>
      </c>
      <c r="LT44" s="262"/>
      <c r="LV44" s="253">
        <f t="shared" si="439"/>
        <v>7</v>
      </c>
      <c r="LW44" s="254" t="str">
        <f>GrpF!$B$7</f>
        <v>Türkiye</v>
      </c>
      <c r="LX44" s="255">
        <f t="shared" si="518"/>
        <v>1</v>
      </c>
      <c r="LY44" s="254" t="str">
        <f>GrpF!$D$7</f>
        <v>Portugal</v>
      </c>
      <c r="LZ44" s="258"/>
      <c r="MA44" s="258"/>
      <c r="MB44" s="261"/>
      <c r="MC44" s="255" t="str">
        <f t="shared" si="519"/>
        <v/>
      </c>
      <c r="MD44" s="255" t="str">
        <f>IF((MC44&lt;&gt;""),IF(OR($F44&lt;&gt;$G44,PrSettings!$M$4="●"),(($F44-$G44)=(LZ44-MA44))*1,0),"")</f>
        <v/>
      </c>
      <c r="ME44" s="255" t="str">
        <f t="shared" si="520"/>
        <v/>
      </c>
      <c r="MF44" s="255" t="str">
        <f>IF(MC44&lt;&gt;"",IF(ABS($F44-$G44)&gt;=PrSettings!$M$7,(ABS($F44-$G44-LZ44+MA44)&lt;=1)*1,IF(AND(MC44,$F44=$G44,$F44&gt;=PrSettings!$M$6),(ABS(LZ44-$F44)&lt;=1)*1,IF(AND(ABS($F44-$G44-LZ44+MA44)&lt;=1,$F44+$G44&gt;=PrSettings!$M$8),(ABS(LZ44-$F44)&lt;=1)*(ABS(MA44-$G44)&lt;=1)*1,""))),"")</f>
        <v/>
      </c>
      <c r="MG44" s="262"/>
    </row>
    <row r="45">
      <c r="A45" s="172"/>
      <c r="B45" s="253">
        <f t="array" ref="B45">INDEX(Groups!$C$7:$C$35,MATCH(C45,Groups!$D$7:$D$35,0))</f>
        <v>34</v>
      </c>
      <c r="C45" s="254" t="str">
        <f>GrpF!$B$8</f>
        <v>Georgia</v>
      </c>
      <c r="D45" s="255">
        <f t="array" ref="D45">INDEX(Groups!$C$7:$C$35,MATCH(E45,Groups!$D$7:$D$35,0))</f>
        <v>1</v>
      </c>
      <c r="E45" s="254" t="str">
        <f>GrpF!$D$8</f>
        <v>Portugal</v>
      </c>
      <c r="F45" s="256">
        <f>GrpF!$E$8</f>
        <v>0</v>
      </c>
      <c r="G45" s="257">
        <f>GrpF!$G$8</f>
        <v>1</v>
      </c>
      <c r="H45" s="133"/>
      <c r="I45" s="253">
        <f t="shared" si="339"/>
        <v>34</v>
      </c>
      <c r="J45" s="254" t="str">
        <f>GrpF!$B$8</f>
        <v>Georgia</v>
      </c>
      <c r="K45" s="255">
        <f t="shared" si="443"/>
        <v>1</v>
      </c>
      <c r="L45" s="254" t="str">
        <f>GrpF!$D$8</f>
        <v>Portugal</v>
      </c>
      <c r="M45" s="258"/>
      <c r="N45" s="258"/>
      <c r="O45" s="261"/>
      <c r="P45" s="255" t="str">
        <f t="shared" si="444"/>
        <v/>
      </c>
      <c r="Q45" s="255" t="str">
        <f>IF((P45&lt;&gt;""),IF(OR($F45&lt;&gt;$G45,PrSettings!$M$4="●"),(($F45-$G45)=(M45-N45))*1,0),"")</f>
        <v/>
      </c>
      <c r="R45" s="255" t="str">
        <f t="shared" si="445"/>
        <v/>
      </c>
      <c r="S45" s="255" t="str">
        <f>IF(P45&lt;&gt;"",IF(ABS($F45-$G45)&gt;=PrSettings!$M$7,(ABS($F45-$G45-M45+N45)&lt;=1)*1,IF(AND(P45,$F45=$G45,$F45&gt;=PrSettings!$M$6),(ABS(M45-$F45)&lt;=1)*1,IF(AND(ABS($F45-$G45-M45+N45)&lt;=1,$F45+$G45&gt;=PrSettings!$M$8),(ABS(M45-$F45)&lt;=1)*(ABS(N45-$G45)&lt;=1)*1,""))),"")</f>
        <v/>
      </c>
      <c r="T45" s="262"/>
      <c r="V45" s="253">
        <f t="shared" si="343"/>
        <v>34</v>
      </c>
      <c r="W45" s="254" t="str">
        <f>GrpF!$B$8</f>
        <v>Georgia</v>
      </c>
      <c r="X45" s="255">
        <f t="shared" si="446"/>
        <v>1</v>
      </c>
      <c r="Y45" s="254" t="str">
        <f>GrpF!$D$8</f>
        <v>Portugal</v>
      </c>
      <c r="Z45" s="258"/>
      <c r="AA45" s="258"/>
      <c r="AB45" s="261"/>
      <c r="AC45" s="255" t="str">
        <f t="shared" si="447"/>
        <v/>
      </c>
      <c r="AD45" s="255" t="str">
        <f>IF((AC45&lt;&gt;""),IF(OR($F45&lt;&gt;$G45,PrSettings!$M$4="●"),(($F45-$G45)=(Z45-AA45))*1,0),"")</f>
        <v/>
      </c>
      <c r="AE45" s="255" t="str">
        <f t="shared" si="448"/>
        <v/>
      </c>
      <c r="AF45" s="255" t="str">
        <f>IF(AC45&lt;&gt;"",IF(ABS($F45-$G45)&gt;=PrSettings!$M$7,(ABS($F45-$G45-Z45+AA45)&lt;=1)*1,IF(AND(AC45,$F45=$G45,$F45&gt;=PrSettings!$M$6),(ABS(Z45-$F45)&lt;=1)*1,IF(AND(ABS($F45-$G45-Z45+AA45)&lt;=1,$F45+$G45&gt;=PrSettings!$M$8),(ABS(Z45-$F45)&lt;=1)*(ABS(AA45-$G45)&lt;=1)*1,""))),"")</f>
        <v/>
      </c>
      <c r="AG45" s="262"/>
      <c r="AI45" s="253">
        <f t="shared" si="347"/>
        <v>34</v>
      </c>
      <c r="AJ45" s="254" t="str">
        <f>GrpF!$B$8</f>
        <v>Georgia</v>
      </c>
      <c r="AK45" s="255">
        <f t="shared" si="449"/>
        <v>1</v>
      </c>
      <c r="AL45" s="254" t="str">
        <f>GrpF!$D$8</f>
        <v>Portugal</v>
      </c>
      <c r="AM45" s="258"/>
      <c r="AN45" s="258"/>
      <c r="AO45" s="261"/>
      <c r="AP45" s="255" t="str">
        <f t="shared" si="450"/>
        <v/>
      </c>
      <c r="AQ45" s="255" t="str">
        <f>IF((AP45&lt;&gt;""),IF(OR($F45&lt;&gt;$G45,PrSettings!$M$4="●"),(($F45-$G45)=(AM45-AN45))*1,0),"")</f>
        <v/>
      </c>
      <c r="AR45" s="255" t="str">
        <f t="shared" si="451"/>
        <v/>
      </c>
      <c r="AS45" s="255" t="str">
        <f>IF(AP45&lt;&gt;"",IF(ABS($F45-$G45)&gt;=PrSettings!$M$7,(ABS($F45-$G45-AM45+AN45)&lt;=1)*1,IF(AND(AP45,$F45=$G45,$F45&gt;=PrSettings!$M$6),(ABS(AM45-$F45)&lt;=1)*1,IF(AND(ABS($F45-$G45-AM45+AN45)&lt;=1,$F45+$G45&gt;=PrSettings!$M$8),(ABS(AM45-$F45)&lt;=1)*(ABS(AN45-$G45)&lt;=1)*1,""))),"")</f>
        <v/>
      </c>
      <c r="AT45" s="262"/>
      <c r="AV45" s="253">
        <f t="shared" si="351"/>
        <v>34</v>
      </c>
      <c r="AW45" s="254" t="str">
        <f>GrpF!$B$8</f>
        <v>Georgia</v>
      </c>
      <c r="AX45" s="255">
        <f t="shared" si="452"/>
        <v>1</v>
      </c>
      <c r="AY45" s="254" t="str">
        <f>GrpF!$D$8</f>
        <v>Portugal</v>
      </c>
      <c r="AZ45" s="258"/>
      <c r="BA45" s="258"/>
      <c r="BB45" s="261"/>
      <c r="BC45" s="255" t="str">
        <f t="shared" si="453"/>
        <v/>
      </c>
      <c r="BD45" s="255" t="str">
        <f>IF((BC45&lt;&gt;""),IF(OR($F45&lt;&gt;$G45,PrSettings!$M$4="●"),(($F45-$G45)=(AZ45-BA45))*1,0),"")</f>
        <v/>
      </c>
      <c r="BE45" s="255" t="str">
        <f t="shared" si="454"/>
        <v/>
      </c>
      <c r="BF45" s="255" t="str">
        <f>IF(BC45&lt;&gt;"",IF(ABS($F45-$G45)&gt;=PrSettings!$M$7,(ABS($F45-$G45-AZ45+BA45)&lt;=1)*1,IF(AND(BC45,$F45=$G45,$F45&gt;=PrSettings!$M$6),(ABS(AZ45-$F45)&lt;=1)*1,IF(AND(ABS($F45-$G45-AZ45+BA45)&lt;=1,$F45+$G45&gt;=PrSettings!$M$8),(ABS(AZ45-$F45)&lt;=1)*(ABS(BA45-$G45)&lt;=1)*1,""))),"")</f>
        <v/>
      </c>
      <c r="BG45" s="262"/>
      <c r="BI45" s="253">
        <f t="shared" si="355"/>
        <v>34</v>
      </c>
      <c r="BJ45" s="254" t="str">
        <f>GrpF!$B$8</f>
        <v>Georgia</v>
      </c>
      <c r="BK45" s="255">
        <f t="shared" si="455"/>
        <v>1</v>
      </c>
      <c r="BL45" s="254" t="str">
        <f>GrpF!$D$8</f>
        <v>Portugal</v>
      </c>
      <c r="BM45" s="258"/>
      <c r="BN45" s="258"/>
      <c r="BO45" s="261"/>
      <c r="BP45" s="255" t="str">
        <f t="shared" si="456"/>
        <v/>
      </c>
      <c r="BQ45" s="255" t="str">
        <f>IF((BP45&lt;&gt;""),IF(OR($F45&lt;&gt;$G45,PrSettings!$M$4="●"),(($F45-$G45)=(BM45-BN45))*1,0),"")</f>
        <v/>
      </c>
      <c r="BR45" s="255" t="str">
        <f t="shared" si="457"/>
        <v/>
      </c>
      <c r="BS45" s="255" t="str">
        <f>IF(BP45&lt;&gt;"",IF(ABS($F45-$G45)&gt;=PrSettings!$M$7,(ABS($F45-$G45-BM45+BN45)&lt;=1)*1,IF(AND(BP45,$F45=$G45,$F45&gt;=PrSettings!$M$6),(ABS(BM45-$F45)&lt;=1)*1,IF(AND(ABS($F45-$G45-BM45+BN45)&lt;=1,$F45+$G45&gt;=PrSettings!$M$8),(ABS(BM45-$F45)&lt;=1)*(ABS(BN45-$G45)&lt;=1)*1,""))),"")</f>
        <v/>
      </c>
      <c r="BT45" s="262"/>
      <c r="BV45" s="253">
        <f t="shared" si="359"/>
        <v>34</v>
      </c>
      <c r="BW45" s="254" t="str">
        <f>GrpF!$B$8</f>
        <v>Georgia</v>
      </c>
      <c r="BX45" s="255">
        <f t="shared" si="458"/>
        <v>1</v>
      </c>
      <c r="BY45" s="254" t="str">
        <f>GrpF!$D$8</f>
        <v>Portugal</v>
      </c>
      <c r="BZ45" s="258"/>
      <c r="CA45" s="258"/>
      <c r="CB45" s="261"/>
      <c r="CC45" s="255" t="str">
        <f t="shared" si="459"/>
        <v/>
      </c>
      <c r="CD45" s="255" t="str">
        <f>IF((CC45&lt;&gt;""),IF(OR($F45&lt;&gt;$G45,PrSettings!$M$4="●"),(($F45-$G45)=(BZ45-CA45))*1,0),"")</f>
        <v/>
      </c>
      <c r="CE45" s="255" t="str">
        <f t="shared" si="460"/>
        <v/>
      </c>
      <c r="CF45" s="255" t="str">
        <f>IF(CC45&lt;&gt;"",IF(ABS($F45-$G45)&gt;=PrSettings!$M$7,(ABS($F45-$G45-BZ45+CA45)&lt;=1)*1,IF(AND(CC45,$F45=$G45,$F45&gt;=PrSettings!$M$6),(ABS(BZ45-$F45)&lt;=1)*1,IF(AND(ABS($F45-$G45-BZ45+CA45)&lt;=1,$F45+$G45&gt;=PrSettings!$M$8),(ABS(BZ45-$F45)&lt;=1)*(ABS(CA45-$G45)&lt;=1)*1,""))),"")</f>
        <v/>
      </c>
      <c r="CG45" s="262"/>
      <c r="CI45" s="253">
        <f t="shared" si="363"/>
        <v>34</v>
      </c>
      <c r="CJ45" s="254" t="str">
        <f>GrpF!$B$8</f>
        <v>Georgia</v>
      </c>
      <c r="CK45" s="255">
        <f t="shared" si="461"/>
        <v>1</v>
      </c>
      <c r="CL45" s="254" t="str">
        <f>GrpF!$D$8</f>
        <v>Portugal</v>
      </c>
      <c r="CM45" s="258"/>
      <c r="CN45" s="258"/>
      <c r="CO45" s="261"/>
      <c r="CP45" s="255" t="str">
        <f t="shared" si="462"/>
        <v/>
      </c>
      <c r="CQ45" s="255" t="str">
        <f>IF((CP45&lt;&gt;""),IF(OR($F45&lt;&gt;$G45,PrSettings!$M$4="●"),(($F45-$G45)=(CM45-CN45))*1,0),"")</f>
        <v/>
      </c>
      <c r="CR45" s="255" t="str">
        <f t="shared" si="463"/>
        <v/>
      </c>
      <c r="CS45" s="255" t="str">
        <f>IF(CP45&lt;&gt;"",IF(ABS($F45-$G45)&gt;=PrSettings!$M$7,(ABS($F45-$G45-CM45+CN45)&lt;=1)*1,IF(AND(CP45,$F45=$G45,$F45&gt;=PrSettings!$M$6),(ABS(CM45-$F45)&lt;=1)*1,IF(AND(ABS($F45-$G45-CM45+CN45)&lt;=1,$F45+$G45&gt;=PrSettings!$M$8),(ABS(CM45-$F45)&lt;=1)*(ABS(CN45-$G45)&lt;=1)*1,""))),"")</f>
        <v/>
      </c>
      <c r="CT45" s="262"/>
      <c r="CV45" s="253">
        <f t="shared" si="367"/>
        <v>34</v>
      </c>
      <c r="CW45" s="254" t="str">
        <f>GrpF!$B$8</f>
        <v>Georgia</v>
      </c>
      <c r="CX45" s="255">
        <f t="shared" si="464"/>
        <v>1</v>
      </c>
      <c r="CY45" s="254" t="str">
        <f>GrpF!$D$8</f>
        <v>Portugal</v>
      </c>
      <c r="CZ45" s="258"/>
      <c r="DA45" s="258"/>
      <c r="DB45" s="261"/>
      <c r="DC45" s="255" t="str">
        <f t="shared" si="465"/>
        <v/>
      </c>
      <c r="DD45" s="255" t="str">
        <f>IF((DC45&lt;&gt;""),IF(OR($F45&lt;&gt;$G45,PrSettings!$M$4="●"),(($F45-$G45)=(CZ45-DA45))*1,0),"")</f>
        <v/>
      </c>
      <c r="DE45" s="255" t="str">
        <f t="shared" si="466"/>
        <v/>
      </c>
      <c r="DF45" s="255" t="str">
        <f>IF(DC45&lt;&gt;"",IF(ABS($F45-$G45)&gt;=PrSettings!$M$7,(ABS($F45-$G45-CZ45+DA45)&lt;=1)*1,IF(AND(DC45,$F45=$G45,$F45&gt;=PrSettings!$M$6),(ABS(CZ45-$F45)&lt;=1)*1,IF(AND(ABS($F45-$G45-CZ45+DA45)&lt;=1,$F45+$G45&gt;=PrSettings!$M$8),(ABS(CZ45-$F45)&lt;=1)*(ABS(DA45-$G45)&lt;=1)*1,""))),"")</f>
        <v/>
      </c>
      <c r="DG45" s="262"/>
      <c r="DI45" s="253">
        <f t="shared" si="371"/>
        <v>34</v>
      </c>
      <c r="DJ45" s="254" t="str">
        <f>GrpF!$B$8</f>
        <v>Georgia</v>
      </c>
      <c r="DK45" s="255">
        <f t="shared" si="467"/>
        <v>1</v>
      </c>
      <c r="DL45" s="254" t="str">
        <f>GrpF!$D$8</f>
        <v>Portugal</v>
      </c>
      <c r="DM45" s="258"/>
      <c r="DN45" s="258"/>
      <c r="DO45" s="261"/>
      <c r="DP45" s="255" t="str">
        <f t="shared" si="468"/>
        <v/>
      </c>
      <c r="DQ45" s="255" t="str">
        <f>IF((DP45&lt;&gt;""),IF(OR($F45&lt;&gt;$G45,PrSettings!$M$4="●"),(($F45-$G45)=(DM45-DN45))*1,0),"")</f>
        <v/>
      </c>
      <c r="DR45" s="255" t="str">
        <f t="shared" si="469"/>
        <v/>
      </c>
      <c r="DS45" s="255" t="str">
        <f>IF(DP45&lt;&gt;"",IF(ABS($F45-$G45)&gt;=PrSettings!$M$7,(ABS($F45-$G45-DM45+DN45)&lt;=1)*1,IF(AND(DP45,$F45=$G45,$F45&gt;=PrSettings!$M$6),(ABS(DM45-$F45)&lt;=1)*1,IF(AND(ABS($F45-$G45-DM45+DN45)&lt;=1,$F45+$G45&gt;=PrSettings!$M$8),(ABS(DM45-$F45)&lt;=1)*(ABS(DN45-$G45)&lt;=1)*1,""))),"")</f>
        <v/>
      </c>
      <c r="DT45" s="262"/>
      <c r="DV45" s="253">
        <f t="shared" si="375"/>
        <v>34</v>
      </c>
      <c r="DW45" s="254" t="str">
        <f>GrpF!$B$8</f>
        <v>Georgia</v>
      </c>
      <c r="DX45" s="255">
        <f t="shared" si="470"/>
        <v>1</v>
      </c>
      <c r="DY45" s="254" t="str">
        <f>GrpF!$D$8</f>
        <v>Portugal</v>
      </c>
      <c r="DZ45" s="258"/>
      <c r="EA45" s="258"/>
      <c r="EB45" s="261"/>
      <c r="EC45" s="255" t="str">
        <f t="shared" si="471"/>
        <v/>
      </c>
      <c r="ED45" s="255" t="str">
        <f>IF((EC45&lt;&gt;""),IF(OR($F45&lt;&gt;$G45,PrSettings!$M$4="●"),(($F45-$G45)=(DZ45-EA45))*1,0),"")</f>
        <v/>
      </c>
      <c r="EE45" s="255" t="str">
        <f t="shared" si="472"/>
        <v/>
      </c>
      <c r="EF45" s="255" t="str">
        <f>IF(EC45&lt;&gt;"",IF(ABS($F45-$G45)&gt;=PrSettings!$M$7,(ABS($F45-$G45-DZ45+EA45)&lt;=1)*1,IF(AND(EC45,$F45=$G45,$F45&gt;=PrSettings!$M$6),(ABS(DZ45-$F45)&lt;=1)*1,IF(AND(ABS($F45-$G45-DZ45+EA45)&lt;=1,$F45+$G45&gt;=PrSettings!$M$8),(ABS(DZ45-$F45)&lt;=1)*(ABS(EA45-$G45)&lt;=1)*1,""))),"")</f>
        <v/>
      </c>
      <c r="EG45" s="262"/>
      <c r="EI45" s="253">
        <f t="shared" si="379"/>
        <v>34</v>
      </c>
      <c r="EJ45" s="254" t="str">
        <f>GrpF!$B$8</f>
        <v>Georgia</v>
      </c>
      <c r="EK45" s="255">
        <f t="shared" si="473"/>
        <v>1</v>
      </c>
      <c r="EL45" s="254" t="str">
        <f>GrpF!$D$8</f>
        <v>Portugal</v>
      </c>
      <c r="EM45" s="258"/>
      <c r="EN45" s="258"/>
      <c r="EO45" s="261"/>
      <c r="EP45" s="255" t="str">
        <f t="shared" si="474"/>
        <v/>
      </c>
      <c r="EQ45" s="255" t="str">
        <f>IF((EP45&lt;&gt;""),IF(OR($F45&lt;&gt;$G45,PrSettings!$M$4="●"),(($F45-$G45)=(EM45-EN45))*1,0),"")</f>
        <v/>
      </c>
      <c r="ER45" s="255" t="str">
        <f t="shared" si="475"/>
        <v/>
      </c>
      <c r="ES45" s="255" t="str">
        <f>IF(EP45&lt;&gt;"",IF(ABS($F45-$G45)&gt;=PrSettings!$M$7,(ABS($F45-$G45-EM45+EN45)&lt;=1)*1,IF(AND(EP45,$F45=$G45,$F45&gt;=PrSettings!$M$6),(ABS(EM45-$F45)&lt;=1)*1,IF(AND(ABS($F45-$G45-EM45+EN45)&lt;=1,$F45+$G45&gt;=PrSettings!$M$8),(ABS(EM45-$F45)&lt;=1)*(ABS(EN45-$G45)&lt;=1)*1,""))),"")</f>
        <v/>
      </c>
      <c r="ET45" s="262"/>
      <c r="EV45" s="253">
        <f t="shared" si="383"/>
        <v>34</v>
      </c>
      <c r="EW45" s="254" t="str">
        <f>GrpF!$B$8</f>
        <v>Georgia</v>
      </c>
      <c r="EX45" s="255">
        <f t="shared" si="476"/>
        <v>1</v>
      </c>
      <c r="EY45" s="254" t="str">
        <f>GrpF!$D$8</f>
        <v>Portugal</v>
      </c>
      <c r="EZ45" s="258"/>
      <c r="FA45" s="258"/>
      <c r="FB45" s="261"/>
      <c r="FC45" s="255" t="str">
        <f t="shared" si="477"/>
        <v/>
      </c>
      <c r="FD45" s="255" t="str">
        <f>IF((FC45&lt;&gt;""),IF(OR($F45&lt;&gt;$G45,PrSettings!$M$4="●"),(($F45-$G45)=(EZ45-FA45))*1,0),"")</f>
        <v/>
      </c>
      <c r="FE45" s="255" t="str">
        <f t="shared" si="478"/>
        <v/>
      </c>
      <c r="FF45" s="255" t="str">
        <f>IF(FC45&lt;&gt;"",IF(ABS($F45-$G45)&gt;=PrSettings!$M$7,(ABS($F45-$G45-EZ45+FA45)&lt;=1)*1,IF(AND(FC45,$F45=$G45,$F45&gt;=PrSettings!$M$6),(ABS(EZ45-$F45)&lt;=1)*1,IF(AND(ABS($F45-$G45-EZ45+FA45)&lt;=1,$F45+$G45&gt;=PrSettings!$M$8),(ABS(EZ45-$F45)&lt;=1)*(ABS(FA45-$G45)&lt;=1)*1,""))),"")</f>
        <v/>
      </c>
      <c r="FG45" s="262"/>
      <c r="FI45" s="253">
        <f t="shared" si="387"/>
        <v>34</v>
      </c>
      <c r="FJ45" s="254" t="str">
        <f>GrpF!$B$8</f>
        <v>Georgia</v>
      </c>
      <c r="FK45" s="255">
        <f t="shared" si="479"/>
        <v>1</v>
      </c>
      <c r="FL45" s="254" t="str">
        <f>GrpF!$D$8</f>
        <v>Portugal</v>
      </c>
      <c r="FM45" s="258"/>
      <c r="FN45" s="258"/>
      <c r="FO45" s="261"/>
      <c r="FP45" s="255" t="str">
        <f t="shared" si="480"/>
        <v/>
      </c>
      <c r="FQ45" s="255" t="str">
        <f>IF((FP45&lt;&gt;""),IF(OR($F45&lt;&gt;$G45,PrSettings!$M$4="●"),(($F45-$G45)=(FM45-FN45))*1,0),"")</f>
        <v/>
      </c>
      <c r="FR45" s="255" t="str">
        <f t="shared" si="481"/>
        <v/>
      </c>
      <c r="FS45" s="255" t="str">
        <f>IF(FP45&lt;&gt;"",IF(ABS($F45-$G45)&gt;=PrSettings!$M$7,(ABS($F45-$G45-FM45+FN45)&lt;=1)*1,IF(AND(FP45,$F45=$G45,$F45&gt;=PrSettings!$M$6),(ABS(FM45-$F45)&lt;=1)*1,IF(AND(ABS($F45-$G45-FM45+FN45)&lt;=1,$F45+$G45&gt;=PrSettings!$M$8),(ABS(FM45-$F45)&lt;=1)*(ABS(FN45-$G45)&lt;=1)*1,""))),"")</f>
        <v/>
      </c>
      <c r="FT45" s="262"/>
      <c r="FV45" s="253">
        <f t="shared" si="391"/>
        <v>34</v>
      </c>
      <c r="FW45" s="254" t="str">
        <f>GrpF!$B$8</f>
        <v>Georgia</v>
      </c>
      <c r="FX45" s="255">
        <f t="shared" si="482"/>
        <v>1</v>
      </c>
      <c r="FY45" s="254" t="str">
        <f>GrpF!$D$8</f>
        <v>Portugal</v>
      </c>
      <c r="FZ45" s="258"/>
      <c r="GA45" s="258"/>
      <c r="GB45" s="261"/>
      <c r="GC45" s="255" t="str">
        <f t="shared" si="483"/>
        <v/>
      </c>
      <c r="GD45" s="255" t="str">
        <f>IF((GC45&lt;&gt;""),IF(OR($F45&lt;&gt;$G45,PrSettings!$M$4="●"),(($F45-$G45)=(FZ45-GA45))*1,0),"")</f>
        <v/>
      </c>
      <c r="GE45" s="255" t="str">
        <f t="shared" si="484"/>
        <v/>
      </c>
      <c r="GF45" s="255" t="str">
        <f>IF(GC45&lt;&gt;"",IF(ABS($F45-$G45)&gt;=PrSettings!$M$7,(ABS($F45-$G45-FZ45+GA45)&lt;=1)*1,IF(AND(GC45,$F45=$G45,$F45&gt;=PrSettings!$M$6),(ABS(FZ45-$F45)&lt;=1)*1,IF(AND(ABS($F45-$G45-FZ45+GA45)&lt;=1,$F45+$G45&gt;=PrSettings!$M$8),(ABS(FZ45-$F45)&lt;=1)*(ABS(GA45-$G45)&lt;=1)*1,""))),"")</f>
        <v/>
      </c>
      <c r="GG45" s="262"/>
      <c r="GI45" s="253">
        <f t="shared" si="395"/>
        <v>34</v>
      </c>
      <c r="GJ45" s="254" t="str">
        <f>GrpF!$B$8</f>
        <v>Georgia</v>
      </c>
      <c r="GK45" s="255">
        <f t="shared" si="485"/>
        <v>1</v>
      </c>
      <c r="GL45" s="254" t="str">
        <f>GrpF!$D$8</f>
        <v>Portugal</v>
      </c>
      <c r="GM45" s="258"/>
      <c r="GN45" s="258"/>
      <c r="GO45" s="261"/>
      <c r="GP45" s="255" t="str">
        <f t="shared" si="486"/>
        <v/>
      </c>
      <c r="GQ45" s="255" t="str">
        <f>IF((GP45&lt;&gt;""),IF(OR($F45&lt;&gt;$G45,PrSettings!$M$4="●"),(($F45-$G45)=(GM45-GN45))*1,0),"")</f>
        <v/>
      </c>
      <c r="GR45" s="255" t="str">
        <f t="shared" si="487"/>
        <v/>
      </c>
      <c r="GS45" s="255" t="str">
        <f>IF(GP45&lt;&gt;"",IF(ABS($F45-$G45)&gt;=PrSettings!$M$7,(ABS($F45-$G45-GM45+GN45)&lt;=1)*1,IF(AND(GP45,$F45=$G45,$F45&gt;=PrSettings!$M$6),(ABS(GM45-$F45)&lt;=1)*1,IF(AND(ABS($F45-$G45-GM45+GN45)&lt;=1,$F45+$G45&gt;=PrSettings!$M$8),(ABS(GM45-$F45)&lt;=1)*(ABS(GN45-$G45)&lt;=1)*1,""))),"")</f>
        <v/>
      </c>
      <c r="GT45" s="262"/>
      <c r="GV45" s="253">
        <f t="shared" si="399"/>
        <v>34</v>
      </c>
      <c r="GW45" s="254" t="str">
        <f>GrpF!$B$8</f>
        <v>Georgia</v>
      </c>
      <c r="GX45" s="255">
        <f t="shared" si="488"/>
        <v>1</v>
      </c>
      <c r="GY45" s="254" t="str">
        <f>GrpF!$D$8</f>
        <v>Portugal</v>
      </c>
      <c r="GZ45" s="258"/>
      <c r="HA45" s="258"/>
      <c r="HB45" s="261"/>
      <c r="HC45" s="255" t="str">
        <f t="shared" si="489"/>
        <v/>
      </c>
      <c r="HD45" s="255" t="str">
        <f>IF((HC45&lt;&gt;""),IF(OR($F45&lt;&gt;$G45,PrSettings!$M$4="●"),(($F45-$G45)=(GZ45-HA45))*1,0),"")</f>
        <v/>
      </c>
      <c r="HE45" s="255" t="str">
        <f t="shared" si="490"/>
        <v/>
      </c>
      <c r="HF45" s="255" t="str">
        <f>IF(HC45&lt;&gt;"",IF(ABS($F45-$G45)&gt;=PrSettings!$M$7,(ABS($F45-$G45-GZ45+HA45)&lt;=1)*1,IF(AND(HC45,$F45=$G45,$F45&gt;=PrSettings!$M$6),(ABS(GZ45-$F45)&lt;=1)*1,IF(AND(ABS($F45-$G45-GZ45+HA45)&lt;=1,$F45+$G45&gt;=PrSettings!$M$8),(ABS(GZ45-$F45)&lt;=1)*(ABS(HA45-$G45)&lt;=1)*1,""))),"")</f>
        <v/>
      </c>
      <c r="HG45" s="262"/>
      <c r="HI45" s="253">
        <f t="shared" si="403"/>
        <v>34</v>
      </c>
      <c r="HJ45" s="254" t="str">
        <f>GrpF!$B$8</f>
        <v>Georgia</v>
      </c>
      <c r="HK45" s="255">
        <f t="shared" si="491"/>
        <v>1</v>
      </c>
      <c r="HL45" s="254" t="str">
        <f>GrpF!$D$8</f>
        <v>Portugal</v>
      </c>
      <c r="HM45" s="258"/>
      <c r="HN45" s="258"/>
      <c r="HO45" s="261"/>
      <c r="HP45" s="255" t="str">
        <f t="shared" si="492"/>
        <v/>
      </c>
      <c r="HQ45" s="255" t="str">
        <f>IF((HP45&lt;&gt;""),IF(OR($F45&lt;&gt;$G45,PrSettings!$M$4="●"),(($F45-$G45)=(HM45-HN45))*1,0),"")</f>
        <v/>
      </c>
      <c r="HR45" s="255" t="str">
        <f t="shared" si="493"/>
        <v/>
      </c>
      <c r="HS45" s="255" t="str">
        <f>IF(HP45&lt;&gt;"",IF(ABS($F45-$G45)&gt;=PrSettings!$M$7,(ABS($F45-$G45-HM45+HN45)&lt;=1)*1,IF(AND(HP45,$F45=$G45,$F45&gt;=PrSettings!$M$6),(ABS(HM45-$F45)&lt;=1)*1,IF(AND(ABS($F45-$G45-HM45+HN45)&lt;=1,$F45+$G45&gt;=PrSettings!$M$8),(ABS(HM45-$F45)&lt;=1)*(ABS(HN45-$G45)&lt;=1)*1,""))),"")</f>
        <v/>
      </c>
      <c r="HT45" s="262"/>
      <c r="HV45" s="253">
        <f t="shared" si="407"/>
        <v>34</v>
      </c>
      <c r="HW45" s="254" t="str">
        <f>GrpF!$B$8</f>
        <v>Georgia</v>
      </c>
      <c r="HX45" s="255">
        <f t="shared" si="494"/>
        <v>1</v>
      </c>
      <c r="HY45" s="254" t="str">
        <f>GrpF!$D$8</f>
        <v>Portugal</v>
      </c>
      <c r="HZ45" s="258"/>
      <c r="IA45" s="258"/>
      <c r="IB45" s="261"/>
      <c r="IC45" s="255" t="str">
        <f t="shared" si="495"/>
        <v/>
      </c>
      <c r="ID45" s="255" t="str">
        <f>IF((IC45&lt;&gt;""),IF(OR($F45&lt;&gt;$G45,PrSettings!$M$4="●"),(($F45-$G45)=(HZ45-IA45))*1,0),"")</f>
        <v/>
      </c>
      <c r="IE45" s="255" t="str">
        <f t="shared" si="496"/>
        <v/>
      </c>
      <c r="IF45" s="255" t="str">
        <f>IF(IC45&lt;&gt;"",IF(ABS($F45-$G45)&gt;=PrSettings!$M$7,(ABS($F45-$G45-HZ45+IA45)&lt;=1)*1,IF(AND(IC45,$F45=$G45,$F45&gt;=PrSettings!$M$6),(ABS(HZ45-$F45)&lt;=1)*1,IF(AND(ABS($F45-$G45-HZ45+IA45)&lt;=1,$F45+$G45&gt;=PrSettings!$M$8),(ABS(HZ45-$F45)&lt;=1)*(ABS(IA45-$G45)&lt;=1)*1,""))),"")</f>
        <v/>
      </c>
      <c r="IG45" s="262"/>
      <c r="II45" s="253">
        <f t="shared" si="411"/>
        <v>34</v>
      </c>
      <c r="IJ45" s="254" t="str">
        <f>GrpF!$B$8</f>
        <v>Georgia</v>
      </c>
      <c r="IK45" s="255">
        <f t="shared" si="497"/>
        <v>1</v>
      </c>
      <c r="IL45" s="254" t="str">
        <f>GrpF!$D$8</f>
        <v>Portugal</v>
      </c>
      <c r="IM45" s="258"/>
      <c r="IN45" s="258"/>
      <c r="IO45" s="261"/>
      <c r="IP45" s="255" t="str">
        <f t="shared" si="498"/>
        <v/>
      </c>
      <c r="IQ45" s="255" t="str">
        <f>IF((IP45&lt;&gt;""),IF(OR($F45&lt;&gt;$G45,PrSettings!$M$4="●"),(($F45-$G45)=(IM45-IN45))*1,0),"")</f>
        <v/>
      </c>
      <c r="IR45" s="255" t="str">
        <f t="shared" si="499"/>
        <v/>
      </c>
      <c r="IS45" s="255" t="str">
        <f>IF(IP45&lt;&gt;"",IF(ABS($F45-$G45)&gt;=PrSettings!$M$7,(ABS($F45-$G45-IM45+IN45)&lt;=1)*1,IF(AND(IP45,$F45=$G45,$F45&gt;=PrSettings!$M$6),(ABS(IM45-$F45)&lt;=1)*1,IF(AND(ABS($F45-$G45-IM45+IN45)&lt;=1,$F45+$G45&gt;=PrSettings!$M$8),(ABS(IM45-$F45)&lt;=1)*(ABS(IN45-$G45)&lt;=1)*1,""))),"")</f>
        <v/>
      </c>
      <c r="IT45" s="262"/>
      <c r="IV45" s="253">
        <f t="shared" si="415"/>
        <v>34</v>
      </c>
      <c r="IW45" s="254" t="str">
        <f>GrpF!$B$8</f>
        <v>Georgia</v>
      </c>
      <c r="IX45" s="255">
        <f t="shared" si="500"/>
        <v>1</v>
      </c>
      <c r="IY45" s="254" t="str">
        <f>GrpF!$D$8</f>
        <v>Portugal</v>
      </c>
      <c r="IZ45" s="258"/>
      <c r="JA45" s="258"/>
      <c r="JB45" s="261"/>
      <c r="JC45" s="255" t="str">
        <f t="shared" si="501"/>
        <v/>
      </c>
      <c r="JD45" s="255" t="str">
        <f>IF((JC45&lt;&gt;""),IF(OR($F45&lt;&gt;$G45,PrSettings!$M$4="●"),(($F45-$G45)=(IZ45-JA45))*1,0),"")</f>
        <v/>
      </c>
      <c r="JE45" s="255" t="str">
        <f t="shared" si="502"/>
        <v/>
      </c>
      <c r="JF45" s="255" t="str">
        <f>IF(JC45&lt;&gt;"",IF(ABS($F45-$G45)&gt;=PrSettings!$M$7,(ABS($F45-$G45-IZ45+JA45)&lt;=1)*1,IF(AND(JC45,$F45=$G45,$F45&gt;=PrSettings!$M$6),(ABS(IZ45-$F45)&lt;=1)*1,IF(AND(ABS($F45-$G45-IZ45+JA45)&lt;=1,$F45+$G45&gt;=PrSettings!$M$8),(ABS(IZ45-$F45)&lt;=1)*(ABS(JA45-$G45)&lt;=1)*1,""))),"")</f>
        <v/>
      </c>
      <c r="JG45" s="262"/>
      <c r="JI45" s="253">
        <f t="shared" si="419"/>
        <v>34</v>
      </c>
      <c r="JJ45" s="254" t="str">
        <f>GrpF!$B$8</f>
        <v>Georgia</v>
      </c>
      <c r="JK45" s="255">
        <f t="shared" si="503"/>
        <v>1</v>
      </c>
      <c r="JL45" s="254" t="str">
        <f>GrpF!$D$8</f>
        <v>Portugal</v>
      </c>
      <c r="JM45" s="258"/>
      <c r="JN45" s="258"/>
      <c r="JO45" s="261"/>
      <c r="JP45" s="255" t="str">
        <f t="shared" si="504"/>
        <v/>
      </c>
      <c r="JQ45" s="255" t="str">
        <f>IF((JP45&lt;&gt;""),IF(OR($F45&lt;&gt;$G45,PrSettings!$M$4="●"),(($F45-$G45)=(JM45-JN45))*1,0),"")</f>
        <v/>
      </c>
      <c r="JR45" s="255" t="str">
        <f t="shared" si="505"/>
        <v/>
      </c>
      <c r="JS45" s="255" t="str">
        <f>IF(JP45&lt;&gt;"",IF(ABS($F45-$G45)&gt;=PrSettings!$M$7,(ABS($F45-$G45-JM45+JN45)&lt;=1)*1,IF(AND(JP45,$F45=$G45,$F45&gt;=PrSettings!$M$6),(ABS(JM45-$F45)&lt;=1)*1,IF(AND(ABS($F45-$G45-JM45+JN45)&lt;=1,$F45+$G45&gt;=PrSettings!$M$8),(ABS(JM45-$F45)&lt;=1)*(ABS(JN45-$G45)&lt;=1)*1,""))),"")</f>
        <v/>
      </c>
      <c r="JT45" s="262"/>
      <c r="JV45" s="253">
        <f t="shared" si="423"/>
        <v>34</v>
      </c>
      <c r="JW45" s="254" t="str">
        <f>GrpF!$B$8</f>
        <v>Georgia</v>
      </c>
      <c r="JX45" s="255">
        <f t="shared" si="506"/>
        <v>1</v>
      </c>
      <c r="JY45" s="254" t="str">
        <f>GrpF!$D$8</f>
        <v>Portugal</v>
      </c>
      <c r="JZ45" s="258"/>
      <c r="KA45" s="258"/>
      <c r="KB45" s="261"/>
      <c r="KC45" s="255" t="str">
        <f t="shared" si="507"/>
        <v/>
      </c>
      <c r="KD45" s="255" t="str">
        <f>IF((KC45&lt;&gt;""),IF(OR($F45&lt;&gt;$G45,PrSettings!$M$4="●"),(($F45-$G45)=(JZ45-KA45))*1,0),"")</f>
        <v/>
      </c>
      <c r="KE45" s="255" t="str">
        <f t="shared" si="508"/>
        <v/>
      </c>
      <c r="KF45" s="255" t="str">
        <f>IF(KC45&lt;&gt;"",IF(ABS($F45-$G45)&gt;=PrSettings!$M$7,(ABS($F45-$G45-JZ45+KA45)&lt;=1)*1,IF(AND(KC45,$F45=$G45,$F45&gt;=PrSettings!$M$6),(ABS(JZ45-$F45)&lt;=1)*1,IF(AND(ABS($F45-$G45-JZ45+KA45)&lt;=1,$F45+$G45&gt;=PrSettings!$M$8),(ABS(JZ45-$F45)&lt;=1)*(ABS(KA45-$G45)&lt;=1)*1,""))),"")</f>
        <v/>
      </c>
      <c r="KG45" s="262"/>
      <c r="KI45" s="253">
        <f t="shared" si="427"/>
        <v>34</v>
      </c>
      <c r="KJ45" s="254" t="str">
        <f>GrpF!$B$8</f>
        <v>Georgia</v>
      </c>
      <c r="KK45" s="255">
        <f t="shared" si="509"/>
        <v>1</v>
      </c>
      <c r="KL45" s="254" t="str">
        <f>GrpF!$D$8</f>
        <v>Portugal</v>
      </c>
      <c r="KM45" s="258"/>
      <c r="KN45" s="258"/>
      <c r="KO45" s="261"/>
      <c r="KP45" s="255" t="str">
        <f t="shared" si="510"/>
        <v/>
      </c>
      <c r="KQ45" s="255" t="str">
        <f>IF((KP45&lt;&gt;""),IF(OR($F45&lt;&gt;$G45,PrSettings!$M$4="●"),(($F45-$G45)=(KM45-KN45))*1,0),"")</f>
        <v/>
      </c>
      <c r="KR45" s="255" t="str">
        <f t="shared" si="511"/>
        <v/>
      </c>
      <c r="KS45" s="255" t="str">
        <f>IF(KP45&lt;&gt;"",IF(ABS($F45-$G45)&gt;=PrSettings!$M$7,(ABS($F45-$G45-KM45+KN45)&lt;=1)*1,IF(AND(KP45,$F45=$G45,$F45&gt;=PrSettings!$M$6),(ABS(KM45-$F45)&lt;=1)*1,IF(AND(ABS($F45-$G45-KM45+KN45)&lt;=1,$F45+$G45&gt;=PrSettings!$M$8),(ABS(KM45-$F45)&lt;=1)*(ABS(KN45-$G45)&lt;=1)*1,""))),"")</f>
        <v/>
      </c>
      <c r="KT45" s="262"/>
      <c r="KV45" s="253">
        <f t="shared" si="431"/>
        <v>34</v>
      </c>
      <c r="KW45" s="254" t="str">
        <f>GrpF!$B$8</f>
        <v>Georgia</v>
      </c>
      <c r="KX45" s="255">
        <f t="shared" si="512"/>
        <v>1</v>
      </c>
      <c r="KY45" s="254" t="str">
        <f>GrpF!$D$8</f>
        <v>Portugal</v>
      </c>
      <c r="KZ45" s="258"/>
      <c r="LA45" s="258"/>
      <c r="LB45" s="261"/>
      <c r="LC45" s="255" t="str">
        <f t="shared" si="513"/>
        <v/>
      </c>
      <c r="LD45" s="255" t="str">
        <f>IF((LC45&lt;&gt;""),IF(OR($F45&lt;&gt;$G45,PrSettings!$M$4="●"),(($F45-$G45)=(KZ45-LA45))*1,0),"")</f>
        <v/>
      </c>
      <c r="LE45" s="255" t="str">
        <f t="shared" si="514"/>
        <v/>
      </c>
      <c r="LF45" s="255" t="str">
        <f>IF(LC45&lt;&gt;"",IF(ABS($F45-$G45)&gt;=PrSettings!$M$7,(ABS($F45-$G45-KZ45+LA45)&lt;=1)*1,IF(AND(LC45,$F45=$G45,$F45&gt;=PrSettings!$M$6),(ABS(KZ45-$F45)&lt;=1)*1,IF(AND(ABS($F45-$G45-KZ45+LA45)&lt;=1,$F45+$G45&gt;=PrSettings!$M$8),(ABS(KZ45-$F45)&lt;=1)*(ABS(LA45-$G45)&lt;=1)*1,""))),"")</f>
        <v/>
      </c>
      <c r="LG45" s="262"/>
      <c r="LI45" s="253">
        <f t="shared" si="435"/>
        <v>34</v>
      </c>
      <c r="LJ45" s="254" t="str">
        <f>GrpF!$B$8</f>
        <v>Georgia</v>
      </c>
      <c r="LK45" s="255">
        <f t="shared" si="515"/>
        <v>1</v>
      </c>
      <c r="LL45" s="254" t="str">
        <f>GrpF!$D$8</f>
        <v>Portugal</v>
      </c>
      <c r="LM45" s="258"/>
      <c r="LN45" s="258"/>
      <c r="LO45" s="261"/>
      <c r="LP45" s="255" t="str">
        <f t="shared" si="516"/>
        <v/>
      </c>
      <c r="LQ45" s="255" t="str">
        <f>IF((LP45&lt;&gt;""),IF(OR($F45&lt;&gt;$G45,PrSettings!$M$4="●"),(($F45-$G45)=(LM45-LN45))*1,0),"")</f>
        <v/>
      </c>
      <c r="LR45" s="255" t="str">
        <f t="shared" si="517"/>
        <v/>
      </c>
      <c r="LS45" s="255" t="str">
        <f>IF(LP45&lt;&gt;"",IF(ABS($F45-$G45)&gt;=PrSettings!$M$7,(ABS($F45-$G45-LM45+LN45)&lt;=1)*1,IF(AND(LP45,$F45=$G45,$F45&gt;=PrSettings!$M$6),(ABS(LM45-$F45)&lt;=1)*1,IF(AND(ABS($F45-$G45-LM45+LN45)&lt;=1,$F45+$G45&gt;=PrSettings!$M$8),(ABS(LM45-$F45)&lt;=1)*(ABS(LN45-$G45)&lt;=1)*1,""))),"")</f>
        <v/>
      </c>
      <c r="LT45" s="262"/>
      <c r="LV45" s="253">
        <f t="shared" si="439"/>
        <v>34</v>
      </c>
      <c r="LW45" s="254" t="str">
        <f>GrpF!$B$8</f>
        <v>Georgia</v>
      </c>
      <c r="LX45" s="255">
        <f t="shared" si="518"/>
        <v>1</v>
      </c>
      <c r="LY45" s="254" t="str">
        <f>GrpF!$D$8</f>
        <v>Portugal</v>
      </c>
      <c r="LZ45" s="258"/>
      <c r="MA45" s="258"/>
      <c r="MB45" s="261"/>
      <c r="MC45" s="255" t="str">
        <f t="shared" si="519"/>
        <v/>
      </c>
      <c r="MD45" s="255" t="str">
        <f>IF((MC45&lt;&gt;""),IF(OR($F45&lt;&gt;$G45,PrSettings!$M$4="●"),(($F45-$G45)=(LZ45-MA45))*1,0),"")</f>
        <v/>
      </c>
      <c r="ME45" s="255" t="str">
        <f t="shared" si="520"/>
        <v/>
      </c>
      <c r="MF45" s="255" t="str">
        <f>IF(MC45&lt;&gt;"",IF(ABS($F45-$G45)&gt;=PrSettings!$M$7,(ABS($F45-$G45-LZ45+MA45)&lt;=1)*1,IF(AND(MC45,$F45=$G45,$F45&gt;=PrSettings!$M$6),(ABS(LZ45-$F45)&lt;=1)*1,IF(AND(ABS($F45-$G45-LZ45+MA45)&lt;=1,$F45+$G45&gt;=PrSettings!$M$8),(ABS(LZ45-$F45)&lt;=1)*(ABS(MA45-$G45)&lt;=1)*1,""))),"")</f>
        <v/>
      </c>
      <c r="MG45" s="262"/>
    </row>
    <row r="46">
      <c r="A46" s="172"/>
      <c r="B46" s="253">
        <f t="array" ref="B46">INDEX(Groups!$C$7:$C$35,MATCH(C46,Groups!$D$7:$D$35,0))</f>
        <v>17</v>
      </c>
      <c r="C46" s="254" t="str">
        <f>GrpF!$B$9</f>
        <v>Czechia</v>
      </c>
      <c r="D46" s="255">
        <f t="array" ref="D46">INDEX(Groups!$C$7:$C$35,MATCH(E46,Groups!$D$7:$D$35,0))</f>
        <v>7</v>
      </c>
      <c r="E46" s="254" t="str">
        <f>GrpF!$D$9</f>
        <v>Türkiye</v>
      </c>
      <c r="F46" s="256">
        <f>GrpF!$E$9</f>
        <v>0</v>
      </c>
      <c r="G46" s="257">
        <f>GrpF!$G$9</f>
        <v>1</v>
      </c>
      <c r="H46" s="133"/>
      <c r="I46" s="253">
        <f t="shared" si="339"/>
        <v>17</v>
      </c>
      <c r="J46" s="254" t="str">
        <f>GrpF!$B$9</f>
        <v>Czechia</v>
      </c>
      <c r="K46" s="255">
        <f t="shared" si="443"/>
        <v>7</v>
      </c>
      <c r="L46" s="254" t="str">
        <f>GrpF!$D$9</f>
        <v>Türkiye</v>
      </c>
      <c r="M46" s="258"/>
      <c r="N46" s="258"/>
      <c r="O46" s="263"/>
      <c r="P46" s="255" t="str">
        <f t="shared" si="444"/>
        <v/>
      </c>
      <c r="Q46" s="255" t="str">
        <f>IF((P46&lt;&gt;""),IF(OR($F46&lt;&gt;$G46,PrSettings!$M$4="●"),(($F46-$G46)=(M46-N46))*1,0),"")</f>
        <v/>
      </c>
      <c r="R46" s="255" t="str">
        <f t="shared" si="445"/>
        <v/>
      </c>
      <c r="S46" s="255" t="str">
        <f>IF(P46&lt;&gt;"",IF(ABS($F46-$G46)&gt;=PrSettings!$M$7,(ABS($F46-$G46-M46+N46)&lt;=1)*1,IF(AND(P46,$F46=$G46,$F46&gt;=PrSettings!$M$6),(ABS(M46-$F46)&lt;=1)*1,IF(AND(ABS($F46-$G46-M46+N46)&lt;=1,$F46+$G46&gt;=PrSettings!$M$8),(ABS(M46-$F46)&lt;=1)*(ABS(N46-$G46)&lt;=1)*1,""))),"")</f>
        <v/>
      </c>
      <c r="T46" s="264"/>
      <c r="V46" s="253">
        <f t="shared" si="343"/>
        <v>17</v>
      </c>
      <c r="W46" s="254" t="str">
        <f>GrpF!$B$9</f>
        <v>Czechia</v>
      </c>
      <c r="X46" s="255">
        <f t="shared" si="446"/>
        <v>7</v>
      </c>
      <c r="Y46" s="254" t="str">
        <f>GrpF!$D$9</f>
        <v>Türkiye</v>
      </c>
      <c r="Z46" s="258"/>
      <c r="AA46" s="258"/>
      <c r="AB46" s="263"/>
      <c r="AC46" s="255" t="str">
        <f t="shared" si="447"/>
        <v/>
      </c>
      <c r="AD46" s="255" t="str">
        <f>IF((AC46&lt;&gt;""),IF(OR($F46&lt;&gt;$G46,PrSettings!$M$4="●"),(($F46-$G46)=(Z46-AA46))*1,0),"")</f>
        <v/>
      </c>
      <c r="AE46" s="255" t="str">
        <f t="shared" si="448"/>
        <v/>
      </c>
      <c r="AF46" s="255" t="str">
        <f>IF(AC46&lt;&gt;"",IF(ABS($F46-$G46)&gt;=PrSettings!$M$7,(ABS($F46-$G46-Z46+AA46)&lt;=1)*1,IF(AND(AC46,$F46=$G46,$F46&gt;=PrSettings!$M$6),(ABS(Z46-$F46)&lt;=1)*1,IF(AND(ABS($F46-$G46-Z46+AA46)&lt;=1,$F46+$G46&gt;=PrSettings!$M$8),(ABS(Z46-$F46)&lt;=1)*(ABS(AA46-$G46)&lt;=1)*1,""))),"")</f>
        <v/>
      </c>
      <c r="AG46" s="264"/>
      <c r="AI46" s="253">
        <f t="shared" si="347"/>
        <v>17</v>
      </c>
      <c r="AJ46" s="254" t="str">
        <f>GrpF!$B$9</f>
        <v>Czechia</v>
      </c>
      <c r="AK46" s="255">
        <f t="shared" si="449"/>
        <v>7</v>
      </c>
      <c r="AL46" s="254" t="str">
        <f>GrpF!$D$9</f>
        <v>Türkiye</v>
      </c>
      <c r="AM46" s="258"/>
      <c r="AN46" s="258"/>
      <c r="AO46" s="263"/>
      <c r="AP46" s="255" t="str">
        <f t="shared" si="450"/>
        <v/>
      </c>
      <c r="AQ46" s="255" t="str">
        <f>IF((AP46&lt;&gt;""),IF(OR($F46&lt;&gt;$G46,PrSettings!$M$4="●"),(($F46-$G46)=(AM46-AN46))*1,0),"")</f>
        <v/>
      </c>
      <c r="AR46" s="255" t="str">
        <f t="shared" si="451"/>
        <v/>
      </c>
      <c r="AS46" s="255" t="str">
        <f>IF(AP46&lt;&gt;"",IF(ABS($F46-$G46)&gt;=PrSettings!$M$7,(ABS($F46-$G46-AM46+AN46)&lt;=1)*1,IF(AND(AP46,$F46=$G46,$F46&gt;=PrSettings!$M$6),(ABS(AM46-$F46)&lt;=1)*1,IF(AND(ABS($F46-$G46-AM46+AN46)&lt;=1,$F46+$G46&gt;=PrSettings!$M$8),(ABS(AM46-$F46)&lt;=1)*(ABS(AN46-$G46)&lt;=1)*1,""))),"")</f>
        <v/>
      </c>
      <c r="AT46" s="264"/>
      <c r="AV46" s="253">
        <f t="shared" si="351"/>
        <v>17</v>
      </c>
      <c r="AW46" s="254" t="str">
        <f>GrpF!$B$9</f>
        <v>Czechia</v>
      </c>
      <c r="AX46" s="255">
        <f t="shared" si="452"/>
        <v>7</v>
      </c>
      <c r="AY46" s="254" t="str">
        <f>GrpF!$D$9</f>
        <v>Türkiye</v>
      </c>
      <c r="AZ46" s="258"/>
      <c r="BA46" s="258"/>
      <c r="BB46" s="263"/>
      <c r="BC46" s="255" t="str">
        <f t="shared" si="453"/>
        <v/>
      </c>
      <c r="BD46" s="255" t="str">
        <f>IF((BC46&lt;&gt;""),IF(OR($F46&lt;&gt;$G46,PrSettings!$M$4="●"),(($F46-$G46)=(AZ46-BA46))*1,0),"")</f>
        <v/>
      </c>
      <c r="BE46" s="255" t="str">
        <f t="shared" si="454"/>
        <v/>
      </c>
      <c r="BF46" s="255" t="str">
        <f>IF(BC46&lt;&gt;"",IF(ABS($F46-$G46)&gt;=PrSettings!$M$7,(ABS($F46-$G46-AZ46+BA46)&lt;=1)*1,IF(AND(BC46,$F46=$G46,$F46&gt;=PrSettings!$M$6),(ABS(AZ46-$F46)&lt;=1)*1,IF(AND(ABS($F46-$G46-AZ46+BA46)&lt;=1,$F46+$G46&gt;=PrSettings!$M$8),(ABS(AZ46-$F46)&lt;=1)*(ABS(BA46-$G46)&lt;=1)*1,""))),"")</f>
        <v/>
      </c>
      <c r="BG46" s="264"/>
      <c r="BI46" s="253">
        <f t="shared" si="355"/>
        <v>17</v>
      </c>
      <c r="BJ46" s="254" t="str">
        <f>GrpF!$B$9</f>
        <v>Czechia</v>
      </c>
      <c r="BK46" s="255">
        <f t="shared" si="455"/>
        <v>7</v>
      </c>
      <c r="BL46" s="254" t="str">
        <f>GrpF!$D$9</f>
        <v>Türkiye</v>
      </c>
      <c r="BM46" s="258"/>
      <c r="BN46" s="258"/>
      <c r="BO46" s="263"/>
      <c r="BP46" s="255" t="str">
        <f t="shared" si="456"/>
        <v/>
      </c>
      <c r="BQ46" s="255" t="str">
        <f>IF((BP46&lt;&gt;""),IF(OR($F46&lt;&gt;$G46,PrSettings!$M$4="●"),(($F46-$G46)=(BM46-BN46))*1,0),"")</f>
        <v/>
      </c>
      <c r="BR46" s="255" t="str">
        <f t="shared" si="457"/>
        <v/>
      </c>
      <c r="BS46" s="255" t="str">
        <f>IF(BP46&lt;&gt;"",IF(ABS($F46-$G46)&gt;=PrSettings!$M$7,(ABS($F46-$G46-BM46+BN46)&lt;=1)*1,IF(AND(BP46,$F46=$G46,$F46&gt;=PrSettings!$M$6),(ABS(BM46-$F46)&lt;=1)*1,IF(AND(ABS($F46-$G46-BM46+BN46)&lt;=1,$F46+$G46&gt;=PrSettings!$M$8),(ABS(BM46-$F46)&lt;=1)*(ABS(BN46-$G46)&lt;=1)*1,""))),"")</f>
        <v/>
      </c>
      <c r="BT46" s="264"/>
      <c r="BV46" s="253">
        <f t="shared" si="359"/>
        <v>17</v>
      </c>
      <c r="BW46" s="254" t="str">
        <f>GrpF!$B$9</f>
        <v>Czechia</v>
      </c>
      <c r="BX46" s="255">
        <f t="shared" si="458"/>
        <v>7</v>
      </c>
      <c r="BY46" s="254" t="str">
        <f>GrpF!$D$9</f>
        <v>Türkiye</v>
      </c>
      <c r="BZ46" s="258"/>
      <c r="CA46" s="258"/>
      <c r="CB46" s="263"/>
      <c r="CC46" s="255" t="str">
        <f t="shared" si="459"/>
        <v/>
      </c>
      <c r="CD46" s="255" t="str">
        <f>IF((CC46&lt;&gt;""),IF(OR($F46&lt;&gt;$G46,PrSettings!$M$4="●"),(($F46-$G46)=(BZ46-CA46))*1,0),"")</f>
        <v/>
      </c>
      <c r="CE46" s="255" t="str">
        <f t="shared" si="460"/>
        <v/>
      </c>
      <c r="CF46" s="255" t="str">
        <f>IF(CC46&lt;&gt;"",IF(ABS($F46-$G46)&gt;=PrSettings!$M$7,(ABS($F46-$G46-BZ46+CA46)&lt;=1)*1,IF(AND(CC46,$F46=$G46,$F46&gt;=PrSettings!$M$6),(ABS(BZ46-$F46)&lt;=1)*1,IF(AND(ABS($F46-$G46-BZ46+CA46)&lt;=1,$F46+$G46&gt;=PrSettings!$M$8),(ABS(BZ46-$F46)&lt;=1)*(ABS(CA46-$G46)&lt;=1)*1,""))),"")</f>
        <v/>
      </c>
      <c r="CG46" s="264"/>
      <c r="CI46" s="253">
        <f t="shared" si="363"/>
        <v>17</v>
      </c>
      <c r="CJ46" s="254" t="str">
        <f>GrpF!$B$9</f>
        <v>Czechia</v>
      </c>
      <c r="CK46" s="255">
        <f t="shared" si="461"/>
        <v>7</v>
      </c>
      <c r="CL46" s="254" t="str">
        <f>GrpF!$D$9</f>
        <v>Türkiye</v>
      </c>
      <c r="CM46" s="258"/>
      <c r="CN46" s="258"/>
      <c r="CO46" s="263"/>
      <c r="CP46" s="255" t="str">
        <f t="shared" si="462"/>
        <v/>
      </c>
      <c r="CQ46" s="255" t="str">
        <f>IF((CP46&lt;&gt;""),IF(OR($F46&lt;&gt;$G46,PrSettings!$M$4="●"),(($F46-$G46)=(CM46-CN46))*1,0),"")</f>
        <v/>
      </c>
      <c r="CR46" s="255" t="str">
        <f t="shared" si="463"/>
        <v/>
      </c>
      <c r="CS46" s="255" t="str">
        <f>IF(CP46&lt;&gt;"",IF(ABS($F46-$G46)&gt;=PrSettings!$M$7,(ABS($F46-$G46-CM46+CN46)&lt;=1)*1,IF(AND(CP46,$F46=$G46,$F46&gt;=PrSettings!$M$6),(ABS(CM46-$F46)&lt;=1)*1,IF(AND(ABS($F46-$G46-CM46+CN46)&lt;=1,$F46+$G46&gt;=PrSettings!$M$8),(ABS(CM46-$F46)&lt;=1)*(ABS(CN46-$G46)&lt;=1)*1,""))),"")</f>
        <v/>
      </c>
      <c r="CT46" s="264"/>
      <c r="CV46" s="253">
        <f t="shared" si="367"/>
        <v>17</v>
      </c>
      <c r="CW46" s="254" t="str">
        <f>GrpF!$B$9</f>
        <v>Czechia</v>
      </c>
      <c r="CX46" s="255">
        <f t="shared" si="464"/>
        <v>7</v>
      </c>
      <c r="CY46" s="254" t="str">
        <f>GrpF!$D$9</f>
        <v>Türkiye</v>
      </c>
      <c r="CZ46" s="258"/>
      <c r="DA46" s="258"/>
      <c r="DB46" s="263"/>
      <c r="DC46" s="255" t="str">
        <f t="shared" si="465"/>
        <v/>
      </c>
      <c r="DD46" s="255" t="str">
        <f>IF((DC46&lt;&gt;""),IF(OR($F46&lt;&gt;$G46,PrSettings!$M$4="●"),(($F46-$G46)=(CZ46-DA46))*1,0),"")</f>
        <v/>
      </c>
      <c r="DE46" s="255" t="str">
        <f t="shared" si="466"/>
        <v/>
      </c>
      <c r="DF46" s="255" t="str">
        <f>IF(DC46&lt;&gt;"",IF(ABS($F46-$G46)&gt;=PrSettings!$M$7,(ABS($F46-$G46-CZ46+DA46)&lt;=1)*1,IF(AND(DC46,$F46=$G46,$F46&gt;=PrSettings!$M$6),(ABS(CZ46-$F46)&lt;=1)*1,IF(AND(ABS($F46-$G46-CZ46+DA46)&lt;=1,$F46+$G46&gt;=PrSettings!$M$8),(ABS(CZ46-$F46)&lt;=1)*(ABS(DA46-$G46)&lt;=1)*1,""))),"")</f>
        <v/>
      </c>
      <c r="DG46" s="264"/>
      <c r="DI46" s="253">
        <f t="shared" si="371"/>
        <v>17</v>
      </c>
      <c r="DJ46" s="254" t="str">
        <f>GrpF!$B$9</f>
        <v>Czechia</v>
      </c>
      <c r="DK46" s="255">
        <f t="shared" si="467"/>
        <v>7</v>
      </c>
      <c r="DL46" s="254" t="str">
        <f>GrpF!$D$9</f>
        <v>Türkiye</v>
      </c>
      <c r="DM46" s="258"/>
      <c r="DN46" s="258"/>
      <c r="DO46" s="263"/>
      <c r="DP46" s="255" t="str">
        <f t="shared" si="468"/>
        <v/>
      </c>
      <c r="DQ46" s="255" t="str">
        <f>IF((DP46&lt;&gt;""),IF(OR($F46&lt;&gt;$G46,PrSettings!$M$4="●"),(($F46-$G46)=(DM46-DN46))*1,0),"")</f>
        <v/>
      </c>
      <c r="DR46" s="255" t="str">
        <f t="shared" si="469"/>
        <v/>
      </c>
      <c r="DS46" s="255" t="str">
        <f>IF(DP46&lt;&gt;"",IF(ABS($F46-$G46)&gt;=PrSettings!$M$7,(ABS($F46-$G46-DM46+DN46)&lt;=1)*1,IF(AND(DP46,$F46=$G46,$F46&gt;=PrSettings!$M$6),(ABS(DM46-$F46)&lt;=1)*1,IF(AND(ABS($F46-$G46-DM46+DN46)&lt;=1,$F46+$G46&gt;=PrSettings!$M$8),(ABS(DM46-$F46)&lt;=1)*(ABS(DN46-$G46)&lt;=1)*1,""))),"")</f>
        <v/>
      </c>
      <c r="DT46" s="264"/>
      <c r="DV46" s="253">
        <f t="shared" si="375"/>
        <v>17</v>
      </c>
      <c r="DW46" s="254" t="str">
        <f>GrpF!$B$9</f>
        <v>Czechia</v>
      </c>
      <c r="DX46" s="255">
        <f t="shared" si="470"/>
        <v>7</v>
      </c>
      <c r="DY46" s="254" t="str">
        <f>GrpF!$D$9</f>
        <v>Türkiye</v>
      </c>
      <c r="DZ46" s="258"/>
      <c r="EA46" s="258"/>
      <c r="EB46" s="263"/>
      <c r="EC46" s="255" t="str">
        <f t="shared" si="471"/>
        <v/>
      </c>
      <c r="ED46" s="255" t="str">
        <f>IF((EC46&lt;&gt;""),IF(OR($F46&lt;&gt;$G46,PrSettings!$M$4="●"),(($F46-$G46)=(DZ46-EA46))*1,0),"")</f>
        <v/>
      </c>
      <c r="EE46" s="255" t="str">
        <f t="shared" si="472"/>
        <v/>
      </c>
      <c r="EF46" s="255" t="str">
        <f>IF(EC46&lt;&gt;"",IF(ABS($F46-$G46)&gt;=PrSettings!$M$7,(ABS($F46-$G46-DZ46+EA46)&lt;=1)*1,IF(AND(EC46,$F46=$G46,$F46&gt;=PrSettings!$M$6),(ABS(DZ46-$F46)&lt;=1)*1,IF(AND(ABS($F46-$G46-DZ46+EA46)&lt;=1,$F46+$G46&gt;=PrSettings!$M$8),(ABS(DZ46-$F46)&lt;=1)*(ABS(EA46-$G46)&lt;=1)*1,""))),"")</f>
        <v/>
      </c>
      <c r="EG46" s="264"/>
      <c r="EI46" s="253">
        <f t="shared" si="379"/>
        <v>17</v>
      </c>
      <c r="EJ46" s="254" t="str">
        <f>GrpF!$B$9</f>
        <v>Czechia</v>
      </c>
      <c r="EK46" s="255">
        <f t="shared" si="473"/>
        <v>7</v>
      </c>
      <c r="EL46" s="254" t="str">
        <f>GrpF!$D$9</f>
        <v>Türkiye</v>
      </c>
      <c r="EM46" s="258"/>
      <c r="EN46" s="258"/>
      <c r="EO46" s="263"/>
      <c r="EP46" s="255" t="str">
        <f t="shared" si="474"/>
        <v/>
      </c>
      <c r="EQ46" s="255" t="str">
        <f>IF((EP46&lt;&gt;""),IF(OR($F46&lt;&gt;$G46,PrSettings!$M$4="●"),(($F46-$G46)=(EM46-EN46))*1,0),"")</f>
        <v/>
      </c>
      <c r="ER46" s="255" t="str">
        <f t="shared" si="475"/>
        <v/>
      </c>
      <c r="ES46" s="255" t="str">
        <f>IF(EP46&lt;&gt;"",IF(ABS($F46-$G46)&gt;=PrSettings!$M$7,(ABS($F46-$G46-EM46+EN46)&lt;=1)*1,IF(AND(EP46,$F46=$G46,$F46&gt;=PrSettings!$M$6),(ABS(EM46-$F46)&lt;=1)*1,IF(AND(ABS($F46-$G46-EM46+EN46)&lt;=1,$F46+$G46&gt;=PrSettings!$M$8),(ABS(EM46-$F46)&lt;=1)*(ABS(EN46-$G46)&lt;=1)*1,""))),"")</f>
        <v/>
      </c>
      <c r="ET46" s="264"/>
      <c r="EV46" s="253">
        <f t="shared" si="383"/>
        <v>17</v>
      </c>
      <c r="EW46" s="254" t="str">
        <f>GrpF!$B$9</f>
        <v>Czechia</v>
      </c>
      <c r="EX46" s="255">
        <f t="shared" si="476"/>
        <v>7</v>
      </c>
      <c r="EY46" s="254" t="str">
        <f>GrpF!$D$9</f>
        <v>Türkiye</v>
      </c>
      <c r="EZ46" s="258"/>
      <c r="FA46" s="258"/>
      <c r="FB46" s="263"/>
      <c r="FC46" s="255" t="str">
        <f t="shared" si="477"/>
        <v/>
      </c>
      <c r="FD46" s="255" t="str">
        <f>IF((FC46&lt;&gt;""),IF(OR($F46&lt;&gt;$G46,PrSettings!$M$4="●"),(($F46-$G46)=(EZ46-FA46))*1,0),"")</f>
        <v/>
      </c>
      <c r="FE46" s="255" t="str">
        <f t="shared" si="478"/>
        <v/>
      </c>
      <c r="FF46" s="255" t="str">
        <f>IF(FC46&lt;&gt;"",IF(ABS($F46-$G46)&gt;=PrSettings!$M$7,(ABS($F46-$G46-EZ46+FA46)&lt;=1)*1,IF(AND(FC46,$F46=$G46,$F46&gt;=PrSettings!$M$6),(ABS(EZ46-$F46)&lt;=1)*1,IF(AND(ABS($F46-$G46-EZ46+FA46)&lt;=1,$F46+$G46&gt;=PrSettings!$M$8),(ABS(EZ46-$F46)&lt;=1)*(ABS(FA46-$G46)&lt;=1)*1,""))),"")</f>
        <v/>
      </c>
      <c r="FG46" s="264"/>
      <c r="FI46" s="253">
        <f t="shared" si="387"/>
        <v>17</v>
      </c>
      <c r="FJ46" s="254" t="str">
        <f>GrpF!$B$9</f>
        <v>Czechia</v>
      </c>
      <c r="FK46" s="255">
        <f t="shared" si="479"/>
        <v>7</v>
      </c>
      <c r="FL46" s="254" t="str">
        <f>GrpF!$D$9</f>
        <v>Türkiye</v>
      </c>
      <c r="FM46" s="258"/>
      <c r="FN46" s="258"/>
      <c r="FO46" s="263"/>
      <c r="FP46" s="255" t="str">
        <f t="shared" si="480"/>
        <v/>
      </c>
      <c r="FQ46" s="255" t="str">
        <f>IF((FP46&lt;&gt;""),IF(OR($F46&lt;&gt;$G46,PrSettings!$M$4="●"),(($F46-$G46)=(FM46-FN46))*1,0),"")</f>
        <v/>
      </c>
      <c r="FR46" s="255" t="str">
        <f t="shared" si="481"/>
        <v/>
      </c>
      <c r="FS46" s="255" t="str">
        <f>IF(FP46&lt;&gt;"",IF(ABS($F46-$G46)&gt;=PrSettings!$M$7,(ABS($F46-$G46-FM46+FN46)&lt;=1)*1,IF(AND(FP46,$F46=$G46,$F46&gt;=PrSettings!$M$6),(ABS(FM46-$F46)&lt;=1)*1,IF(AND(ABS($F46-$G46-FM46+FN46)&lt;=1,$F46+$G46&gt;=PrSettings!$M$8),(ABS(FM46-$F46)&lt;=1)*(ABS(FN46-$G46)&lt;=1)*1,""))),"")</f>
        <v/>
      </c>
      <c r="FT46" s="264"/>
      <c r="FV46" s="253">
        <f t="shared" si="391"/>
        <v>17</v>
      </c>
      <c r="FW46" s="254" t="str">
        <f>GrpF!$B$9</f>
        <v>Czechia</v>
      </c>
      <c r="FX46" s="255">
        <f t="shared" si="482"/>
        <v>7</v>
      </c>
      <c r="FY46" s="254" t="str">
        <f>GrpF!$D$9</f>
        <v>Türkiye</v>
      </c>
      <c r="FZ46" s="258"/>
      <c r="GA46" s="258"/>
      <c r="GB46" s="263"/>
      <c r="GC46" s="255" t="str">
        <f t="shared" si="483"/>
        <v/>
      </c>
      <c r="GD46" s="255" t="str">
        <f>IF((GC46&lt;&gt;""),IF(OR($F46&lt;&gt;$G46,PrSettings!$M$4="●"),(($F46-$G46)=(FZ46-GA46))*1,0),"")</f>
        <v/>
      </c>
      <c r="GE46" s="255" t="str">
        <f t="shared" si="484"/>
        <v/>
      </c>
      <c r="GF46" s="255" t="str">
        <f>IF(GC46&lt;&gt;"",IF(ABS($F46-$G46)&gt;=PrSettings!$M$7,(ABS($F46-$G46-FZ46+GA46)&lt;=1)*1,IF(AND(GC46,$F46=$G46,$F46&gt;=PrSettings!$M$6),(ABS(FZ46-$F46)&lt;=1)*1,IF(AND(ABS($F46-$G46-FZ46+GA46)&lt;=1,$F46+$G46&gt;=PrSettings!$M$8),(ABS(FZ46-$F46)&lt;=1)*(ABS(GA46-$G46)&lt;=1)*1,""))),"")</f>
        <v/>
      </c>
      <c r="GG46" s="264"/>
      <c r="GI46" s="253">
        <f t="shared" si="395"/>
        <v>17</v>
      </c>
      <c r="GJ46" s="254" t="str">
        <f>GrpF!$B$9</f>
        <v>Czechia</v>
      </c>
      <c r="GK46" s="255">
        <f t="shared" si="485"/>
        <v>7</v>
      </c>
      <c r="GL46" s="254" t="str">
        <f>GrpF!$D$9</f>
        <v>Türkiye</v>
      </c>
      <c r="GM46" s="258"/>
      <c r="GN46" s="258"/>
      <c r="GO46" s="263"/>
      <c r="GP46" s="255" t="str">
        <f t="shared" si="486"/>
        <v/>
      </c>
      <c r="GQ46" s="255" t="str">
        <f>IF((GP46&lt;&gt;""),IF(OR($F46&lt;&gt;$G46,PrSettings!$M$4="●"),(($F46-$G46)=(GM46-GN46))*1,0),"")</f>
        <v/>
      </c>
      <c r="GR46" s="255" t="str">
        <f t="shared" si="487"/>
        <v/>
      </c>
      <c r="GS46" s="255" t="str">
        <f>IF(GP46&lt;&gt;"",IF(ABS($F46-$G46)&gt;=PrSettings!$M$7,(ABS($F46-$G46-GM46+GN46)&lt;=1)*1,IF(AND(GP46,$F46=$G46,$F46&gt;=PrSettings!$M$6),(ABS(GM46-$F46)&lt;=1)*1,IF(AND(ABS($F46-$G46-GM46+GN46)&lt;=1,$F46+$G46&gt;=PrSettings!$M$8),(ABS(GM46-$F46)&lt;=1)*(ABS(GN46-$G46)&lt;=1)*1,""))),"")</f>
        <v/>
      </c>
      <c r="GT46" s="264"/>
      <c r="GV46" s="253">
        <f t="shared" si="399"/>
        <v>17</v>
      </c>
      <c r="GW46" s="254" t="str">
        <f>GrpF!$B$9</f>
        <v>Czechia</v>
      </c>
      <c r="GX46" s="255">
        <f t="shared" si="488"/>
        <v>7</v>
      </c>
      <c r="GY46" s="254" t="str">
        <f>GrpF!$D$9</f>
        <v>Türkiye</v>
      </c>
      <c r="GZ46" s="258"/>
      <c r="HA46" s="258"/>
      <c r="HB46" s="263"/>
      <c r="HC46" s="255" t="str">
        <f t="shared" si="489"/>
        <v/>
      </c>
      <c r="HD46" s="255" t="str">
        <f>IF((HC46&lt;&gt;""),IF(OR($F46&lt;&gt;$G46,PrSettings!$M$4="●"),(($F46-$G46)=(GZ46-HA46))*1,0),"")</f>
        <v/>
      </c>
      <c r="HE46" s="255" t="str">
        <f t="shared" si="490"/>
        <v/>
      </c>
      <c r="HF46" s="255" t="str">
        <f>IF(HC46&lt;&gt;"",IF(ABS($F46-$G46)&gt;=PrSettings!$M$7,(ABS($F46-$G46-GZ46+HA46)&lt;=1)*1,IF(AND(HC46,$F46=$G46,$F46&gt;=PrSettings!$M$6),(ABS(GZ46-$F46)&lt;=1)*1,IF(AND(ABS($F46-$G46-GZ46+HA46)&lt;=1,$F46+$G46&gt;=PrSettings!$M$8),(ABS(GZ46-$F46)&lt;=1)*(ABS(HA46-$G46)&lt;=1)*1,""))),"")</f>
        <v/>
      </c>
      <c r="HG46" s="264"/>
      <c r="HI46" s="253">
        <f t="shared" si="403"/>
        <v>17</v>
      </c>
      <c r="HJ46" s="254" t="str">
        <f>GrpF!$B$9</f>
        <v>Czechia</v>
      </c>
      <c r="HK46" s="255">
        <f t="shared" si="491"/>
        <v>7</v>
      </c>
      <c r="HL46" s="254" t="str">
        <f>GrpF!$D$9</f>
        <v>Türkiye</v>
      </c>
      <c r="HM46" s="258"/>
      <c r="HN46" s="258"/>
      <c r="HO46" s="263"/>
      <c r="HP46" s="255" t="str">
        <f t="shared" si="492"/>
        <v/>
      </c>
      <c r="HQ46" s="255" t="str">
        <f>IF((HP46&lt;&gt;""),IF(OR($F46&lt;&gt;$G46,PrSettings!$M$4="●"),(($F46-$G46)=(HM46-HN46))*1,0),"")</f>
        <v/>
      </c>
      <c r="HR46" s="255" t="str">
        <f t="shared" si="493"/>
        <v/>
      </c>
      <c r="HS46" s="255" t="str">
        <f>IF(HP46&lt;&gt;"",IF(ABS($F46-$G46)&gt;=PrSettings!$M$7,(ABS($F46-$G46-HM46+HN46)&lt;=1)*1,IF(AND(HP46,$F46=$G46,$F46&gt;=PrSettings!$M$6),(ABS(HM46-$F46)&lt;=1)*1,IF(AND(ABS($F46-$G46-HM46+HN46)&lt;=1,$F46+$G46&gt;=PrSettings!$M$8),(ABS(HM46-$F46)&lt;=1)*(ABS(HN46-$G46)&lt;=1)*1,""))),"")</f>
        <v/>
      </c>
      <c r="HT46" s="264"/>
      <c r="HV46" s="253">
        <f t="shared" si="407"/>
        <v>17</v>
      </c>
      <c r="HW46" s="254" t="str">
        <f>GrpF!$B$9</f>
        <v>Czechia</v>
      </c>
      <c r="HX46" s="255">
        <f t="shared" si="494"/>
        <v>7</v>
      </c>
      <c r="HY46" s="254" t="str">
        <f>GrpF!$D$9</f>
        <v>Türkiye</v>
      </c>
      <c r="HZ46" s="258"/>
      <c r="IA46" s="258"/>
      <c r="IB46" s="263"/>
      <c r="IC46" s="255" t="str">
        <f t="shared" si="495"/>
        <v/>
      </c>
      <c r="ID46" s="255" t="str">
        <f>IF((IC46&lt;&gt;""),IF(OR($F46&lt;&gt;$G46,PrSettings!$M$4="●"),(($F46-$G46)=(HZ46-IA46))*1,0),"")</f>
        <v/>
      </c>
      <c r="IE46" s="255" t="str">
        <f t="shared" si="496"/>
        <v/>
      </c>
      <c r="IF46" s="255" t="str">
        <f>IF(IC46&lt;&gt;"",IF(ABS($F46-$G46)&gt;=PrSettings!$M$7,(ABS($F46-$G46-HZ46+IA46)&lt;=1)*1,IF(AND(IC46,$F46=$G46,$F46&gt;=PrSettings!$M$6),(ABS(HZ46-$F46)&lt;=1)*1,IF(AND(ABS($F46-$G46-HZ46+IA46)&lt;=1,$F46+$G46&gt;=PrSettings!$M$8),(ABS(HZ46-$F46)&lt;=1)*(ABS(IA46-$G46)&lt;=1)*1,""))),"")</f>
        <v/>
      </c>
      <c r="IG46" s="264"/>
      <c r="II46" s="253">
        <f t="shared" si="411"/>
        <v>17</v>
      </c>
      <c r="IJ46" s="254" t="str">
        <f>GrpF!$B$9</f>
        <v>Czechia</v>
      </c>
      <c r="IK46" s="255">
        <f t="shared" si="497"/>
        <v>7</v>
      </c>
      <c r="IL46" s="254" t="str">
        <f>GrpF!$D$9</f>
        <v>Türkiye</v>
      </c>
      <c r="IM46" s="258"/>
      <c r="IN46" s="258"/>
      <c r="IO46" s="263"/>
      <c r="IP46" s="255" t="str">
        <f t="shared" si="498"/>
        <v/>
      </c>
      <c r="IQ46" s="255" t="str">
        <f>IF((IP46&lt;&gt;""),IF(OR($F46&lt;&gt;$G46,PrSettings!$M$4="●"),(($F46-$G46)=(IM46-IN46))*1,0),"")</f>
        <v/>
      </c>
      <c r="IR46" s="255" t="str">
        <f t="shared" si="499"/>
        <v/>
      </c>
      <c r="IS46" s="255" t="str">
        <f>IF(IP46&lt;&gt;"",IF(ABS($F46-$G46)&gt;=PrSettings!$M$7,(ABS($F46-$G46-IM46+IN46)&lt;=1)*1,IF(AND(IP46,$F46=$G46,$F46&gt;=PrSettings!$M$6),(ABS(IM46-$F46)&lt;=1)*1,IF(AND(ABS($F46-$G46-IM46+IN46)&lt;=1,$F46+$G46&gt;=PrSettings!$M$8),(ABS(IM46-$F46)&lt;=1)*(ABS(IN46-$G46)&lt;=1)*1,""))),"")</f>
        <v/>
      </c>
      <c r="IT46" s="264"/>
      <c r="IV46" s="253">
        <f t="shared" si="415"/>
        <v>17</v>
      </c>
      <c r="IW46" s="254" t="str">
        <f>GrpF!$B$9</f>
        <v>Czechia</v>
      </c>
      <c r="IX46" s="255">
        <f t="shared" si="500"/>
        <v>7</v>
      </c>
      <c r="IY46" s="254" t="str">
        <f>GrpF!$D$9</f>
        <v>Türkiye</v>
      </c>
      <c r="IZ46" s="258"/>
      <c r="JA46" s="258"/>
      <c r="JB46" s="263"/>
      <c r="JC46" s="255" t="str">
        <f t="shared" si="501"/>
        <v/>
      </c>
      <c r="JD46" s="255" t="str">
        <f>IF((JC46&lt;&gt;""),IF(OR($F46&lt;&gt;$G46,PrSettings!$M$4="●"),(($F46-$G46)=(IZ46-JA46))*1,0),"")</f>
        <v/>
      </c>
      <c r="JE46" s="255" t="str">
        <f t="shared" si="502"/>
        <v/>
      </c>
      <c r="JF46" s="255" t="str">
        <f>IF(JC46&lt;&gt;"",IF(ABS($F46-$G46)&gt;=PrSettings!$M$7,(ABS($F46-$G46-IZ46+JA46)&lt;=1)*1,IF(AND(JC46,$F46=$G46,$F46&gt;=PrSettings!$M$6),(ABS(IZ46-$F46)&lt;=1)*1,IF(AND(ABS($F46-$G46-IZ46+JA46)&lt;=1,$F46+$G46&gt;=PrSettings!$M$8),(ABS(IZ46-$F46)&lt;=1)*(ABS(JA46-$G46)&lt;=1)*1,""))),"")</f>
        <v/>
      </c>
      <c r="JG46" s="264"/>
      <c r="JI46" s="253">
        <f t="shared" si="419"/>
        <v>17</v>
      </c>
      <c r="JJ46" s="254" t="str">
        <f>GrpF!$B$9</f>
        <v>Czechia</v>
      </c>
      <c r="JK46" s="255">
        <f t="shared" si="503"/>
        <v>7</v>
      </c>
      <c r="JL46" s="254" t="str">
        <f>GrpF!$D$9</f>
        <v>Türkiye</v>
      </c>
      <c r="JM46" s="258"/>
      <c r="JN46" s="258"/>
      <c r="JO46" s="263"/>
      <c r="JP46" s="255" t="str">
        <f t="shared" si="504"/>
        <v/>
      </c>
      <c r="JQ46" s="255" t="str">
        <f>IF((JP46&lt;&gt;""),IF(OR($F46&lt;&gt;$G46,PrSettings!$M$4="●"),(($F46-$G46)=(JM46-JN46))*1,0),"")</f>
        <v/>
      </c>
      <c r="JR46" s="255" t="str">
        <f t="shared" si="505"/>
        <v/>
      </c>
      <c r="JS46" s="255" t="str">
        <f>IF(JP46&lt;&gt;"",IF(ABS($F46-$G46)&gt;=PrSettings!$M$7,(ABS($F46-$G46-JM46+JN46)&lt;=1)*1,IF(AND(JP46,$F46=$G46,$F46&gt;=PrSettings!$M$6),(ABS(JM46-$F46)&lt;=1)*1,IF(AND(ABS($F46-$G46-JM46+JN46)&lt;=1,$F46+$G46&gt;=PrSettings!$M$8),(ABS(JM46-$F46)&lt;=1)*(ABS(JN46-$G46)&lt;=1)*1,""))),"")</f>
        <v/>
      </c>
      <c r="JT46" s="264"/>
      <c r="JV46" s="253">
        <f t="shared" si="423"/>
        <v>17</v>
      </c>
      <c r="JW46" s="254" t="str">
        <f>GrpF!$B$9</f>
        <v>Czechia</v>
      </c>
      <c r="JX46" s="255">
        <f t="shared" si="506"/>
        <v>7</v>
      </c>
      <c r="JY46" s="254" t="str">
        <f>GrpF!$D$9</f>
        <v>Türkiye</v>
      </c>
      <c r="JZ46" s="258"/>
      <c r="KA46" s="258"/>
      <c r="KB46" s="263"/>
      <c r="KC46" s="255" t="str">
        <f t="shared" si="507"/>
        <v/>
      </c>
      <c r="KD46" s="255" t="str">
        <f>IF((KC46&lt;&gt;""),IF(OR($F46&lt;&gt;$G46,PrSettings!$M$4="●"),(($F46-$G46)=(JZ46-KA46))*1,0),"")</f>
        <v/>
      </c>
      <c r="KE46" s="255" t="str">
        <f t="shared" si="508"/>
        <v/>
      </c>
      <c r="KF46" s="255" t="str">
        <f>IF(KC46&lt;&gt;"",IF(ABS($F46-$G46)&gt;=PrSettings!$M$7,(ABS($F46-$G46-JZ46+KA46)&lt;=1)*1,IF(AND(KC46,$F46=$G46,$F46&gt;=PrSettings!$M$6),(ABS(JZ46-$F46)&lt;=1)*1,IF(AND(ABS($F46-$G46-JZ46+KA46)&lt;=1,$F46+$G46&gt;=PrSettings!$M$8),(ABS(JZ46-$F46)&lt;=1)*(ABS(KA46-$G46)&lt;=1)*1,""))),"")</f>
        <v/>
      </c>
      <c r="KG46" s="264"/>
      <c r="KI46" s="253">
        <f t="shared" si="427"/>
        <v>17</v>
      </c>
      <c r="KJ46" s="254" t="str">
        <f>GrpF!$B$9</f>
        <v>Czechia</v>
      </c>
      <c r="KK46" s="255">
        <f t="shared" si="509"/>
        <v>7</v>
      </c>
      <c r="KL46" s="254" t="str">
        <f>GrpF!$D$9</f>
        <v>Türkiye</v>
      </c>
      <c r="KM46" s="258"/>
      <c r="KN46" s="258"/>
      <c r="KO46" s="263"/>
      <c r="KP46" s="255" t="str">
        <f t="shared" si="510"/>
        <v/>
      </c>
      <c r="KQ46" s="255" t="str">
        <f>IF((KP46&lt;&gt;""),IF(OR($F46&lt;&gt;$G46,PrSettings!$M$4="●"),(($F46-$G46)=(KM46-KN46))*1,0),"")</f>
        <v/>
      </c>
      <c r="KR46" s="255" t="str">
        <f t="shared" si="511"/>
        <v/>
      </c>
      <c r="KS46" s="255" t="str">
        <f>IF(KP46&lt;&gt;"",IF(ABS($F46-$G46)&gt;=PrSettings!$M$7,(ABS($F46-$G46-KM46+KN46)&lt;=1)*1,IF(AND(KP46,$F46=$G46,$F46&gt;=PrSettings!$M$6),(ABS(KM46-$F46)&lt;=1)*1,IF(AND(ABS($F46-$G46-KM46+KN46)&lt;=1,$F46+$G46&gt;=PrSettings!$M$8),(ABS(KM46-$F46)&lt;=1)*(ABS(KN46-$G46)&lt;=1)*1,""))),"")</f>
        <v/>
      </c>
      <c r="KT46" s="264"/>
      <c r="KV46" s="253">
        <f t="shared" si="431"/>
        <v>17</v>
      </c>
      <c r="KW46" s="254" t="str">
        <f>GrpF!$B$9</f>
        <v>Czechia</v>
      </c>
      <c r="KX46" s="255">
        <f t="shared" si="512"/>
        <v>7</v>
      </c>
      <c r="KY46" s="254" t="str">
        <f>GrpF!$D$9</f>
        <v>Türkiye</v>
      </c>
      <c r="KZ46" s="258"/>
      <c r="LA46" s="258"/>
      <c r="LB46" s="263"/>
      <c r="LC46" s="255" t="str">
        <f t="shared" si="513"/>
        <v/>
      </c>
      <c r="LD46" s="255" t="str">
        <f>IF((LC46&lt;&gt;""),IF(OR($F46&lt;&gt;$G46,PrSettings!$M$4="●"),(($F46-$G46)=(KZ46-LA46))*1,0),"")</f>
        <v/>
      </c>
      <c r="LE46" s="255" t="str">
        <f t="shared" si="514"/>
        <v/>
      </c>
      <c r="LF46" s="255" t="str">
        <f>IF(LC46&lt;&gt;"",IF(ABS($F46-$G46)&gt;=PrSettings!$M$7,(ABS($F46-$G46-KZ46+LA46)&lt;=1)*1,IF(AND(LC46,$F46=$G46,$F46&gt;=PrSettings!$M$6),(ABS(KZ46-$F46)&lt;=1)*1,IF(AND(ABS($F46-$G46-KZ46+LA46)&lt;=1,$F46+$G46&gt;=PrSettings!$M$8),(ABS(KZ46-$F46)&lt;=1)*(ABS(LA46-$G46)&lt;=1)*1,""))),"")</f>
        <v/>
      </c>
      <c r="LG46" s="264"/>
      <c r="LI46" s="253">
        <f t="shared" si="435"/>
        <v>17</v>
      </c>
      <c r="LJ46" s="254" t="str">
        <f>GrpF!$B$9</f>
        <v>Czechia</v>
      </c>
      <c r="LK46" s="255">
        <f t="shared" si="515"/>
        <v>7</v>
      </c>
      <c r="LL46" s="254" t="str">
        <f>GrpF!$D$9</f>
        <v>Türkiye</v>
      </c>
      <c r="LM46" s="258"/>
      <c r="LN46" s="258"/>
      <c r="LO46" s="263"/>
      <c r="LP46" s="255" t="str">
        <f t="shared" si="516"/>
        <v/>
      </c>
      <c r="LQ46" s="255" t="str">
        <f>IF((LP46&lt;&gt;""),IF(OR($F46&lt;&gt;$G46,PrSettings!$M$4="●"),(($F46-$G46)=(LM46-LN46))*1,0),"")</f>
        <v/>
      </c>
      <c r="LR46" s="255" t="str">
        <f t="shared" si="517"/>
        <v/>
      </c>
      <c r="LS46" s="255" t="str">
        <f>IF(LP46&lt;&gt;"",IF(ABS($F46-$G46)&gt;=PrSettings!$M$7,(ABS($F46-$G46-LM46+LN46)&lt;=1)*1,IF(AND(LP46,$F46=$G46,$F46&gt;=PrSettings!$M$6),(ABS(LM46-$F46)&lt;=1)*1,IF(AND(ABS($F46-$G46-LM46+LN46)&lt;=1,$F46+$G46&gt;=PrSettings!$M$8),(ABS(LM46-$F46)&lt;=1)*(ABS(LN46-$G46)&lt;=1)*1,""))),"")</f>
        <v/>
      </c>
      <c r="LT46" s="264"/>
      <c r="LV46" s="253">
        <f t="shared" si="439"/>
        <v>17</v>
      </c>
      <c r="LW46" s="254" t="str">
        <f>GrpF!$B$9</f>
        <v>Czechia</v>
      </c>
      <c r="LX46" s="255">
        <f t="shared" si="518"/>
        <v>7</v>
      </c>
      <c r="LY46" s="254" t="str">
        <f>GrpF!$D$9</f>
        <v>Türkiye</v>
      </c>
      <c r="LZ46" s="258"/>
      <c r="MA46" s="258"/>
      <c r="MB46" s="263"/>
      <c r="MC46" s="255" t="str">
        <f t="shared" si="519"/>
        <v/>
      </c>
      <c r="MD46" s="255" t="str">
        <f>IF((MC46&lt;&gt;""),IF(OR($F46&lt;&gt;$G46,PrSettings!$M$4="●"),(($F46-$G46)=(LZ46-MA46))*1,0),"")</f>
        <v/>
      </c>
      <c r="ME46" s="255" t="str">
        <f t="shared" si="520"/>
        <v/>
      </c>
      <c r="MF46" s="255" t="str">
        <f>IF(MC46&lt;&gt;"",IF(ABS($F46-$G46)&gt;=PrSettings!$M$7,(ABS($F46-$G46-LZ46+MA46)&lt;=1)*1,IF(AND(MC46,$F46=$G46,$F46&gt;=PrSettings!$M$6),(ABS(LZ46-$F46)&lt;=1)*1,IF(AND(ABS($F46-$G46-LZ46+MA46)&lt;=1,$F46+$G46&gt;=PrSettings!$M$8),(ABS(LZ46-$F46)&lt;=1)*(ABS(MA46-$G46)&lt;=1)*1,""))),"")</f>
        <v/>
      </c>
      <c r="MG46" s="264"/>
    </row>
    <row r="47" ht="24.0" customHeight="1">
      <c r="A47" s="172"/>
      <c r="B47" s="243" t="str">
        <f>Language!$E$182</f>
        <v>Round of 16</v>
      </c>
      <c r="C47" s="265"/>
      <c r="D47" s="265"/>
      <c r="E47" s="246"/>
      <c r="F47" s="266"/>
      <c r="G47" s="267"/>
      <c r="H47" s="133"/>
      <c r="I47" s="243" t="str">
        <f t="shared" si="339"/>
        <v>Round of 16</v>
      </c>
      <c r="J47" s="245"/>
      <c r="K47" s="245"/>
      <c r="L47" s="246"/>
      <c r="M47" s="249"/>
      <c r="N47" s="250"/>
      <c r="O47" s="247"/>
      <c r="P47" s="251"/>
      <c r="Q47" s="251"/>
      <c r="R47" s="246"/>
      <c r="S47" s="246"/>
      <c r="T47" s="252"/>
      <c r="U47" s="133"/>
      <c r="V47" s="243" t="str">
        <f t="shared" si="343"/>
        <v>Round of 16</v>
      </c>
      <c r="W47" s="245"/>
      <c r="X47" s="245"/>
      <c r="Y47" s="246"/>
      <c r="Z47" s="249"/>
      <c r="AA47" s="250"/>
      <c r="AB47" s="247"/>
      <c r="AC47" s="251"/>
      <c r="AD47" s="251"/>
      <c r="AE47" s="246"/>
      <c r="AF47" s="246"/>
      <c r="AG47" s="252"/>
      <c r="AH47" s="133"/>
      <c r="AI47" s="243" t="str">
        <f t="shared" si="347"/>
        <v>Round of 16</v>
      </c>
      <c r="AJ47" s="245"/>
      <c r="AK47" s="245"/>
      <c r="AL47" s="246"/>
      <c r="AM47" s="249"/>
      <c r="AN47" s="250"/>
      <c r="AO47" s="247"/>
      <c r="AP47" s="251"/>
      <c r="AQ47" s="251"/>
      <c r="AR47" s="246"/>
      <c r="AS47" s="246"/>
      <c r="AT47" s="252"/>
      <c r="AU47" s="133"/>
      <c r="AV47" s="243" t="str">
        <f t="shared" si="351"/>
        <v>Round of 16</v>
      </c>
      <c r="AW47" s="245"/>
      <c r="AX47" s="245"/>
      <c r="AY47" s="246"/>
      <c r="AZ47" s="249"/>
      <c r="BA47" s="250"/>
      <c r="BB47" s="247"/>
      <c r="BC47" s="251"/>
      <c r="BD47" s="251"/>
      <c r="BE47" s="246"/>
      <c r="BF47" s="246"/>
      <c r="BG47" s="252"/>
      <c r="BH47" s="133"/>
      <c r="BI47" s="243" t="str">
        <f t="shared" si="355"/>
        <v>Round of 16</v>
      </c>
      <c r="BJ47" s="245"/>
      <c r="BK47" s="245"/>
      <c r="BL47" s="246"/>
      <c r="BM47" s="249"/>
      <c r="BN47" s="250"/>
      <c r="BO47" s="247"/>
      <c r="BP47" s="251"/>
      <c r="BQ47" s="251"/>
      <c r="BR47" s="246"/>
      <c r="BS47" s="246"/>
      <c r="BT47" s="252"/>
      <c r="BU47" s="133"/>
      <c r="BV47" s="243" t="str">
        <f t="shared" si="359"/>
        <v>Round of 16</v>
      </c>
      <c r="BW47" s="245"/>
      <c r="BX47" s="245"/>
      <c r="BY47" s="246"/>
      <c r="BZ47" s="249"/>
      <c r="CA47" s="250"/>
      <c r="CB47" s="247"/>
      <c r="CC47" s="251"/>
      <c r="CD47" s="251"/>
      <c r="CE47" s="246"/>
      <c r="CF47" s="246"/>
      <c r="CG47" s="252"/>
      <c r="CH47" s="133"/>
      <c r="CI47" s="243" t="str">
        <f t="shared" si="363"/>
        <v>Round of 16</v>
      </c>
      <c r="CJ47" s="245"/>
      <c r="CK47" s="245"/>
      <c r="CL47" s="246"/>
      <c r="CM47" s="249"/>
      <c r="CN47" s="250"/>
      <c r="CO47" s="247"/>
      <c r="CP47" s="251"/>
      <c r="CQ47" s="251"/>
      <c r="CR47" s="246"/>
      <c r="CS47" s="246"/>
      <c r="CT47" s="252"/>
      <c r="CU47" s="133"/>
      <c r="CV47" s="243" t="str">
        <f t="shared" si="367"/>
        <v>Round of 16</v>
      </c>
      <c r="CW47" s="245"/>
      <c r="CX47" s="245"/>
      <c r="CY47" s="246"/>
      <c r="CZ47" s="249"/>
      <c r="DA47" s="250"/>
      <c r="DB47" s="247"/>
      <c r="DC47" s="251"/>
      <c r="DD47" s="251"/>
      <c r="DE47" s="246"/>
      <c r="DF47" s="246"/>
      <c r="DG47" s="252"/>
      <c r="DH47" s="133"/>
      <c r="DI47" s="243" t="str">
        <f t="shared" si="371"/>
        <v>Round of 16</v>
      </c>
      <c r="DJ47" s="245"/>
      <c r="DK47" s="245"/>
      <c r="DL47" s="246"/>
      <c r="DM47" s="249"/>
      <c r="DN47" s="250"/>
      <c r="DO47" s="247"/>
      <c r="DP47" s="251"/>
      <c r="DQ47" s="251"/>
      <c r="DR47" s="246"/>
      <c r="DS47" s="246"/>
      <c r="DT47" s="252"/>
      <c r="DU47" s="133"/>
      <c r="DV47" s="243" t="str">
        <f t="shared" si="375"/>
        <v>Round of 16</v>
      </c>
      <c r="DW47" s="245"/>
      <c r="DX47" s="245"/>
      <c r="DY47" s="246"/>
      <c r="DZ47" s="249"/>
      <c r="EA47" s="250"/>
      <c r="EB47" s="247"/>
      <c r="EC47" s="251"/>
      <c r="ED47" s="251"/>
      <c r="EE47" s="246"/>
      <c r="EF47" s="246"/>
      <c r="EG47" s="252"/>
      <c r="EH47" s="133"/>
      <c r="EI47" s="243" t="str">
        <f t="shared" si="379"/>
        <v>Round of 16</v>
      </c>
      <c r="EJ47" s="245"/>
      <c r="EK47" s="245"/>
      <c r="EL47" s="246"/>
      <c r="EM47" s="249"/>
      <c r="EN47" s="250"/>
      <c r="EO47" s="247"/>
      <c r="EP47" s="251"/>
      <c r="EQ47" s="251"/>
      <c r="ER47" s="246"/>
      <c r="ES47" s="246"/>
      <c r="ET47" s="252"/>
      <c r="EU47" s="133"/>
      <c r="EV47" s="243" t="str">
        <f t="shared" si="383"/>
        <v>Round of 16</v>
      </c>
      <c r="EW47" s="245"/>
      <c r="EX47" s="245"/>
      <c r="EY47" s="246"/>
      <c r="EZ47" s="249"/>
      <c r="FA47" s="250"/>
      <c r="FB47" s="247"/>
      <c r="FC47" s="251"/>
      <c r="FD47" s="251"/>
      <c r="FE47" s="246"/>
      <c r="FF47" s="246"/>
      <c r="FG47" s="252"/>
      <c r="FH47" s="133"/>
      <c r="FI47" s="243" t="str">
        <f t="shared" si="387"/>
        <v>Round of 16</v>
      </c>
      <c r="FJ47" s="245"/>
      <c r="FK47" s="245"/>
      <c r="FL47" s="246"/>
      <c r="FM47" s="249"/>
      <c r="FN47" s="250"/>
      <c r="FO47" s="247"/>
      <c r="FP47" s="251"/>
      <c r="FQ47" s="251"/>
      <c r="FR47" s="246"/>
      <c r="FS47" s="246"/>
      <c r="FT47" s="252"/>
      <c r="FU47" s="133"/>
      <c r="FV47" s="243" t="str">
        <f t="shared" si="391"/>
        <v>Round of 16</v>
      </c>
      <c r="FW47" s="245"/>
      <c r="FX47" s="245"/>
      <c r="FY47" s="246"/>
      <c r="FZ47" s="249"/>
      <c r="GA47" s="250"/>
      <c r="GB47" s="247"/>
      <c r="GC47" s="251"/>
      <c r="GD47" s="251"/>
      <c r="GE47" s="246"/>
      <c r="GF47" s="246"/>
      <c r="GG47" s="252"/>
      <c r="GH47" s="133"/>
      <c r="GI47" s="243" t="str">
        <f t="shared" si="395"/>
        <v>Round of 16</v>
      </c>
      <c r="GJ47" s="245"/>
      <c r="GK47" s="245"/>
      <c r="GL47" s="246"/>
      <c r="GM47" s="249"/>
      <c r="GN47" s="250"/>
      <c r="GO47" s="247"/>
      <c r="GP47" s="251"/>
      <c r="GQ47" s="251"/>
      <c r="GR47" s="246"/>
      <c r="GS47" s="246"/>
      <c r="GT47" s="252"/>
      <c r="GU47" s="133"/>
      <c r="GV47" s="243" t="str">
        <f t="shared" si="399"/>
        <v>Round of 16</v>
      </c>
      <c r="GW47" s="245"/>
      <c r="GX47" s="245"/>
      <c r="GY47" s="246"/>
      <c r="GZ47" s="249"/>
      <c r="HA47" s="250"/>
      <c r="HB47" s="247"/>
      <c r="HC47" s="251"/>
      <c r="HD47" s="251"/>
      <c r="HE47" s="246"/>
      <c r="HF47" s="246"/>
      <c r="HG47" s="252"/>
      <c r="HH47" s="133"/>
      <c r="HI47" s="243" t="str">
        <f t="shared" si="403"/>
        <v>Round of 16</v>
      </c>
      <c r="HJ47" s="245"/>
      <c r="HK47" s="245"/>
      <c r="HL47" s="246"/>
      <c r="HM47" s="249"/>
      <c r="HN47" s="250"/>
      <c r="HO47" s="247"/>
      <c r="HP47" s="251"/>
      <c r="HQ47" s="251"/>
      <c r="HR47" s="246"/>
      <c r="HS47" s="246"/>
      <c r="HT47" s="252"/>
      <c r="HU47" s="133"/>
      <c r="HV47" s="243" t="str">
        <f t="shared" si="407"/>
        <v>Round of 16</v>
      </c>
      <c r="HW47" s="245"/>
      <c r="HX47" s="245"/>
      <c r="HY47" s="246"/>
      <c r="HZ47" s="249"/>
      <c r="IA47" s="250"/>
      <c r="IB47" s="247"/>
      <c r="IC47" s="251"/>
      <c r="ID47" s="251"/>
      <c r="IE47" s="246"/>
      <c r="IF47" s="246"/>
      <c r="IG47" s="252"/>
      <c r="IH47" s="133"/>
      <c r="II47" s="243" t="str">
        <f t="shared" si="411"/>
        <v>Round of 16</v>
      </c>
      <c r="IJ47" s="245"/>
      <c r="IK47" s="245"/>
      <c r="IL47" s="246"/>
      <c r="IM47" s="249"/>
      <c r="IN47" s="250"/>
      <c r="IO47" s="247"/>
      <c r="IP47" s="251"/>
      <c r="IQ47" s="251"/>
      <c r="IR47" s="246"/>
      <c r="IS47" s="246"/>
      <c r="IT47" s="252"/>
      <c r="IU47" s="133"/>
      <c r="IV47" s="243" t="str">
        <f t="shared" si="415"/>
        <v>Round of 16</v>
      </c>
      <c r="IW47" s="245"/>
      <c r="IX47" s="245"/>
      <c r="IY47" s="246"/>
      <c r="IZ47" s="249"/>
      <c r="JA47" s="250"/>
      <c r="JB47" s="247"/>
      <c r="JC47" s="251"/>
      <c r="JD47" s="251"/>
      <c r="JE47" s="246"/>
      <c r="JF47" s="246"/>
      <c r="JG47" s="252"/>
      <c r="JH47" s="133"/>
      <c r="JI47" s="243" t="str">
        <f t="shared" si="419"/>
        <v>Round of 16</v>
      </c>
      <c r="JJ47" s="245"/>
      <c r="JK47" s="245"/>
      <c r="JL47" s="246"/>
      <c r="JM47" s="249"/>
      <c r="JN47" s="250"/>
      <c r="JO47" s="247"/>
      <c r="JP47" s="251"/>
      <c r="JQ47" s="251"/>
      <c r="JR47" s="246"/>
      <c r="JS47" s="246"/>
      <c r="JT47" s="252"/>
      <c r="JU47" s="133"/>
      <c r="JV47" s="243" t="str">
        <f t="shared" si="423"/>
        <v>Round of 16</v>
      </c>
      <c r="JW47" s="245"/>
      <c r="JX47" s="245"/>
      <c r="JY47" s="246"/>
      <c r="JZ47" s="249"/>
      <c r="KA47" s="250"/>
      <c r="KB47" s="247"/>
      <c r="KC47" s="251"/>
      <c r="KD47" s="251"/>
      <c r="KE47" s="246"/>
      <c r="KF47" s="246"/>
      <c r="KG47" s="252"/>
      <c r="KH47" s="133"/>
      <c r="KI47" s="243" t="str">
        <f t="shared" si="427"/>
        <v>Round of 16</v>
      </c>
      <c r="KJ47" s="245"/>
      <c r="KK47" s="245"/>
      <c r="KL47" s="246"/>
      <c r="KM47" s="249"/>
      <c r="KN47" s="250"/>
      <c r="KO47" s="247"/>
      <c r="KP47" s="251"/>
      <c r="KQ47" s="251"/>
      <c r="KR47" s="246"/>
      <c r="KS47" s="246"/>
      <c r="KT47" s="252"/>
      <c r="KU47" s="133"/>
      <c r="KV47" s="243" t="str">
        <f t="shared" si="431"/>
        <v>Round of 16</v>
      </c>
      <c r="KW47" s="245"/>
      <c r="KX47" s="245"/>
      <c r="KY47" s="246"/>
      <c r="KZ47" s="249"/>
      <c r="LA47" s="250"/>
      <c r="LB47" s="247"/>
      <c r="LC47" s="251"/>
      <c r="LD47" s="251"/>
      <c r="LE47" s="246"/>
      <c r="LF47" s="246"/>
      <c r="LG47" s="252"/>
      <c r="LH47" s="133"/>
      <c r="LI47" s="243" t="str">
        <f t="shared" si="435"/>
        <v>Round of 16</v>
      </c>
      <c r="LJ47" s="245"/>
      <c r="LK47" s="245"/>
      <c r="LL47" s="246"/>
      <c r="LM47" s="249"/>
      <c r="LN47" s="250"/>
      <c r="LO47" s="247"/>
      <c r="LP47" s="251"/>
      <c r="LQ47" s="251"/>
      <c r="LR47" s="246"/>
      <c r="LS47" s="246"/>
      <c r="LT47" s="252"/>
      <c r="LU47" s="133"/>
      <c r="LV47" s="243" t="str">
        <f t="shared" si="439"/>
        <v>Round of 16</v>
      </c>
      <c r="LW47" s="245"/>
      <c r="LX47" s="245"/>
      <c r="LY47" s="246"/>
      <c r="LZ47" s="249"/>
      <c r="MA47" s="250"/>
      <c r="MB47" s="247"/>
      <c r="MC47" s="251"/>
      <c r="MD47" s="251"/>
      <c r="ME47" s="246"/>
      <c r="MF47" s="246"/>
      <c r="MG47" s="252"/>
    </row>
    <row r="48">
      <c r="A48" s="172"/>
      <c r="B48" s="253">
        <f t="array" ref="B48">IF(C48="","",INDEX(Groups!$C$7:$C$35,MATCH(C48,Groups!$D$7:$D$35,0)))</f>
        <v>18</v>
      </c>
      <c r="C48" s="254" t="str">
        <f>INDIRECT("'"&amp;References!$A$1&amp;"'!"&amp;"$B$54")</f>
        <v>Italy</v>
      </c>
      <c r="D48" s="255">
        <f t="array" ref="D48">IF(E48="","",INDEX(Groups!$C$7:$C$35,MATCH(E48,Groups!$D$7:$D$35,0)))</f>
        <v>21</v>
      </c>
      <c r="E48" s="254" t="str">
        <f>INDIRECT("'"&amp;References!$A$1&amp;"'!"&amp;"$C$54")</f>
        <v>Ukraine</v>
      </c>
      <c r="F48" s="256">
        <f>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1</v>
      </c>
      <c r="G48" s="257">
        <f>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H48" s="133"/>
      <c r="I48" s="268"/>
      <c r="J48" s="254" t="str">
        <f>IF(I48="","",VLOOKUP(I48,Language!$D$5:$E$63,2,0))</f>
        <v/>
      </c>
      <c r="K48" s="258"/>
      <c r="L48" s="254" t="str">
        <f>IF(K48="","",VLOOKUP(K48,Language!$D$5:$E$63,2,0))</f>
        <v/>
      </c>
      <c r="M48" s="269"/>
      <c r="N48" s="270"/>
      <c r="O48" s="271"/>
      <c r="P48" s="271"/>
      <c r="Q48" s="272">
        <f t="shared" ref="Q48:Q55" si="521">COUNTIF(I$48:I$55,I48)+COUNTIF(K$48:K$55,I48)</f>
        <v>0</v>
      </c>
      <c r="R48" s="272">
        <f t="shared" ref="R48:R55" si="522">COUNTIF(I$48:I$55,K48)+COUNTIF(K$48:K$55,K48)</f>
        <v>0</v>
      </c>
      <c r="S48" s="272"/>
      <c r="T48" s="273" t="str">
        <f t="shared" ref="T48:T55" si="523">IF(OR(I48&lt;&gt;"",K48&lt;&gt;""),IF(Q48&lt;&gt;1,0,COUNTIF($B$48:$B$55,I48)+COUNTIF($D$48:$D$55,I48))+IF(R48&lt;&gt;1,0,COUNTIF($B$48:$B$55,K48)+COUNTIF($D$48:$D$55,K48)),"")</f>
        <v/>
      </c>
      <c r="U48" s="133"/>
      <c r="V48" s="268"/>
      <c r="W48" s="254" t="str">
        <f>IF(V48="","",VLOOKUP(V48,Language!$D$5:$E$63,2,0))</f>
        <v/>
      </c>
      <c r="X48" s="258"/>
      <c r="Y48" s="254" t="str">
        <f>IF(X48="","",VLOOKUP(X48,Language!$D$5:$E$63,2,0))</f>
        <v/>
      </c>
      <c r="Z48" s="269"/>
      <c r="AA48" s="270"/>
      <c r="AB48" s="271"/>
      <c r="AC48" s="271"/>
      <c r="AD48" s="272">
        <f t="shared" ref="AD48:AD55" si="524">COUNTIF(V$48:V$55,V48)+COUNTIF(X$48:X$55,V48)</f>
        <v>0</v>
      </c>
      <c r="AE48" s="272">
        <f t="shared" ref="AE48:AE55" si="525">COUNTIF(V$48:V$55,X48)+COUNTIF(X$48:X$55,X48)</f>
        <v>0</v>
      </c>
      <c r="AF48" s="272"/>
      <c r="AG48" s="273" t="str">
        <f t="shared" ref="AG48:AG55" si="526">IF(OR(V48&lt;&gt;"",X48&lt;&gt;""),IF(AD48&lt;&gt;1,0,COUNTIF($B$48:$B$55,V48)+COUNTIF($D$48:$D$55,V48))+IF(AE48&lt;&gt;1,0,COUNTIF($B$48:$B$55,X48)+COUNTIF($D$48:$D$55,X48)),"")</f>
        <v/>
      </c>
      <c r="AH48" s="133"/>
      <c r="AI48" s="268"/>
      <c r="AJ48" s="254" t="str">
        <f>IF(AI48="","",VLOOKUP(AI48,Language!$D$5:$E$63,2,0))</f>
        <v/>
      </c>
      <c r="AK48" s="258"/>
      <c r="AL48" s="254" t="str">
        <f>IF(AK48="","",VLOOKUP(AK48,Language!$D$5:$E$63,2,0))</f>
        <v/>
      </c>
      <c r="AM48" s="269"/>
      <c r="AN48" s="270"/>
      <c r="AO48" s="271"/>
      <c r="AP48" s="271"/>
      <c r="AQ48" s="272">
        <f t="shared" ref="AQ48:AQ55" si="527">COUNTIF(AI$48:AI$55,AI48)+COUNTIF(AK$48:AK$55,AI48)</f>
        <v>0</v>
      </c>
      <c r="AR48" s="272">
        <f t="shared" ref="AR48:AR55" si="528">COUNTIF(AI$48:AI$55,AK48)+COUNTIF(AK$48:AK$55,AK48)</f>
        <v>0</v>
      </c>
      <c r="AS48" s="272"/>
      <c r="AT48" s="273" t="str">
        <f t="shared" ref="AT48:AT55" si="529">IF(OR(AI48&lt;&gt;"",AK48&lt;&gt;""),IF(AQ48&lt;&gt;1,0,COUNTIF($B$48:$B$55,AI48)+COUNTIF($D$48:$D$55,AI48))+IF(AR48&lt;&gt;1,0,COUNTIF($B$48:$B$55,AK48)+COUNTIF($D$48:$D$55,AK48)),"")</f>
        <v/>
      </c>
      <c r="AU48" s="133"/>
      <c r="AV48" s="268"/>
      <c r="AW48" s="254" t="str">
        <f>IF(AV48="","",VLOOKUP(AV48,Language!$D$5:$E$63,2,0))</f>
        <v/>
      </c>
      <c r="AX48" s="258"/>
      <c r="AY48" s="254" t="str">
        <f>IF(AX48="","",VLOOKUP(AX48,Language!$D$5:$E$63,2,0))</f>
        <v/>
      </c>
      <c r="AZ48" s="269"/>
      <c r="BA48" s="270"/>
      <c r="BB48" s="271"/>
      <c r="BC48" s="271"/>
      <c r="BD48" s="272">
        <f t="shared" ref="BD48:BD55" si="530">COUNTIF(AV$48:AV$55,AV48)+COUNTIF(AX$48:AX$55,AV48)</f>
        <v>0</v>
      </c>
      <c r="BE48" s="272">
        <f t="shared" ref="BE48:BE55" si="531">COUNTIF(AV$48:AV$55,AX48)+COUNTIF(AX$48:AX$55,AX48)</f>
        <v>0</v>
      </c>
      <c r="BF48" s="272"/>
      <c r="BG48" s="273" t="str">
        <f t="shared" ref="BG48:BG55" si="532">IF(OR(AV48&lt;&gt;"",AX48&lt;&gt;""),IF(BD48&lt;&gt;1,0,COUNTIF($B$48:$B$55,AV48)+COUNTIF($D$48:$D$55,AV48))+IF(BE48&lt;&gt;1,0,COUNTIF($B$48:$B$55,AX48)+COUNTIF($D$48:$D$55,AX48)),"")</f>
        <v/>
      </c>
      <c r="BH48" s="133"/>
      <c r="BI48" s="268"/>
      <c r="BJ48" s="254" t="str">
        <f>IF(BI48="","",VLOOKUP(BI48,Language!$D$5:$E$63,2,0))</f>
        <v/>
      </c>
      <c r="BK48" s="258"/>
      <c r="BL48" s="254" t="str">
        <f>IF(BK48="","",VLOOKUP(BK48,Language!$D$5:$E$63,2,0))</f>
        <v/>
      </c>
      <c r="BM48" s="269"/>
      <c r="BN48" s="270"/>
      <c r="BO48" s="271"/>
      <c r="BP48" s="271"/>
      <c r="BQ48" s="272">
        <f t="shared" ref="BQ48:BQ55" si="533">COUNTIF(BI$48:BI$55,BI48)+COUNTIF(BK$48:BK$55,BI48)</f>
        <v>0</v>
      </c>
      <c r="BR48" s="272">
        <f t="shared" ref="BR48:BR55" si="534">COUNTIF(BI$48:BI$55,BK48)+COUNTIF(BK$48:BK$55,BK48)</f>
        <v>0</v>
      </c>
      <c r="BS48" s="272"/>
      <c r="BT48" s="273" t="str">
        <f t="shared" ref="BT48:BT55" si="535">IF(OR(BI48&lt;&gt;"",BK48&lt;&gt;""),IF(BQ48&lt;&gt;1,0,COUNTIF($B$48:$B$55,BI48)+COUNTIF($D$48:$D$55,BI48))+IF(BR48&lt;&gt;1,0,COUNTIF($B$48:$B$55,BK48)+COUNTIF($D$48:$D$55,BK48)),"")</f>
        <v/>
      </c>
      <c r="BU48" s="133"/>
      <c r="BV48" s="268"/>
      <c r="BW48" s="254" t="str">
        <f>IF(BV48="","",VLOOKUP(BV48,Language!$D$5:$E$63,2,0))</f>
        <v/>
      </c>
      <c r="BX48" s="258"/>
      <c r="BY48" s="254" t="str">
        <f>IF(BX48="","",VLOOKUP(BX48,Language!$D$5:$E$63,2,0))</f>
        <v/>
      </c>
      <c r="BZ48" s="269"/>
      <c r="CA48" s="270"/>
      <c r="CB48" s="271"/>
      <c r="CC48" s="271"/>
      <c r="CD48" s="272">
        <f t="shared" ref="CD48:CD55" si="536">COUNTIF(BV$48:BV$55,BV48)+COUNTIF(BX$48:BX$55,BV48)</f>
        <v>0</v>
      </c>
      <c r="CE48" s="272">
        <f t="shared" ref="CE48:CE55" si="537">COUNTIF(BV$48:BV$55,BX48)+COUNTIF(BX$48:BX$55,BX48)</f>
        <v>0</v>
      </c>
      <c r="CF48" s="272"/>
      <c r="CG48" s="273" t="str">
        <f t="shared" ref="CG48:CG55" si="538">IF(OR(BV48&lt;&gt;"",BX48&lt;&gt;""),IF(CD48&lt;&gt;1,0,COUNTIF($B$48:$B$55,BV48)+COUNTIF($D$48:$D$55,BV48))+IF(CE48&lt;&gt;1,0,COUNTIF($B$48:$B$55,BX48)+COUNTIF($D$48:$D$55,BX48)),"")</f>
        <v/>
      </c>
      <c r="CH48" s="133"/>
      <c r="CI48" s="268"/>
      <c r="CJ48" s="254" t="str">
        <f>IF(CI48="","",VLOOKUP(CI48,Language!$D$5:$E$63,2,0))</f>
        <v/>
      </c>
      <c r="CK48" s="258"/>
      <c r="CL48" s="254" t="str">
        <f>IF(CK48="","",VLOOKUP(CK48,Language!$D$5:$E$63,2,0))</f>
        <v/>
      </c>
      <c r="CM48" s="269"/>
      <c r="CN48" s="270"/>
      <c r="CO48" s="271"/>
      <c r="CP48" s="271"/>
      <c r="CQ48" s="272">
        <f t="shared" ref="CQ48:CQ55" si="539">COUNTIF(CI$48:CI$55,CI48)+COUNTIF(CK$48:CK$55,CI48)</f>
        <v>0</v>
      </c>
      <c r="CR48" s="272">
        <f t="shared" ref="CR48:CR55" si="540">COUNTIF(CI$48:CI$55,CK48)+COUNTIF(CK$48:CK$55,CK48)</f>
        <v>0</v>
      </c>
      <c r="CS48" s="272"/>
      <c r="CT48" s="273" t="str">
        <f t="shared" ref="CT48:CT55" si="541">IF(OR(CI48&lt;&gt;"",CK48&lt;&gt;""),IF(CQ48&lt;&gt;1,0,COUNTIF($B$48:$B$55,CI48)+COUNTIF($D$48:$D$55,CI48))+IF(CR48&lt;&gt;1,0,COUNTIF($B$48:$B$55,CK48)+COUNTIF($D$48:$D$55,CK48)),"")</f>
        <v/>
      </c>
      <c r="CU48" s="133"/>
      <c r="CV48" s="268"/>
      <c r="CW48" s="254" t="str">
        <f>IF(CV48="","",VLOOKUP(CV48,Language!$D$5:$E$63,2,0))</f>
        <v/>
      </c>
      <c r="CX48" s="258"/>
      <c r="CY48" s="254" t="str">
        <f>IF(CX48="","",VLOOKUP(CX48,Language!$D$5:$E$63,2,0))</f>
        <v/>
      </c>
      <c r="CZ48" s="269"/>
      <c r="DA48" s="270"/>
      <c r="DB48" s="271"/>
      <c r="DC48" s="271"/>
      <c r="DD48" s="272">
        <f t="shared" ref="DD48:DD55" si="542">COUNTIF(CV$48:CV$55,CV48)+COUNTIF(CX$48:CX$55,CV48)</f>
        <v>0</v>
      </c>
      <c r="DE48" s="272">
        <f t="shared" ref="DE48:DE55" si="543">COUNTIF(CV$48:CV$55,CX48)+COUNTIF(CX$48:CX$55,CX48)</f>
        <v>0</v>
      </c>
      <c r="DF48" s="272"/>
      <c r="DG48" s="273" t="str">
        <f t="shared" ref="DG48:DG55" si="544">IF(OR(CV48&lt;&gt;"",CX48&lt;&gt;""),IF(DD48&lt;&gt;1,0,COUNTIF($B$48:$B$55,CV48)+COUNTIF($D$48:$D$55,CV48))+IF(DE48&lt;&gt;1,0,COUNTIF($B$48:$B$55,CX48)+COUNTIF($D$48:$D$55,CX48)),"")</f>
        <v/>
      </c>
      <c r="DH48" s="133"/>
      <c r="DI48" s="268"/>
      <c r="DJ48" s="254" t="str">
        <f>IF(DI48="","",VLOOKUP(DI48,Language!$D$5:$E$63,2,0))</f>
        <v/>
      </c>
      <c r="DK48" s="258"/>
      <c r="DL48" s="254" t="str">
        <f>IF(DK48="","",VLOOKUP(DK48,Language!$D$5:$E$63,2,0))</f>
        <v/>
      </c>
      <c r="DM48" s="269"/>
      <c r="DN48" s="270"/>
      <c r="DO48" s="271"/>
      <c r="DP48" s="271"/>
      <c r="DQ48" s="272">
        <f t="shared" ref="DQ48:DQ55" si="545">COUNTIF(DI$48:DI$55,DI48)+COUNTIF(DK$48:DK$55,DI48)</f>
        <v>0</v>
      </c>
      <c r="DR48" s="272">
        <f t="shared" ref="DR48:DR55" si="546">COUNTIF(DI$48:DI$55,DK48)+COUNTIF(DK$48:DK$55,DK48)</f>
        <v>0</v>
      </c>
      <c r="DS48" s="272"/>
      <c r="DT48" s="273" t="str">
        <f t="shared" ref="DT48:DT55" si="547">IF(OR(DI48&lt;&gt;"",DK48&lt;&gt;""),IF(DQ48&lt;&gt;1,0,COUNTIF($B$48:$B$55,DI48)+COUNTIF($D$48:$D$55,DI48))+IF(DR48&lt;&gt;1,0,COUNTIF($B$48:$B$55,DK48)+COUNTIF($D$48:$D$55,DK48)),"")</f>
        <v/>
      </c>
      <c r="DU48" s="133"/>
      <c r="DV48" s="268"/>
      <c r="DW48" s="254" t="str">
        <f>IF(DV48="","",VLOOKUP(DV48,Language!$D$5:$E$63,2,0))</f>
        <v/>
      </c>
      <c r="DX48" s="258"/>
      <c r="DY48" s="254" t="str">
        <f>IF(DX48="","",VLOOKUP(DX48,Language!$D$5:$E$63,2,0))</f>
        <v/>
      </c>
      <c r="DZ48" s="269"/>
      <c r="EA48" s="270"/>
      <c r="EB48" s="271"/>
      <c r="EC48" s="271"/>
      <c r="ED48" s="272">
        <f t="shared" ref="ED48:ED55" si="548">COUNTIF(DV$48:DV$55,DV48)+COUNTIF(DX$48:DX$55,DV48)</f>
        <v>0</v>
      </c>
      <c r="EE48" s="272">
        <f t="shared" ref="EE48:EE55" si="549">COUNTIF(DV$48:DV$55,DX48)+COUNTIF(DX$48:DX$55,DX48)</f>
        <v>0</v>
      </c>
      <c r="EF48" s="272"/>
      <c r="EG48" s="273" t="str">
        <f t="shared" ref="EG48:EG55" si="550">IF(OR(DV48&lt;&gt;"",DX48&lt;&gt;""),IF(ED48&lt;&gt;1,0,COUNTIF($B$48:$B$55,DV48)+COUNTIF($D$48:$D$55,DV48))+IF(EE48&lt;&gt;1,0,COUNTIF($B$48:$B$55,DX48)+COUNTIF($D$48:$D$55,DX48)),"")</f>
        <v/>
      </c>
      <c r="EH48" s="133"/>
      <c r="EI48" s="268"/>
      <c r="EJ48" s="254" t="str">
        <f>IF(EI48="","",VLOOKUP(EI48,Language!$D$5:$E$63,2,0))</f>
        <v/>
      </c>
      <c r="EK48" s="258"/>
      <c r="EL48" s="254" t="str">
        <f>IF(EK48="","",VLOOKUP(EK48,Language!$D$5:$E$63,2,0))</f>
        <v/>
      </c>
      <c r="EM48" s="269"/>
      <c r="EN48" s="270"/>
      <c r="EO48" s="271"/>
      <c r="EP48" s="271"/>
      <c r="EQ48" s="272">
        <f t="shared" ref="EQ48:EQ55" si="551">COUNTIF(EI$48:EI$55,EI48)+COUNTIF(EK$48:EK$55,EI48)</f>
        <v>0</v>
      </c>
      <c r="ER48" s="272">
        <f t="shared" ref="ER48:ER55" si="552">COUNTIF(EI$48:EI$55,EK48)+COUNTIF(EK$48:EK$55,EK48)</f>
        <v>0</v>
      </c>
      <c r="ES48" s="272"/>
      <c r="ET48" s="273" t="str">
        <f t="shared" ref="ET48:ET55" si="553">IF(OR(EI48&lt;&gt;"",EK48&lt;&gt;""),IF(EQ48&lt;&gt;1,0,COUNTIF($B$48:$B$55,EI48)+COUNTIF($D$48:$D$55,EI48))+IF(ER48&lt;&gt;1,0,COUNTIF($B$48:$B$55,EK48)+COUNTIF($D$48:$D$55,EK48)),"")</f>
        <v/>
      </c>
      <c r="EU48" s="133"/>
      <c r="EV48" s="268"/>
      <c r="EW48" s="254" t="str">
        <f>IF(EV48="","",VLOOKUP(EV48,Language!$D$5:$E$63,2,0))</f>
        <v/>
      </c>
      <c r="EX48" s="258"/>
      <c r="EY48" s="254" t="str">
        <f>IF(EX48="","",VLOOKUP(EX48,Language!$D$5:$E$63,2,0))</f>
        <v/>
      </c>
      <c r="EZ48" s="269"/>
      <c r="FA48" s="270"/>
      <c r="FB48" s="271"/>
      <c r="FC48" s="271"/>
      <c r="FD48" s="272">
        <f t="shared" ref="FD48:FD55" si="554">COUNTIF(EV$48:EV$55,EV48)+COUNTIF(EX$48:EX$55,EV48)</f>
        <v>0</v>
      </c>
      <c r="FE48" s="272">
        <f t="shared" ref="FE48:FE55" si="555">COUNTIF(EV$48:EV$55,EX48)+COUNTIF(EX$48:EX$55,EX48)</f>
        <v>0</v>
      </c>
      <c r="FF48" s="272"/>
      <c r="FG48" s="273" t="str">
        <f t="shared" ref="FG48:FG55" si="556">IF(OR(EV48&lt;&gt;"",EX48&lt;&gt;""),IF(FD48&lt;&gt;1,0,COUNTIF($B$48:$B$55,EV48)+COUNTIF($D$48:$D$55,EV48))+IF(FE48&lt;&gt;1,0,COUNTIF($B$48:$B$55,EX48)+COUNTIF($D$48:$D$55,EX48)),"")</f>
        <v/>
      </c>
      <c r="FH48" s="133"/>
      <c r="FI48" s="268"/>
      <c r="FJ48" s="254" t="str">
        <f>IF(FI48="","",VLOOKUP(FI48,Language!$D$5:$E$63,2,0))</f>
        <v/>
      </c>
      <c r="FK48" s="258"/>
      <c r="FL48" s="254" t="str">
        <f>IF(FK48="","",VLOOKUP(FK48,Language!$D$5:$E$63,2,0))</f>
        <v/>
      </c>
      <c r="FM48" s="269"/>
      <c r="FN48" s="270"/>
      <c r="FO48" s="271"/>
      <c r="FP48" s="271"/>
      <c r="FQ48" s="272">
        <f t="shared" ref="FQ48:FQ55" si="557">COUNTIF(FI$48:FI$55,FI48)+COUNTIF(FK$48:FK$55,FI48)</f>
        <v>0</v>
      </c>
      <c r="FR48" s="272">
        <f t="shared" ref="FR48:FR55" si="558">COUNTIF(FI$48:FI$55,FK48)+COUNTIF(FK$48:FK$55,FK48)</f>
        <v>0</v>
      </c>
      <c r="FS48" s="272"/>
      <c r="FT48" s="273" t="str">
        <f t="shared" ref="FT48:FT55" si="559">IF(OR(FI48&lt;&gt;"",FK48&lt;&gt;""),IF(FQ48&lt;&gt;1,0,COUNTIF($B$48:$B$55,FI48)+COUNTIF($D$48:$D$55,FI48))+IF(FR48&lt;&gt;1,0,COUNTIF($B$48:$B$55,FK48)+COUNTIF($D$48:$D$55,FK48)),"")</f>
        <v/>
      </c>
      <c r="FU48" s="133"/>
      <c r="FV48" s="268"/>
      <c r="FW48" s="254" t="str">
        <f>IF(FV48="","",VLOOKUP(FV48,Language!$D$5:$E$63,2,0))</f>
        <v/>
      </c>
      <c r="FX48" s="258"/>
      <c r="FY48" s="254" t="str">
        <f>IF(FX48="","",VLOOKUP(FX48,Language!$D$5:$E$63,2,0))</f>
        <v/>
      </c>
      <c r="FZ48" s="269"/>
      <c r="GA48" s="270"/>
      <c r="GB48" s="271"/>
      <c r="GC48" s="271"/>
      <c r="GD48" s="272">
        <f t="shared" ref="GD48:GD55" si="560">COUNTIF(FV$48:FV$55,FV48)+COUNTIF(FX$48:FX$55,FV48)</f>
        <v>0</v>
      </c>
      <c r="GE48" s="272">
        <f t="shared" ref="GE48:GE55" si="561">COUNTIF(FV$48:FV$55,FX48)+COUNTIF(FX$48:FX$55,FX48)</f>
        <v>0</v>
      </c>
      <c r="GF48" s="272"/>
      <c r="GG48" s="273" t="str">
        <f t="shared" ref="GG48:GG55" si="562">IF(OR(FV48&lt;&gt;"",FX48&lt;&gt;""),IF(GD48&lt;&gt;1,0,COUNTIF($B$48:$B$55,FV48)+COUNTIF($D$48:$D$55,FV48))+IF(GE48&lt;&gt;1,0,COUNTIF($B$48:$B$55,FX48)+COUNTIF($D$48:$D$55,FX48)),"")</f>
        <v/>
      </c>
      <c r="GH48" s="133"/>
      <c r="GI48" s="268"/>
      <c r="GJ48" s="254" t="str">
        <f>IF(GI48="","",VLOOKUP(GI48,Language!$D$5:$E$63,2,0))</f>
        <v/>
      </c>
      <c r="GK48" s="258"/>
      <c r="GL48" s="254" t="str">
        <f>IF(GK48="","",VLOOKUP(GK48,Language!$D$5:$E$63,2,0))</f>
        <v/>
      </c>
      <c r="GM48" s="269"/>
      <c r="GN48" s="270"/>
      <c r="GO48" s="271"/>
      <c r="GP48" s="271"/>
      <c r="GQ48" s="272">
        <f t="shared" ref="GQ48:GQ55" si="563">COUNTIF(GI$48:GI$55,GI48)+COUNTIF(GK$48:GK$55,GI48)</f>
        <v>0</v>
      </c>
      <c r="GR48" s="272">
        <f t="shared" ref="GR48:GR55" si="564">COUNTIF(GI$48:GI$55,GK48)+COUNTIF(GK$48:GK$55,GK48)</f>
        <v>0</v>
      </c>
      <c r="GS48" s="272"/>
      <c r="GT48" s="273" t="str">
        <f t="shared" ref="GT48:GT55" si="565">IF(OR(GI48&lt;&gt;"",GK48&lt;&gt;""),IF(GQ48&lt;&gt;1,0,COUNTIF($B$48:$B$55,GI48)+COUNTIF($D$48:$D$55,GI48))+IF(GR48&lt;&gt;1,0,COUNTIF($B$48:$B$55,GK48)+COUNTIF($D$48:$D$55,GK48)),"")</f>
        <v/>
      </c>
      <c r="GU48" s="133"/>
      <c r="GV48" s="268"/>
      <c r="GW48" s="254" t="str">
        <f>IF(GV48="","",VLOOKUP(GV48,Language!$D$5:$E$63,2,0))</f>
        <v/>
      </c>
      <c r="GX48" s="258"/>
      <c r="GY48" s="254" t="str">
        <f>IF(GX48="","",VLOOKUP(GX48,Language!$D$5:$E$63,2,0))</f>
        <v/>
      </c>
      <c r="GZ48" s="269"/>
      <c r="HA48" s="270"/>
      <c r="HB48" s="271"/>
      <c r="HC48" s="271"/>
      <c r="HD48" s="272">
        <f t="shared" ref="HD48:HD55" si="566">COUNTIF(GV$48:GV$55,GV48)+COUNTIF(GX$48:GX$55,GV48)</f>
        <v>0</v>
      </c>
      <c r="HE48" s="272">
        <f t="shared" ref="HE48:HE55" si="567">COUNTIF(GV$48:GV$55,GX48)+COUNTIF(GX$48:GX$55,GX48)</f>
        <v>0</v>
      </c>
      <c r="HF48" s="272"/>
      <c r="HG48" s="273" t="str">
        <f t="shared" ref="HG48:HG55" si="568">IF(OR(GV48&lt;&gt;"",GX48&lt;&gt;""),IF(HD48&lt;&gt;1,0,COUNTIF($B$48:$B$55,GV48)+COUNTIF($D$48:$D$55,GV48))+IF(HE48&lt;&gt;1,0,COUNTIF($B$48:$B$55,GX48)+COUNTIF($D$48:$D$55,GX48)),"")</f>
        <v/>
      </c>
      <c r="HH48" s="133"/>
      <c r="HI48" s="268"/>
      <c r="HJ48" s="254" t="str">
        <f>IF(HI48="","",VLOOKUP(HI48,Language!$D$5:$E$63,2,0))</f>
        <v/>
      </c>
      <c r="HK48" s="258"/>
      <c r="HL48" s="254" t="str">
        <f>IF(HK48="","",VLOOKUP(HK48,Language!$D$5:$E$63,2,0))</f>
        <v/>
      </c>
      <c r="HM48" s="269"/>
      <c r="HN48" s="270"/>
      <c r="HO48" s="271"/>
      <c r="HP48" s="271"/>
      <c r="HQ48" s="272">
        <f t="shared" ref="HQ48:HQ55" si="569">COUNTIF(HI$48:HI$55,HI48)+COUNTIF(HK$48:HK$55,HI48)</f>
        <v>0</v>
      </c>
      <c r="HR48" s="272">
        <f t="shared" ref="HR48:HR55" si="570">COUNTIF(HI$48:HI$55,HK48)+COUNTIF(HK$48:HK$55,HK48)</f>
        <v>0</v>
      </c>
      <c r="HS48" s="272"/>
      <c r="HT48" s="273" t="str">
        <f t="shared" ref="HT48:HT55" si="571">IF(OR(HI48&lt;&gt;"",HK48&lt;&gt;""),IF(HQ48&lt;&gt;1,0,COUNTIF($B$48:$B$55,HI48)+COUNTIF($D$48:$D$55,HI48))+IF(HR48&lt;&gt;1,0,COUNTIF($B$48:$B$55,HK48)+COUNTIF($D$48:$D$55,HK48)),"")</f>
        <v/>
      </c>
      <c r="HU48" s="133"/>
      <c r="HV48" s="268"/>
      <c r="HW48" s="254" t="str">
        <f>IF(HV48="","",VLOOKUP(HV48,Language!$D$5:$E$63,2,0))</f>
        <v/>
      </c>
      <c r="HX48" s="258"/>
      <c r="HY48" s="254" t="str">
        <f>IF(HX48="","",VLOOKUP(HX48,Language!$D$5:$E$63,2,0))</f>
        <v/>
      </c>
      <c r="HZ48" s="269"/>
      <c r="IA48" s="270"/>
      <c r="IB48" s="271"/>
      <c r="IC48" s="271"/>
      <c r="ID48" s="272">
        <f t="shared" ref="ID48:ID55" si="572">COUNTIF(HV$48:HV$55,HV48)+COUNTIF(HX$48:HX$55,HV48)</f>
        <v>0</v>
      </c>
      <c r="IE48" s="272">
        <f t="shared" ref="IE48:IE55" si="573">COUNTIF(HV$48:HV$55,HX48)+COUNTIF(HX$48:HX$55,HX48)</f>
        <v>0</v>
      </c>
      <c r="IF48" s="272"/>
      <c r="IG48" s="273" t="str">
        <f t="shared" ref="IG48:IG55" si="574">IF(OR(HV48&lt;&gt;"",HX48&lt;&gt;""),IF(ID48&lt;&gt;1,0,COUNTIF($B$48:$B$55,HV48)+COUNTIF($D$48:$D$55,HV48))+IF(IE48&lt;&gt;1,0,COUNTIF($B$48:$B$55,HX48)+COUNTIF($D$48:$D$55,HX48)),"")</f>
        <v/>
      </c>
      <c r="IH48" s="133"/>
      <c r="II48" s="268"/>
      <c r="IJ48" s="254" t="str">
        <f>IF(II48="","",VLOOKUP(II48,Language!$D$5:$E$63,2,0))</f>
        <v/>
      </c>
      <c r="IK48" s="258"/>
      <c r="IL48" s="254" t="str">
        <f>IF(IK48="","",VLOOKUP(IK48,Language!$D$5:$E$63,2,0))</f>
        <v/>
      </c>
      <c r="IM48" s="269"/>
      <c r="IN48" s="270"/>
      <c r="IO48" s="271"/>
      <c r="IP48" s="271"/>
      <c r="IQ48" s="272">
        <f t="shared" ref="IQ48:IQ55" si="575">COUNTIF(II$48:II$55,II48)+COUNTIF(IK$48:IK$55,II48)</f>
        <v>0</v>
      </c>
      <c r="IR48" s="272">
        <f t="shared" ref="IR48:IR55" si="576">COUNTIF(II$48:II$55,IK48)+COUNTIF(IK$48:IK$55,IK48)</f>
        <v>0</v>
      </c>
      <c r="IS48" s="272"/>
      <c r="IT48" s="273" t="str">
        <f t="shared" ref="IT48:IT55" si="577">IF(OR(II48&lt;&gt;"",IK48&lt;&gt;""),IF(IQ48&lt;&gt;1,0,COUNTIF($B$48:$B$55,II48)+COUNTIF($D$48:$D$55,II48))+IF(IR48&lt;&gt;1,0,COUNTIF($B$48:$B$55,IK48)+COUNTIF($D$48:$D$55,IK48)),"")</f>
        <v/>
      </c>
      <c r="IU48" s="133"/>
      <c r="IV48" s="268"/>
      <c r="IW48" s="254" t="str">
        <f>IF(IV48="","",VLOOKUP(IV48,Language!$D$5:$E$63,2,0))</f>
        <v/>
      </c>
      <c r="IX48" s="258"/>
      <c r="IY48" s="254" t="str">
        <f>IF(IX48="","",VLOOKUP(IX48,Language!$D$5:$E$63,2,0))</f>
        <v/>
      </c>
      <c r="IZ48" s="269"/>
      <c r="JA48" s="270"/>
      <c r="JB48" s="271"/>
      <c r="JC48" s="271"/>
      <c r="JD48" s="272">
        <f t="shared" ref="JD48:JD55" si="578">COUNTIF(IV$48:IV$55,IV48)+COUNTIF(IX$48:IX$55,IV48)</f>
        <v>0</v>
      </c>
      <c r="JE48" s="272">
        <f t="shared" ref="JE48:JE55" si="579">COUNTIF(IV$48:IV$55,IX48)+COUNTIF(IX$48:IX$55,IX48)</f>
        <v>0</v>
      </c>
      <c r="JF48" s="272"/>
      <c r="JG48" s="273" t="str">
        <f t="shared" ref="JG48:JG55" si="580">IF(OR(IV48&lt;&gt;"",IX48&lt;&gt;""),IF(JD48&lt;&gt;1,0,COUNTIF($B$48:$B$55,IV48)+COUNTIF($D$48:$D$55,IV48))+IF(JE48&lt;&gt;1,0,COUNTIF($B$48:$B$55,IX48)+COUNTIF($D$48:$D$55,IX48)),"")</f>
        <v/>
      </c>
      <c r="JH48" s="133"/>
      <c r="JI48" s="268"/>
      <c r="JJ48" s="254" t="str">
        <f>IF(JI48="","",VLOOKUP(JI48,Language!$D$5:$E$63,2,0))</f>
        <v/>
      </c>
      <c r="JK48" s="258"/>
      <c r="JL48" s="254" t="str">
        <f>IF(JK48="","",VLOOKUP(JK48,Language!$D$5:$E$63,2,0))</f>
        <v/>
      </c>
      <c r="JM48" s="269"/>
      <c r="JN48" s="270"/>
      <c r="JO48" s="271"/>
      <c r="JP48" s="271"/>
      <c r="JQ48" s="272">
        <f t="shared" ref="JQ48:JQ55" si="581">COUNTIF(JI$48:JI$55,JI48)+COUNTIF(JK$48:JK$55,JI48)</f>
        <v>0</v>
      </c>
      <c r="JR48" s="272">
        <f t="shared" ref="JR48:JR55" si="582">COUNTIF(JI$48:JI$55,JK48)+COUNTIF(JK$48:JK$55,JK48)</f>
        <v>0</v>
      </c>
      <c r="JS48" s="272"/>
      <c r="JT48" s="273" t="str">
        <f t="shared" ref="JT48:JT55" si="583">IF(OR(JI48&lt;&gt;"",JK48&lt;&gt;""),IF(JQ48&lt;&gt;1,0,COUNTIF($B$48:$B$55,JI48)+COUNTIF($D$48:$D$55,JI48))+IF(JR48&lt;&gt;1,0,COUNTIF($B$48:$B$55,JK48)+COUNTIF($D$48:$D$55,JK48)),"")</f>
        <v/>
      </c>
      <c r="JU48" s="133"/>
      <c r="JV48" s="268"/>
      <c r="JW48" s="254" t="str">
        <f>IF(JV48="","",VLOOKUP(JV48,Language!$D$5:$E$63,2,0))</f>
        <v/>
      </c>
      <c r="JX48" s="258"/>
      <c r="JY48" s="254" t="str">
        <f>IF(JX48="","",VLOOKUP(JX48,Language!$D$5:$E$63,2,0))</f>
        <v/>
      </c>
      <c r="JZ48" s="269"/>
      <c r="KA48" s="270"/>
      <c r="KB48" s="271"/>
      <c r="KC48" s="271"/>
      <c r="KD48" s="272">
        <f t="shared" ref="KD48:KD55" si="584">COUNTIF(JV$48:JV$55,JV48)+COUNTIF(JX$48:JX$55,JV48)</f>
        <v>0</v>
      </c>
      <c r="KE48" s="272">
        <f t="shared" ref="KE48:KE55" si="585">COUNTIF(JV$48:JV$55,JX48)+COUNTIF(JX$48:JX$55,JX48)</f>
        <v>0</v>
      </c>
      <c r="KF48" s="272"/>
      <c r="KG48" s="273" t="str">
        <f t="shared" ref="KG48:KG55" si="586">IF(OR(JV48&lt;&gt;"",JX48&lt;&gt;""),IF(KD48&lt;&gt;1,0,COUNTIF($B$48:$B$55,JV48)+COUNTIF($D$48:$D$55,JV48))+IF(KE48&lt;&gt;1,0,COUNTIF($B$48:$B$55,JX48)+COUNTIF($D$48:$D$55,JX48)),"")</f>
        <v/>
      </c>
      <c r="KH48" s="133"/>
      <c r="KI48" s="268"/>
      <c r="KJ48" s="254" t="str">
        <f>IF(KI48="","",VLOOKUP(KI48,Language!$D$5:$E$63,2,0))</f>
        <v/>
      </c>
      <c r="KK48" s="258"/>
      <c r="KL48" s="254" t="str">
        <f>IF(KK48="","",VLOOKUP(KK48,Language!$D$5:$E$63,2,0))</f>
        <v/>
      </c>
      <c r="KM48" s="269"/>
      <c r="KN48" s="270"/>
      <c r="KO48" s="271"/>
      <c r="KP48" s="271"/>
      <c r="KQ48" s="272">
        <f t="shared" ref="KQ48:KQ55" si="587">COUNTIF(KI$48:KI$55,KI48)+COUNTIF(KK$48:KK$55,KI48)</f>
        <v>0</v>
      </c>
      <c r="KR48" s="272">
        <f t="shared" ref="KR48:KR55" si="588">COUNTIF(KI$48:KI$55,KK48)+COUNTIF(KK$48:KK$55,KK48)</f>
        <v>0</v>
      </c>
      <c r="KS48" s="272"/>
      <c r="KT48" s="273" t="str">
        <f t="shared" ref="KT48:KT55" si="589">IF(OR(KI48&lt;&gt;"",KK48&lt;&gt;""),IF(KQ48&lt;&gt;1,0,COUNTIF($B$48:$B$55,KI48)+COUNTIF($D$48:$D$55,KI48))+IF(KR48&lt;&gt;1,0,COUNTIF($B$48:$B$55,KK48)+COUNTIF($D$48:$D$55,KK48)),"")</f>
        <v/>
      </c>
      <c r="KU48" s="133"/>
      <c r="KV48" s="268"/>
      <c r="KW48" s="254" t="str">
        <f>IF(KV48="","",VLOOKUP(KV48,Language!$D$5:$E$63,2,0))</f>
        <v/>
      </c>
      <c r="KX48" s="258"/>
      <c r="KY48" s="254" t="str">
        <f>IF(KX48="","",VLOOKUP(KX48,Language!$D$5:$E$63,2,0))</f>
        <v/>
      </c>
      <c r="KZ48" s="269"/>
      <c r="LA48" s="270"/>
      <c r="LB48" s="271"/>
      <c r="LC48" s="271"/>
      <c r="LD48" s="272">
        <f t="shared" ref="LD48:LD55" si="590">COUNTIF(KV$48:KV$55,KV48)+COUNTIF(KX$48:KX$55,KV48)</f>
        <v>0</v>
      </c>
      <c r="LE48" s="272">
        <f t="shared" ref="LE48:LE55" si="591">COUNTIF(KV$48:KV$55,KX48)+COUNTIF(KX$48:KX$55,KX48)</f>
        <v>0</v>
      </c>
      <c r="LF48" s="272"/>
      <c r="LG48" s="273" t="str">
        <f t="shared" ref="LG48:LG55" si="592">IF(OR(KV48&lt;&gt;"",KX48&lt;&gt;""),IF(LD48&lt;&gt;1,0,COUNTIF($B$48:$B$55,KV48)+COUNTIF($D$48:$D$55,KV48))+IF(LE48&lt;&gt;1,0,COUNTIF($B$48:$B$55,KX48)+COUNTIF($D$48:$D$55,KX48)),"")</f>
        <v/>
      </c>
      <c r="LH48" s="133"/>
      <c r="LI48" s="268"/>
      <c r="LJ48" s="254" t="str">
        <f>IF(LI48="","",VLOOKUP(LI48,Language!$D$5:$E$63,2,0))</f>
        <v/>
      </c>
      <c r="LK48" s="258"/>
      <c r="LL48" s="254" t="str">
        <f>IF(LK48="","",VLOOKUP(LK48,Language!$D$5:$E$63,2,0))</f>
        <v/>
      </c>
      <c r="LM48" s="269"/>
      <c r="LN48" s="270"/>
      <c r="LO48" s="271"/>
      <c r="LP48" s="271"/>
      <c r="LQ48" s="272">
        <f t="shared" ref="LQ48:LQ55" si="593">COUNTIF(LI$48:LI$55,LI48)+COUNTIF(LK$48:LK$55,LI48)</f>
        <v>0</v>
      </c>
      <c r="LR48" s="272">
        <f t="shared" ref="LR48:LR55" si="594">COUNTIF(LI$48:LI$55,LK48)+COUNTIF(LK$48:LK$55,LK48)</f>
        <v>0</v>
      </c>
      <c r="LS48" s="272"/>
      <c r="LT48" s="273" t="str">
        <f t="shared" ref="LT48:LT55" si="595">IF(OR(LI48&lt;&gt;"",LK48&lt;&gt;""),IF(LQ48&lt;&gt;1,0,COUNTIF($B$48:$B$55,LI48)+COUNTIF($D$48:$D$55,LI48))+IF(LR48&lt;&gt;1,0,COUNTIF($B$48:$B$55,LK48)+COUNTIF($D$48:$D$55,LK48)),"")</f>
        <v/>
      </c>
      <c r="LU48" s="133"/>
      <c r="LV48" s="268"/>
      <c r="LW48" s="254" t="str">
        <f>IF(LV48="","",VLOOKUP(LV48,Language!$D$5:$E$63,2,0))</f>
        <v/>
      </c>
      <c r="LX48" s="258"/>
      <c r="LY48" s="254" t="str">
        <f>IF(LX48="","",VLOOKUP(LX48,Language!$D$5:$E$63,2,0))</f>
        <v/>
      </c>
      <c r="LZ48" s="269"/>
      <c r="MA48" s="270"/>
      <c r="MB48" s="271"/>
      <c r="MC48" s="271"/>
      <c r="MD48" s="272">
        <f t="shared" ref="MD48:MD55" si="596">COUNTIF(LV$48:LV$55,LV48)+COUNTIF(LX$48:LX$55,LV48)</f>
        <v>0</v>
      </c>
      <c r="ME48" s="272">
        <f t="shared" ref="ME48:ME55" si="597">COUNTIF(LV$48:LV$55,LX48)+COUNTIF(LX$48:LX$55,LX48)</f>
        <v>0</v>
      </c>
      <c r="MF48" s="272"/>
      <c r="MG48" s="273" t="str">
        <f t="shared" ref="MG48:MG55" si="598">IF(OR(LV48&lt;&gt;"",LX48&lt;&gt;""),IF(MD48&lt;&gt;1,0,COUNTIF($B$48:$B$55,LV48)+COUNTIF($D$48:$D$55,LV48))+IF(ME48&lt;&gt;1,0,COUNTIF($B$48:$B$55,LX48)+COUNTIF($D$48:$D$55,LX48)),"")</f>
        <v/>
      </c>
    </row>
    <row r="49">
      <c r="A49" s="172"/>
      <c r="B49" s="253">
        <f t="array" ref="B49">IF(C49="","",INDEX(Groups!$C$7:$C$35,MATCH(C49,Groups!$D$7:$D$35,0)))</f>
        <v>54</v>
      </c>
      <c r="C49" s="254" t="str">
        <f>INDIRECT("'"&amp;References!$A$1&amp;"'!"&amp;"$E$54")</f>
        <v>Germany</v>
      </c>
      <c r="D49" s="255">
        <f t="array" ref="D49">IF(E49="","",INDEX(Groups!$C$7:$C$35,MATCH(E49,Groups!$D$7:$D$35,0)))</f>
        <v>9</v>
      </c>
      <c r="E49" s="254" t="str">
        <f>INDIRECT("'"&amp;References!$A$1&amp;"'!"&amp;"$F$54")</f>
        <v>Denmark</v>
      </c>
      <c r="F49" s="256">
        <f>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1</v>
      </c>
      <c r="G49" s="257">
        <f>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H49" s="133"/>
      <c r="I49" s="268"/>
      <c r="J49" s="254" t="str">
        <f>IF(I49="","",VLOOKUP(I49,Language!$D$5:$E$63,2,0))</f>
        <v/>
      </c>
      <c r="K49" s="258"/>
      <c r="L49" s="254" t="str">
        <f>IF(K49="","",VLOOKUP(K49,Language!$D$5:$E$63,2,0))</f>
        <v/>
      </c>
      <c r="M49" s="274"/>
      <c r="N49" s="275"/>
      <c r="O49" s="276"/>
      <c r="P49" s="276"/>
      <c r="Q49" s="277">
        <f t="shared" si="521"/>
        <v>0</v>
      </c>
      <c r="R49" s="277">
        <f t="shared" si="522"/>
        <v>0</v>
      </c>
      <c r="S49" s="277"/>
      <c r="T49" s="273" t="str">
        <f t="shared" si="523"/>
        <v/>
      </c>
      <c r="U49" s="133"/>
      <c r="V49" s="268"/>
      <c r="W49" s="254" t="str">
        <f>IF(V49="","",VLOOKUP(V49,Language!$D$5:$E$63,2,0))</f>
        <v/>
      </c>
      <c r="X49" s="258"/>
      <c r="Y49" s="254" t="str">
        <f>IF(X49="","",VLOOKUP(X49,Language!$D$5:$E$63,2,0))</f>
        <v/>
      </c>
      <c r="Z49" s="274"/>
      <c r="AA49" s="275"/>
      <c r="AB49" s="276"/>
      <c r="AC49" s="276"/>
      <c r="AD49" s="277">
        <f t="shared" si="524"/>
        <v>0</v>
      </c>
      <c r="AE49" s="277">
        <f t="shared" si="525"/>
        <v>0</v>
      </c>
      <c r="AF49" s="277"/>
      <c r="AG49" s="273" t="str">
        <f t="shared" si="526"/>
        <v/>
      </c>
      <c r="AH49" s="133"/>
      <c r="AI49" s="268"/>
      <c r="AJ49" s="254" t="str">
        <f>IF(AI49="","",VLOOKUP(AI49,Language!$D$5:$E$63,2,0))</f>
        <v/>
      </c>
      <c r="AK49" s="258"/>
      <c r="AL49" s="254" t="str">
        <f>IF(AK49="","",VLOOKUP(AK49,Language!$D$5:$E$63,2,0))</f>
        <v/>
      </c>
      <c r="AM49" s="274"/>
      <c r="AN49" s="275"/>
      <c r="AO49" s="276"/>
      <c r="AP49" s="276"/>
      <c r="AQ49" s="277">
        <f t="shared" si="527"/>
        <v>0</v>
      </c>
      <c r="AR49" s="277">
        <f t="shared" si="528"/>
        <v>0</v>
      </c>
      <c r="AS49" s="277"/>
      <c r="AT49" s="273" t="str">
        <f t="shared" si="529"/>
        <v/>
      </c>
      <c r="AU49" s="133"/>
      <c r="AV49" s="268"/>
      <c r="AW49" s="254" t="str">
        <f>IF(AV49="","",VLOOKUP(AV49,Language!$D$5:$E$63,2,0))</f>
        <v/>
      </c>
      <c r="AX49" s="258"/>
      <c r="AY49" s="254" t="str">
        <f>IF(AX49="","",VLOOKUP(AX49,Language!$D$5:$E$63,2,0))</f>
        <v/>
      </c>
      <c r="AZ49" s="274"/>
      <c r="BA49" s="275"/>
      <c r="BB49" s="276"/>
      <c r="BC49" s="276"/>
      <c r="BD49" s="277">
        <f t="shared" si="530"/>
        <v>0</v>
      </c>
      <c r="BE49" s="277">
        <f t="shared" si="531"/>
        <v>0</v>
      </c>
      <c r="BF49" s="277"/>
      <c r="BG49" s="273" t="str">
        <f t="shared" si="532"/>
        <v/>
      </c>
      <c r="BH49" s="133"/>
      <c r="BI49" s="268"/>
      <c r="BJ49" s="254" t="str">
        <f>IF(BI49="","",VLOOKUP(BI49,Language!$D$5:$E$63,2,0))</f>
        <v/>
      </c>
      <c r="BK49" s="258"/>
      <c r="BL49" s="254" t="str">
        <f>IF(BK49="","",VLOOKUP(BK49,Language!$D$5:$E$63,2,0))</f>
        <v/>
      </c>
      <c r="BM49" s="274"/>
      <c r="BN49" s="275"/>
      <c r="BO49" s="276"/>
      <c r="BP49" s="276"/>
      <c r="BQ49" s="277">
        <f t="shared" si="533"/>
        <v>0</v>
      </c>
      <c r="BR49" s="277">
        <f t="shared" si="534"/>
        <v>0</v>
      </c>
      <c r="BS49" s="277"/>
      <c r="BT49" s="273" t="str">
        <f t="shared" si="535"/>
        <v/>
      </c>
      <c r="BU49" s="133"/>
      <c r="BV49" s="268"/>
      <c r="BW49" s="254" t="str">
        <f>IF(BV49="","",VLOOKUP(BV49,Language!$D$5:$E$63,2,0))</f>
        <v/>
      </c>
      <c r="BX49" s="258"/>
      <c r="BY49" s="254" t="str">
        <f>IF(BX49="","",VLOOKUP(BX49,Language!$D$5:$E$63,2,0))</f>
        <v/>
      </c>
      <c r="BZ49" s="274"/>
      <c r="CA49" s="275"/>
      <c r="CB49" s="276"/>
      <c r="CC49" s="276"/>
      <c r="CD49" s="277">
        <f t="shared" si="536"/>
        <v>0</v>
      </c>
      <c r="CE49" s="277">
        <f t="shared" si="537"/>
        <v>0</v>
      </c>
      <c r="CF49" s="277"/>
      <c r="CG49" s="273" t="str">
        <f t="shared" si="538"/>
        <v/>
      </c>
      <c r="CH49" s="133"/>
      <c r="CI49" s="268"/>
      <c r="CJ49" s="254" t="str">
        <f>IF(CI49="","",VLOOKUP(CI49,Language!$D$5:$E$63,2,0))</f>
        <v/>
      </c>
      <c r="CK49" s="258"/>
      <c r="CL49" s="254" t="str">
        <f>IF(CK49="","",VLOOKUP(CK49,Language!$D$5:$E$63,2,0))</f>
        <v/>
      </c>
      <c r="CM49" s="274"/>
      <c r="CN49" s="275"/>
      <c r="CO49" s="276"/>
      <c r="CP49" s="276"/>
      <c r="CQ49" s="277">
        <f t="shared" si="539"/>
        <v>0</v>
      </c>
      <c r="CR49" s="277">
        <f t="shared" si="540"/>
        <v>0</v>
      </c>
      <c r="CS49" s="277"/>
      <c r="CT49" s="273" t="str">
        <f t="shared" si="541"/>
        <v/>
      </c>
      <c r="CU49" s="133"/>
      <c r="CV49" s="268"/>
      <c r="CW49" s="254" t="str">
        <f>IF(CV49="","",VLOOKUP(CV49,Language!$D$5:$E$63,2,0))</f>
        <v/>
      </c>
      <c r="CX49" s="258"/>
      <c r="CY49" s="254" t="str">
        <f>IF(CX49="","",VLOOKUP(CX49,Language!$D$5:$E$63,2,0))</f>
        <v/>
      </c>
      <c r="CZ49" s="274"/>
      <c r="DA49" s="275"/>
      <c r="DB49" s="276"/>
      <c r="DC49" s="276"/>
      <c r="DD49" s="277">
        <f t="shared" si="542"/>
        <v>0</v>
      </c>
      <c r="DE49" s="277">
        <f t="shared" si="543"/>
        <v>0</v>
      </c>
      <c r="DF49" s="277"/>
      <c r="DG49" s="273" t="str">
        <f t="shared" si="544"/>
        <v/>
      </c>
      <c r="DH49" s="133"/>
      <c r="DI49" s="268"/>
      <c r="DJ49" s="254" t="str">
        <f>IF(DI49="","",VLOOKUP(DI49,Language!$D$5:$E$63,2,0))</f>
        <v/>
      </c>
      <c r="DK49" s="258"/>
      <c r="DL49" s="254" t="str">
        <f>IF(DK49="","",VLOOKUP(DK49,Language!$D$5:$E$63,2,0))</f>
        <v/>
      </c>
      <c r="DM49" s="274"/>
      <c r="DN49" s="275"/>
      <c r="DO49" s="276"/>
      <c r="DP49" s="276"/>
      <c r="DQ49" s="277">
        <f t="shared" si="545"/>
        <v>0</v>
      </c>
      <c r="DR49" s="277">
        <f t="shared" si="546"/>
        <v>0</v>
      </c>
      <c r="DS49" s="277"/>
      <c r="DT49" s="273" t="str">
        <f t="shared" si="547"/>
        <v/>
      </c>
      <c r="DU49" s="133"/>
      <c r="DV49" s="268"/>
      <c r="DW49" s="254" t="str">
        <f>IF(DV49="","",VLOOKUP(DV49,Language!$D$5:$E$63,2,0))</f>
        <v/>
      </c>
      <c r="DX49" s="258"/>
      <c r="DY49" s="254" t="str">
        <f>IF(DX49="","",VLOOKUP(DX49,Language!$D$5:$E$63,2,0))</f>
        <v/>
      </c>
      <c r="DZ49" s="274"/>
      <c r="EA49" s="275"/>
      <c r="EB49" s="276"/>
      <c r="EC49" s="276"/>
      <c r="ED49" s="277">
        <f t="shared" si="548"/>
        <v>0</v>
      </c>
      <c r="EE49" s="277">
        <f t="shared" si="549"/>
        <v>0</v>
      </c>
      <c r="EF49" s="277"/>
      <c r="EG49" s="273" t="str">
        <f t="shared" si="550"/>
        <v/>
      </c>
      <c r="EH49" s="133"/>
      <c r="EI49" s="268"/>
      <c r="EJ49" s="254" t="str">
        <f>IF(EI49="","",VLOOKUP(EI49,Language!$D$5:$E$63,2,0))</f>
        <v/>
      </c>
      <c r="EK49" s="258"/>
      <c r="EL49" s="254" t="str">
        <f>IF(EK49="","",VLOOKUP(EK49,Language!$D$5:$E$63,2,0))</f>
        <v/>
      </c>
      <c r="EM49" s="274"/>
      <c r="EN49" s="275"/>
      <c r="EO49" s="276"/>
      <c r="EP49" s="276"/>
      <c r="EQ49" s="277">
        <f t="shared" si="551"/>
        <v>0</v>
      </c>
      <c r="ER49" s="277">
        <f t="shared" si="552"/>
        <v>0</v>
      </c>
      <c r="ES49" s="277"/>
      <c r="ET49" s="273" t="str">
        <f t="shared" si="553"/>
        <v/>
      </c>
      <c r="EU49" s="133"/>
      <c r="EV49" s="268"/>
      <c r="EW49" s="254" t="str">
        <f>IF(EV49="","",VLOOKUP(EV49,Language!$D$5:$E$63,2,0))</f>
        <v/>
      </c>
      <c r="EX49" s="258"/>
      <c r="EY49" s="254" t="str">
        <f>IF(EX49="","",VLOOKUP(EX49,Language!$D$5:$E$63,2,0))</f>
        <v/>
      </c>
      <c r="EZ49" s="274"/>
      <c r="FA49" s="275"/>
      <c r="FB49" s="276"/>
      <c r="FC49" s="276"/>
      <c r="FD49" s="277">
        <f t="shared" si="554"/>
        <v>0</v>
      </c>
      <c r="FE49" s="277">
        <f t="shared" si="555"/>
        <v>0</v>
      </c>
      <c r="FF49" s="277"/>
      <c r="FG49" s="273" t="str">
        <f t="shared" si="556"/>
        <v/>
      </c>
      <c r="FH49" s="133"/>
      <c r="FI49" s="268"/>
      <c r="FJ49" s="254" t="str">
        <f>IF(FI49="","",VLOOKUP(FI49,Language!$D$5:$E$63,2,0))</f>
        <v/>
      </c>
      <c r="FK49" s="258"/>
      <c r="FL49" s="254" t="str">
        <f>IF(FK49="","",VLOOKUP(FK49,Language!$D$5:$E$63,2,0))</f>
        <v/>
      </c>
      <c r="FM49" s="274"/>
      <c r="FN49" s="275"/>
      <c r="FO49" s="276"/>
      <c r="FP49" s="276"/>
      <c r="FQ49" s="277">
        <f t="shared" si="557"/>
        <v>0</v>
      </c>
      <c r="FR49" s="277">
        <f t="shared" si="558"/>
        <v>0</v>
      </c>
      <c r="FS49" s="277"/>
      <c r="FT49" s="273" t="str">
        <f t="shared" si="559"/>
        <v/>
      </c>
      <c r="FU49" s="133"/>
      <c r="FV49" s="268"/>
      <c r="FW49" s="254" t="str">
        <f>IF(FV49="","",VLOOKUP(FV49,Language!$D$5:$E$63,2,0))</f>
        <v/>
      </c>
      <c r="FX49" s="258"/>
      <c r="FY49" s="254" t="str">
        <f>IF(FX49="","",VLOOKUP(FX49,Language!$D$5:$E$63,2,0))</f>
        <v/>
      </c>
      <c r="FZ49" s="274"/>
      <c r="GA49" s="275"/>
      <c r="GB49" s="276"/>
      <c r="GC49" s="276"/>
      <c r="GD49" s="277">
        <f t="shared" si="560"/>
        <v>0</v>
      </c>
      <c r="GE49" s="277">
        <f t="shared" si="561"/>
        <v>0</v>
      </c>
      <c r="GF49" s="277"/>
      <c r="GG49" s="273" t="str">
        <f t="shared" si="562"/>
        <v/>
      </c>
      <c r="GH49" s="133"/>
      <c r="GI49" s="268"/>
      <c r="GJ49" s="254" t="str">
        <f>IF(GI49="","",VLOOKUP(GI49,Language!$D$5:$E$63,2,0))</f>
        <v/>
      </c>
      <c r="GK49" s="258"/>
      <c r="GL49" s="254" t="str">
        <f>IF(GK49="","",VLOOKUP(GK49,Language!$D$5:$E$63,2,0))</f>
        <v/>
      </c>
      <c r="GM49" s="274"/>
      <c r="GN49" s="275"/>
      <c r="GO49" s="276"/>
      <c r="GP49" s="276"/>
      <c r="GQ49" s="277">
        <f t="shared" si="563"/>
        <v>0</v>
      </c>
      <c r="GR49" s="277">
        <f t="shared" si="564"/>
        <v>0</v>
      </c>
      <c r="GS49" s="277"/>
      <c r="GT49" s="273" t="str">
        <f t="shared" si="565"/>
        <v/>
      </c>
      <c r="GU49" s="133"/>
      <c r="GV49" s="268"/>
      <c r="GW49" s="254" t="str">
        <f>IF(GV49="","",VLOOKUP(GV49,Language!$D$5:$E$63,2,0))</f>
        <v/>
      </c>
      <c r="GX49" s="258"/>
      <c r="GY49" s="254" t="str">
        <f>IF(GX49="","",VLOOKUP(GX49,Language!$D$5:$E$63,2,0))</f>
        <v/>
      </c>
      <c r="GZ49" s="274"/>
      <c r="HA49" s="275"/>
      <c r="HB49" s="276"/>
      <c r="HC49" s="276"/>
      <c r="HD49" s="277">
        <f t="shared" si="566"/>
        <v>0</v>
      </c>
      <c r="HE49" s="277">
        <f t="shared" si="567"/>
        <v>0</v>
      </c>
      <c r="HF49" s="277"/>
      <c r="HG49" s="273" t="str">
        <f t="shared" si="568"/>
        <v/>
      </c>
      <c r="HH49" s="133"/>
      <c r="HI49" s="268"/>
      <c r="HJ49" s="254" t="str">
        <f>IF(HI49="","",VLOOKUP(HI49,Language!$D$5:$E$63,2,0))</f>
        <v/>
      </c>
      <c r="HK49" s="258"/>
      <c r="HL49" s="254" t="str">
        <f>IF(HK49="","",VLOOKUP(HK49,Language!$D$5:$E$63,2,0))</f>
        <v/>
      </c>
      <c r="HM49" s="274"/>
      <c r="HN49" s="275"/>
      <c r="HO49" s="276"/>
      <c r="HP49" s="276"/>
      <c r="HQ49" s="277">
        <f t="shared" si="569"/>
        <v>0</v>
      </c>
      <c r="HR49" s="277">
        <f t="shared" si="570"/>
        <v>0</v>
      </c>
      <c r="HS49" s="277"/>
      <c r="HT49" s="273" t="str">
        <f t="shared" si="571"/>
        <v/>
      </c>
      <c r="HU49" s="133"/>
      <c r="HV49" s="268"/>
      <c r="HW49" s="254" t="str">
        <f>IF(HV49="","",VLOOKUP(HV49,Language!$D$5:$E$63,2,0))</f>
        <v/>
      </c>
      <c r="HX49" s="258"/>
      <c r="HY49" s="254" t="str">
        <f>IF(HX49="","",VLOOKUP(HX49,Language!$D$5:$E$63,2,0))</f>
        <v/>
      </c>
      <c r="HZ49" s="274"/>
      <c r="IA49" s="275"/>
      <c r="IB49" s="276"/>
      <c r="IC49" s="276"/>
      <c r="ID49" s="277">
        <f t="shared" si="572"/>
        <v>0</v>
      </c>
      <c r="IE49" s="277">
        <f t="shared" si="573"/>
        <v>0</v>
      </c>
      <c r="IF49" s="277"/>
      <c r="IG49" s="273" t="str">
        <f t="shared" si="574"/>
        <v/>
      </c>
      <c r="IH49" s="133"/>
      <c r="II49" s="268"/>
      <c r="IJ49" s="254" t="str">
        <f>IF(II49="","",VLOOKUP(II49,Language!$D$5:$E$63,2,0))</f>
        <v/>
      </c>
      <c r="IK49" s="258"/>
      <c r="IL49" s="254" t="str">
        <f>IF(IK49="","",VLOOKUP(IK49,Language!$D$5:$E$63,2,0))</f>
        <v/>
      </c>
      <c r="IM49" s="274"/>
      <c r="IN49" s="275"/>
      <c r="IO49" s="276"/>
      <c r="IP49" s="276"/>
      <c r="IQ49" s="277">
        <f t="shared" si="575"/>
        <v>0</v>
      </c>
      <c r="IR49" s="277">
        <f t="shared" si="576"/>
        <v>0</v>
      </c>
      <c r="IS49" s="277"/>
      <c r="IT49" s="273" t="str">
        <f t="shared" si="577"/>
        <v/>
      </c>
      <c r="IU49" s="133"/>
      <c r="IV49" s="268"/>
      <c r="IW49" s="254" t="str">
        <f>IF(IV49="","",VLOOKUP(IV49,Language!$D$5:$E$63,2,0))</f>
        <v/>
      </c>
      <c r="IX49" s="258"/>
      <c r="IY49" s="254" t="str">
        <f>IF(IX49="","",VLOOKUP(IX49,Language!$D$5:$E$63,2,0))</f>
        <v/>
      </c>
      <c r="IZ49" s="274"/>
      <c r="JA49" s="275"/>
      <c r="JB49" s="276"/>
      <c r="JC49" s="276"/>
      <c r="JD49" s="277">
        <f t="shared" si="578"/>
        <v>0</v>
      </c>
      <c r="JE49" s="277">
        <f t="shared" si="579"/>
        <v>0</v>
      </c>
      <c r="JF49" s="277"/>
      <c r="JG49" s="273" t="str">
        <f t="shared" si="580"/>
        <v/>
      </c>
      <c r="JH49" s="133"/>
      <c r="JI49" s="268"/>
      <c r="JJ49" s="254" t="str">
        <f>IF(JI49="","",VLOOKUP(JI49,Language!$D$5:$E$63,2,0))</f>
        <v/>
      </c>
      <c r="JK49" s="258"/>
      <c r="JL49" s="254" t="str">
        <f>IF(JK49="","",VLOOKUP(JK49,Language!$D$5:$E$63,2,0))</f>
        <v/>
      </c>
      <c r="JM49" s="274"/>
      <c r="JN49" s="275"/>
      <c r="JO49" s="276"/>
      <c r="JP49" s="276"/>
      <c r="JQ49" s="277">
        <f t="shared" si="581"/>
        <v>0</v>
      </c>
      <c r="JR49" s="277">
        <f t="shared" si="582"/>
        <v>0</v>
      </c>
      <c r="JS49" s="277"/>
      <c r="JT49" s="273" t="str">
        <f t="shared" si="583"/>
        <v/>
      </c>
      <c r="JU49" s="133"/>
      <c r="JV49" s="268"/>
      <c r="JW49" s="254" t="str">
        <f>IF(JV49="","",VLOOKUP(JV49,Language!$D$5:$E$63,2,0))</f>
        <v/>
      </c>
      <c r="JX49" s="258"/>
      <c r="JY49" s="254" t="str">
        <f>IF(JX49="","",VLOOKUP(JX49,Language!$D$5:$E$63,2,0))</f>
        <v/>
      </c>
      <c r="JZ49" s="274"/>
      <c r="KA49" s="275"/>
      <c r="KB49" s="276"/>
      <c r="KC49" s="276"/>
      <c r="KD49" s="277">
        <f t="shared" si="584"/>
        <v>0</v>
      </c>
      <c r="KE49" s="277">
        <f t="shared" si="585"/>
        <v>0</v>
      </c>
      <c r="KF49" s="277"/>
      <c r="KG49" s="273" t="str">
        <f t="shared" si="586"/>
        <v/>
      </c>
      <c r="KH49" s="133"/>
      <c r="KI49" s="268"/>
      <c r="KJ49" s="254" t="str">
        <f>IF(KI49="","",VLOOKUP(KI49,Language!$D$5:$E$63,2,0))</f>
        <v/>
      </c>
      <c r="KK49" s="258"/>
      <c r="KL49" s="254" t="str">
        <f>IF(KK49="","",VLOOKUP(KK49,Language!$D$5:$E$63,2,0))</f>
        <v/>
      </c>
      <c r="KM49" s="274"/>
      <c r="KN49" s="275"/>
      <c r="KO49" s="276"/>
      <c r="KP49" s="276"/>
      <c r="KQ49" s="277">
        <f t="shared" si="587"/>
        <v>0</v>
      </c>
      <c r="KR49" s="277">
        <f t="shared" si="588"/>
        <v>0</v>
      </c>
      <c r="KS49" s="277"/>
      <c r="KT49" s="273" t="str">
        <f t="shared" si="589"/>
        <v/>
      </c>
      <c r="KU49" s="133"/>
      <c r="KV49" s="268"/>
      <c r="KW49" s="254" t="str">
        <f>IF(KV49="","",VLOOKUP(KV49,Language!$D$5:$E$63,2,0))</f>
        <v/>
      </c>
      <c r="KX49" s="258"/>
      <c r="KY49" s="254" t="str">
        <f>IF(KX49="","",VLOOKUP(KX49,Language!$D$5:$E$63,2,0))</f>
        <v/>
      </c>
      <c r="KZ49" s="274"/>
      <c r="LA49" s="275"/>
      <c r="LB49" s="276"/>
      <c r="LC49" s="276"/>
      <c r="LD49" s="277">
        <f t="shared" si="590"/>
        <v>0</v>
      </c>
      <c r="LE49" s="277">
        <f t="shared" si="591"/>
        <v>0</v>
      </c>
      <c r="LF49" s="277"/>
      <c r="LG49" s="273" t="str">
        <f t="shared" si="592"/>
        <v/>
      </c>
      <c r="LH49" s="133"/>
      <c r="LI49" s="268"/>
      <c r="LJ49" s="254" t="str">
        <f>IF(LI49="","",VLOOKUP(LI49,Language!$D$5:$E$63,2,0))</f>
        <v/>
      </c>
      <c r="LK49" s="258"/>
      <c r="LL49" s="254" t="str">
        <f>IF(LK49="","",VLOOKUP(LK49,Language!$D$5:$E$63,2,0))</f>
        <v/>
      </c>
      <c r="LM49" s="274"/>
      <c r="LN49" s="275"/>
      <c r="LO49" s="276"/>
      <c r="LP49" s="276"/>
      <c r="LQ49" s="277">
        <f t="shared" si="593"/>
        <v>0</v>
      </c>
      <c r="LR49" s="277">
        <f t="shared" si="594"/>
        <v>0</v>
      </c>
      <c r="LS49" s="277"/>
      <c r="LT49" s="273" t="str">
        <f t="shared" si="595"/>
        <v/>
      </c>
      <c r="LU49" s="133"/>
      <c r="LV49" s="268"/>
      <c r="LW49" s="254" t="str">
        <f>IF(LV49="","",VLOOKUP(LV49,Language!$D$5:$E$63,2,0))</f>
        <v/>
      </c>
      <c r="LX49" s="258"/>
      <c r="LY49" s="254" t="str">
        <f>IF(LX49="","",VLOOKUP(LX49,Language!$D$5:$E$63,2,0))</f>
        <v/>
      </c>
      <c r="LZ49" s="274"/>
      <c r="MA49" s="275"/>
      <c r="MB49" s="276"/>
      <c r="MC49" s="276"/>
      <c r="MD49" s="277">
        <f t="shared" si="596"/>
        <v>0</v>
      </c>
      <c r="ME49" s="277">
        <f t="shared" si="597"/>
        <v>0</v>
      </c>
      <c r="MF49" s="277"/>
      <c r="MG49" s="273" t="str">
        <f t="shared" si="598"/>
        <v/>
      </c>
    </row>
    <row r="50">
      <c r="A50" s="172"/>
      <c r="B50" s="253">
        <f t="array" ref="B50">IF(C50="","",INDEX(Groups!$C$7:$C$35,MATCH(C50,Groups!$D$7:$D$35,0)))</f>
        <v>1</v>
      </c>
      <c r="C50" s="254" t="str">
        <f>INDIRECT("'"&amp;References!$A$1&amp;"'!"&amp;"$H$54")</f>
        <v>Portugal</v>
      </c>
      <c r="D50" s="255">
        <f t="array" ref="D50">IF(E50="","",INDEX(Groups!$C$7:$C$35,MATCH(E50,Groups!$D$7:$D$35,0)))</f>
        <v>13</v>
      </c>
      <c r="E50" s="254" t="str">
        <f>INDIRECT("'"&amp;References!$A$1&amp;"'!"&amp;"$I$54")</f>
        <v>Scotland</v>
      </c>
      <c r="F50" s="256">
        <f>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1</v>
      </c>
      <c r="G50" s="257">
        <f>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H50" s="133"/>
      <c r="I50" s="268"/>
      <c r="J50" s="254" t="str">
        <f>IF(I50="","",VLOOKUP(I50,Language!$D$5:$E$63,2,0))</f>
        <v/>
      </c>
      <c r="K50" s="258"/>
      <c r="L50" s="254" t="str">
        <f>IF(K50="","",VLOOKUP(K50,Language!$D$5:$E$63,2,0))</f>
        <v/>
      </c>
      <c r="M50" s="274"/>
      <c r="N50" s="275"/>
      <c r="O50" s="276"/>
      <c r="P50" s="276"/>
      <c r="Q50" s="277">
        <f t="shared" si="521"/>
        <v>0</v>
      </c>
      <c r="R50" s="277">
        <f t="shared" si="522"/>
        <v>0</v>
      </c>
      <c r="S50" s="277"/>
      <c r="T50" s="273" t="str">
        <f t="shared" si="523"/>
        <v/>
      </c>
      <c r="U50" s="133"/>
      <c r="V50" s="268"/>
      <c r="W50" s="254" t="str">
        <f>IF(V50="","",VLOOKUP(V50,Language!$D$5:$E$63,2,0))</f>
        <v/>
      </c>
      <c r="X50" s="258"/>
      <c r="Y50" s="254" t="str">
        <f>IF(X50="","",VLOOKUP(X50,Language!$D$5:$E$63,2,0))</f>
        <v/>
      </c>
      <c r="Z50" s="274"/>
      <c r="AA50" s="275"/>
      <c r="AB50" s="276"/>
      <c r="AC50" s="276"/>
      <c r="AD50" s="277">
        <f t="shared" si="524"/>
        <v>0</v>
      </c>
      <c r="AE50" s="277">
        <f t="shared" si="525"/>
        <v>0</v>
      </c>
      <c r="AF50" s="277"/>
      <c r="AG50" s="273" t="str">
        <f t="shared" si="526"/>
        <v/>
      </c>
      <c r="AH50" s="133"/>
      <c r="AI50" s="268"/>
      <c r="AJ50" s="254" t="str">
        <f>IF(AI50="","",VLOOKUP(AI50,Language!$D$5:$E$63,2,0))</f>
        <v/>
      </c>
      <c r="AK50" s="258"/>
      <c r="AL50" s="254" t="str">
        <f>IF(AK50="","",VLOOKUP(AK50,Language!$D$5:$E$63,2,0))</f>
        <v/>
      </c>
      <c r="AM50" s="274"/>
      <c r="AN50" s="275"/>
      <c r="AO50" s="276"/>
      <c r="AP50" s="276"/>
      <c r="AQ50" s="277">
        <f t="shared" si="527"/>
        <v>0</v>
      </c>
      <c r="AR50" s="277">
        <f t="shared" si="528"/>
        <v>0</v>
      </c>
      <c r="AS50" s="277"/>
      <c r="AT50" s="273" t="str">
        <f t="shared" si="529"/>
        <v/>
      </c>
      <c r="AU50" s="133"/>
      <c r="AV50" s="268"/>
      <c r="AW50" s="254" t="str">
        <f>IF(AV50="","",VLOOKUP(AV50,Language!$D$5:$E$63,2,0))</f>
        <v/>
      </c>
      <c r="AX50" s="258"/>
      <c r="AY50" s="254" t="str">
        <f>IF(AX50="","",VLOOKUP(AX50,Language!$D$5:$E$63,2,0))</f>
        <v/>
      </c>
      <c r="AZ50" s="274"/>
      <c r="BA50" s="275"/>
      <c r="BB50" s="276"/>
      <c r="BC50" s="276"/>
      <c r="BD50" s="277">
        <f t="shared" si="530"/>
        <v>0</v>
      </c>
      <c r="BE50" s="277">
        <f t="shared" si="531"/>
        <v>0</v>
      </c>
      <c r="BF50" s="277"/>
      <c r="BG50" s="273" t="str">
        <f t="shared" si="532"/>
        <v/>
      </c>
      <c r="BH50" s="133"/>
      <c r="BI50" s="268"/>
      <c r="BJ50" s="254" t="str">
        <f>IF(BI50="","",VLOOKUP(BI50,Language!$D$5:$E$63,2,0))</f>
        <v/>
      </c>
      <c r="BK50" s="258"/>
      <c r="BL50" s="254" t="str">
        <f>IF(BK50="","",VLOOKUP(BK50,Language!$D$5:$E$63,2,0))</f>
        <v/>
      </c>
      <c r="BM50" s="274"/>
      <c r="BN50" s="275"/>
      <c r="BO50" s="276"/>
      <c r="BP50" s="276"/>
      <c r="BQ50" s="277">
        <f t="shared" si="533"/>
        <v>0</v>
      </c>
      <c r="BR50" s="277">
        <f t="shared" si="534"/>
        <v>0</v>
      </c>
      <c r="BS50" s="277"/>
      <c r="BT50" s="273" t="str">
        <f t="shared" si="535"/>
        <v/>
      </c>
      <c r="BU50" s="133"/>
      <c r="BV50" s="268"/>
      <c r="BW50" s="254" t="str">
        <f>IF(BV50="","",VLOOKUP(BV50,Language!$D$5:$E$63,2,0))</f>
        <v/>
      </c>
      <c r="BX50" s="258"/>
      <c r="BY50" s="254" t="str">
        <f>IF(BX50="","",VLOOKUP(BX50,Language!$D$5:$E$63,2,0))</f>
        <v/>
      </c>
      <c r="BZ50" s="274"/>
      <c r="CA50" s="275"/>
      <c r="CB50" s="276"/>
      <c r="CC50" s="276"/>
      <c r="CD50" s="277">
        <f t="shared" si="536"/>
        <v>0</v>
      </c>
      <c r="CE50" s="277">
        <f t="shared" si="537"/>
        <v>0</v>
      </c>
      <c r="CF50" s="277"/>
      <c r="CG50" s="273" t="str">
        <f t="shared" si="538"/>
        <v/>
      </c>
      <c r="CH50" s="133"/>
      <c r="CI50" s="268"/>
      <c r="CJ50" s="254" t="str">
        <f>IF(CI50="","",VLOOKUP(CI50,Language!$D$5:$E$63,2,0))</f>
        <v/>
      </c>
      <c r="CK50" s="258"/>
      <c r="CL50" s="254" t="str">
        <f>IF(CK50="","",VLOOKUP(CK50,Language!$D$5:$E$63,2,0))</f>
        <v/>
      </c>
      <c r="CM50" s="274"/>
      <c r="CN50" s="275"/>
      <c r="CO50" s="276"/>
      <c r="CP50" s="276"/>
      <c r="CQ50" s="277">
        <f t="shared" si="539"/>
        <v>0</v>
      </c>
      <c r="CR50" s="277">
        <f t="shared" si="540"/>
        <v>0</v>
      </c>
      <c r="CS50" s="277"/>
      <c r="CT50" s="273" t="str">
        <f t="shared" si="541"/>
        <v/>
      </c>
      <c r="CU50" s="133"/>
      <c r="CV50" s="268"/>
      <c r="CW50" s="254" t="str">
        <f>IF(CV50="","",VLOOKUP(CV50,Language!$D$5:$E$63,2,0))</f>
        <v/>
      </c>
      <c r="CX50" s="258"/>
      <c r="CY50" s="254" t="str">
        <f>IF(CX50="","",VLOOKUP(CX50,Language!$D$5:$E$63,2,0))</f>
        <v/>
      </c>
      <c r="CZ50" s="274"/>
      <c r="DA50" s="275"/>
      <c r="DB50" s="276"/>
      <c r="DC50" s="276"/>
      <c r="DD50" s="277">
        <f t="shared" si="542"/>
        <v>0</v>
      </c>
      <c r="DE50" s="277">
        <f t="shared" si="543"/>
        <v>0</v>
      </c>
      <c r="DF50" s="277"/>
      <c r="DG50" s="273" t="str">
        <f t="shared" si="544"/>
        <v/>
      </c>
      <c r="DH50" s="133"/>
      <c r="DI50" s="268"/>
      <c r="DJ50" s="254" t="str">
        <f>IF(DI50="","",VLOOKUP(DI50,Language!$D$5:$E$63,2,0))</f>
        <v/>
      </c>
      <c r="DK50" s="258"/>
      <c r="DL50" s="254" t="str">
        <f>IF(DK50="","",VLOOKUP(DK50,Language!$D$5:$E$63,2,0))</f>
        <v/>
      </c>
      <c r="DM50" s="274"/>
      <c r="DN50" s="275"/>
      <c r="DO50" s="276"/>
      <c r="DP50" s="276"/>
      <c r="DQ50" s="277">
        <f t="shared" si="545"/>
        <v>0</v>
      </c>
      <c r="DR50" s="277">
        <f t="shared" si="546"/>
        <v>0</v>
      </c>
      <c r="DS50" s="277"/>
      <c r="DT50" s="273" t="str">
        <f t="shared" si="547"/>
        <v/>
      </c>
      <c r="DU50" s="133"/>
      <c r="DV50" s="268"/>
      <c r="DW50" s="254" t="str">
        <f>IF(DV50="","",VLOOKUP(DV50,Language!$D$5:$E$63,2,0))</f>
        <v/>
      </c>
      <c r="DX50" s="258"/>
      <c r="DY50" s="254" t="str">
        <f>IF(DX50="","",VLOOKUP(DX50,Language!$D$5:$E$63,2,0))</f>
        <v/>
      </c>
      <c r="DZ50" s="274"/>
      <c r="EA50" s="275"/>
      <c r="EB50" s="276"/>
      <c r="EC50" s="276"/>
      <c r="ED50" s="277">
        <f t="shared" si="548"/>
        <v>0</v>
      </c>
      <c r="EE50" s="277">
        <f t="shared" si="549"/>
        <v>0</v>
      </c>
      <c r="EF50" s="277"/>
      <c r="EG50" s="273" t="str">
        <f t="shared" si="550"/>
        <v/>
      </c>
      <c r="EH50" s="133"/>
      <c r="EI50" s="268"/>
      <c r="EJ50" s="254" t="str">
        <f>IF(EI50="","",VLOOKUP(EI50,Language!$D$5:$E$63,2,0))</f>
        <v/>
      </c>
      <c r="EK50" s="258"/>
      <c r="EL50" s="254" t="str">
        <f>IF(EK50="","",VLOOKUP(EK50,Language!$D$5:$E$63,2,0))</f>
        <v/>
      </c>
      <c r="EM50" s="274"/>
      <c r="EN50" s="275"/>
      <c r="EO50" s="276"/>
      <c r="EP50" s="276"/>
      <c r="EQ50" s="277">
        <f t="shared" si="551"/>
        <v>0</v>
      </c>
      <c r="ER50" s="277">
        <f t="shared" si="552"/>
        <v>0</v>
      </c>
      <c r="ES50" s="277"/>
      <c r="ET50" s="273" t="str">
        <f t="shared" si="553"/>
        <v/>
      </c>
      <c r="EU50" s="133"/>
      <c r="EV50" s="268"/>
      <c r="EW50" s="254" t="str">
        <f>IF(EV50="","",VLOOKUP(EV50,Language!$D$5:$E$63,2,0))</f>
        <v/>
      </c>
      <c r="EX50" s="258"/>
      <c r="EY50" s="254" t="str">
        <f>IF(EX50="","",VLOOKUP(EX50,Language!$D$5:$E$63,2,0))</f>
        <v/>
      </c>
      <c r="EZ50" s="274"/>
      <c r="FA50" s="275"/>
      <c r="FB50" s="276"/>
      <c r="FC50" s="276"/>
      <c r="FD50" s="277">
        <f t="shared" si="554"/>
        <v>0</v>
      </c>
      <c r="FE50" s="277">
        <f t="shared" si="555"/>
        <v>0</v>
      </c>
      <c r="FF50" s="277"/>
      <c r="FG50" s="273" t="str">
        <f t="shared" si="556"/>
        <v/>
      </c>
      <c r="FH50" s="133"/>
      <c r="FI50" s="268"/>
      <c r="FJ50" s="254" t="str">
        <f>IF(FI50="","",VLOOKUP(FI50,Language!$D$5:$E$63,2,0))</f>
        <v/>
      </c>
      <c r="FK50" s="258"/>
      <c r="FL50" s="254" t="str">
        <f>IF(FK50="","",VLOOKUP(FK50,Language!$D$5:$E$63,2,0))</f>
        <v/>
      </c>
      <c r="FM50" s="274"/>
      <c r="FN50" s="275"/>
      <c r="FO50" s="276"/>
      <c r="FP50" s="276"/>
      <c r="FQ50" s="277">
        <f t="shared" si="557"/>
        <v>0</v>
      </c>
      <c r="FR50" s="277">
        <f t="shared" si="558"/>
        <v>0</v>
      </c>
      <c r="FS50" s="277"/>
      <c r="FT50" s="273" t="str">
        <f t="shared" si="559"/>
        <v/>
      </c>
      <c r="FU50" s="133"/>
      <c r="FV50" s="268"/>
      <c r="FW50" s="254" t="str">
        <f>IF(FV50="","",VLOOKUP(FV50,Language!$D$5:$E$63,2,0))</f>
        <v/>
      </c>
      <c r="FX50" s="258"/>
      <c r="FY50" s="254" t="str">
        <f>IF(FX50="","",VLOOKUP(FX50,Language!$D$5:$E$63,2,0))</f>
        <v/>
      </c>
      <c r="FZ50" s="274"/>
      <c r="GA50" s="275"/>
      <c r="GB50" s="276"/>
      <c r="GC50" s="276"/>
      <c r="GD50" s="277">
        <f t="shared" si="560"/>
        <v>0</v>
      </c>
      <c r="GE50" s="277">
        <f t="shared" si="561"/>
        <v>0</v>
      </c>
      <c r="GF50" s="277"/>
      <c r="GG50" s="273" t="str">
        <f t="shared" si="562"/>
        <v/>
      </c>
      <c r="GH50" s="133"/>
      <c r="GI50" s="268"/>
      <c r="GJ50" s="254" t="str">
        <f>IF(GI50="","",VLOOKUP(GI50,Language!$D$5:$E$63,2,0))</f>
        <v/>
      </c>
      <c r="GK50" s="258"/>
      <c r="GL50" s="254" t="str">
        <f>IF(GK50="","",VLOOKUP(GK50,Language!$D$5:$E$63,2,0))</f>
        <v/>
      </c>
      <c r="GM50" s="274"/>
      <c r="GN50" s="275"/>
      <c r="GO50" s="276"/>
      <c r="GP50" s="276"/>
      <c r="GQ50" s="277">
        <f t="shared" si="563"/>
        <v>0</v>
      </c>
      <c r="GR50" s="277">
        <f t="shared" si="564"/>
        <v>0</v>
      </c>
      <c r="GS50" s="277"/>
      <c r="GT50" s="273" t="str">
        <f t="shared" si="565"/>
        <v/>
      </c>
      <c r="GU50" s="133"/>
      <c r="GV50" s="268"/>
      <c r="GW50" s="254" t="str">
        <f>IF(GV50="","",VLOOKUP(GV50,Language!$D$5:$E$63,2,0))</f>
        <v/>
      </c>
      <c r="GX50" s="258"/>
      <c r="GY50" s="254" t="str">
        <f>IF(GX50="","",VLOOKUP(GX50,Language!$D$5:$E$63,2,0))</f>
        <v/>
      </c>
      <c r="GZ50" s="274"/>
      <c r="HA50" s="275"/>
      <c r="HB50" s="276"/>
      <c r="HC50" s="276"/>
      <c r="HD50" s="277">
        <f t="shared" si="566"/>
        <v>0</v>
      </c>
      <c r="HE50" s="277">
        <f t="shared" si="567"/>
        <v>0</v>
      </c>
      <c r="HF50" s="277"/>
      <c r="HG50" s="273" t="str">
        <f t="shared" si="568"/>
        <v/>
      </c>
      <c r="HH50" s="133"/>
      <c r="HI50" s="268"/>
      <c r="HJ50" s="254" t="str">
        <f>IF(HI50="","",VLOOKUP(HI50,Language!$D$5:$E$63,2,0))</f>
        <v/>
      </c>
      <c r="HK50" s="258"/>
      <c r="HL50" s="254" t="str">
        <f>IF(HK50="","",VLOOKUP(HK50,Language!$D$5:$E$63,2,0))</f>
        <v/>
      </c>
      <c r="HM50" s="274"/>
      <c r="HN50" s="275"/>
      <c r="HO50" s="276"/>
      <c r="HP50" s="276"/>
      <c r="HQ50" s="277">
        <f t="shared" si="569"/>
        <v>0</v>
      </c>
      <c r="HR50" s="277">
        <f t="shared" si="570"/>
        <v>0</v>
      </c>
      <c r="HS50" s="277"/>
      <c r="HT50" s="273" t="str">
        <f t="shared" si="571"/>
        <v/>
      </c>
      <c r="HU50" s="133"/>
      <c r="HV50" s="268"/>
      <c r="HW50" s="254" t="str">
        <f>IF(HV50="","",VLOOKUP(HV50,Language!$D$5:$E$63,2,0))</f>
        <v/>
      </c>
      <c r="HX50" s="258"/>
      <c r="HY50" s="254" t="str">
        <f>IF(HX50="","",VLOOKUP(HX50,Language!$D$5:$E$63,2,0))</f>
        <v/>
      </c>
      <c r="HZ50" s="274"/>
      <c r="IA50" s="275"/>
      <c r="IB50" s="276"/>
      <c r="IC50" s="276"/>
      <c r="ID50" s="277">
        <f t="shared" si="572"/>
        <v>0</v>
      </c>
      <c r="IE50" s="277">
        <f t="shared" si="573"/>
        <v>0</v>
      </c>
      <c r="IF50" s="277"/>
      <c r="IG50" s="273" t="str">
        <f t="shared" si="574"/>
        <v/>
      </c>
      <c r="IH50" s="133"/>
      <c r="II50" s="268"/>
      <c r="IJ50" s="254" t="str">
        <f>IF(II50="","",VLOOKUP(II50,Language!$D$5:$E$63,2,0))</f>
        <v/>
      </c>
      <c r="IK50" s="258"/>
      <c r="IL50" s="254" t="str">
        <f>IF(IK50="","",VLOOKUP(IK50,Language!$D$5:$E$63,2,0))</f>
        <v/>
      </c>
      <c r="IM50" s="274"/>
      <c r="IN50" s="275"/>
      <c r="IO50" s="276"/>
      <c r="IP50" s="276"/>
      <c r="IQ50" s="277">
        <f t="shared" si="575"/>
        <v>0</v>
      </c>
      <c r="IR50" s="277">
        <f t="shared" si="576"/>
        <v>0</v>
      </c>
      <c r="IS50" s="277"/>
      <c r="IT50" s="273" t="str">
        <f t="shared" si="577"/>
        <v/>
      </c>
      <c r="IU50" s="133"/>
      <c r="IV50" s="268"/>
      <c r="IW50" s="254" t="str">
        <f>IF(IV50="","",VLOOKUP(IV50,Language!$D$5:$E$63,2,0))</f>
        <v/>
      </c>
      <c r="IX50" s="258"/>
      <c r="IY50" s="254" t="str">
        <f>IF(IX50="","",VLOOKUP(IX50,Language!$D$5:$E$63,2,0))</f>
        <v/>
      </c>
      <c r="IZ50" s="274"/>
      <c r="JA50" s="275"/>
      <c r="JB50" s="276"/>
      <c r="JC50" s="276"/>
      <c r="JD50" s="277">
        <f t="shared" si="578"/>
        <v>0</v>
      </c>
      <c r="JE50" s="277">
        <f t="shared" si="579"/>
        <v>0</v>
      </c>
      <c r="JF50" s="277"/>
      <c r="JG50" s="273" t="str">
        <f t="shared" si="580"/>
        <v/>
      </c>
      <c r="JH50" s="133"/>
      <c r="JI50" s="268"/>
      <c r="JJ50" s="254" t="str">
        <f>IF(JI50="","",VLOOKUP(JI50,Language!$D$5:$E$63,2,0))</f>
        <v/>
      </c>
      <c r="JK50" s="258"/>
      <c r="JL50" s="254" t="str">
        <f>IF(JK50="","",VLOOKUP(JK50,Language!$D$5:$E$63,2,0))</f>
        <v/>
      </c>
      <c r="JM50" s="274"/>
      <c r="JN50" s="275"/>
      <c r="JO50" s="276"/>
      <c r="JP50" s="276"/>
      <c r="JQ50" s="277">
        <f t="shared" si="581"/>
        <v>0</v>
      </c>
      <c r="JR50" s="277">
        <f t="shared" si="582"/>
        <v>0</v>
      </c>
      <c r="JS50" s="277"/>
      <c r="JT50" s="273" t="str">
        <f t="shared" si="583"/>
        <v/>
      </c>
      <c r="JU50" s="133"/>
      <c r="JV50" s="268"/>
      <c r="JW50" s="254" t="str">
        <f>IF(JV50="","",VLOOKUP(JV50,Language!$D$5:$E$63,2,0))</f>
        <v/>
      </c>
      <c r="JX50" s="258"/>
      <c r="JY50" s="254" t="str">
        <f>IF(JX50="","",VLOOKUP(JX50,Language!$D$5:$E$63,2,0))</f>
        <v/>
      </c>
      <c r="JZ50" s="274"/>
      <c r="KA50" s="275"/>
      <c r="KB50" s="276"/>
      <c r="KC50" s="276"/>
      <c r="KD50" s="277">
        <f t="shared" si="584"/>
        <v>0</v>
      </c>
      <c r="KE50" s="277">
        <f t="shared" si="585"/>
        <v>0</v>
      </c>
      <c r="KF50" s="277"/>
      <c r="KG50" s="273" t="str">
        <f t="shared" si="586"/>
        <v/>
      </c>
      <c r="KH50" s="133"/>
      <c r="KI50" s="268"/>
      <c r="KJ50" s="254" t="str">
        <f>IF(KI50="","",VLOOKUP(KI50,Language!$D$5:$E$63,2,0))</f>
        <v/>
      </c>
      <c r="KK50" s="258"/>
      <c r="KL50" s="254" t="str">
        <f>IF(KK50="","",VLOOKUP(KK50,Language!$D$5:$E$63,2,0))</f>
        <v/>
      </c>
      <c r="KM50" s="274"/>
      <c r="KN50" s="275"/>
      <c r="KO50" s="276"/>
      <c r="KP50" s="276"/>
      <c r="KQ50" s="277">
        <f t="shared" si="587"/>
        <v>0</v>
      </c>
      <c r="KR50" s="277">
        <f t="shared" si="588"/>
        <v>0</v>
      </c>
      <c r="KS50" s="277"/>
      <c r="KT50" s="273" t="str">
        <f t="shared" si="589"/>
        <v/>
      </c>
      <c r="KU50" s="133"/>
      <c r="KV50" s="268"/>
      <c r="KW50" s="254" t="str">
        <f>IF(KV50="","",VLOOKUP(KV50,Language!$D$5:$E$63,2,0))</f>
        <v/>
      </c>
      <c r="KX50" s="258"/>
      <c r="KY50" s="254" t="str">
        <f>IF(KX50="","",VLOOKUP(KX50,Language!$D$5:$E$63,2,0))</f>
        <v/>
      </c>
      <c r="KZ50" s="274"/>
      <c r="LA50" s="275"/>
      <c r="LB50" s="276"/>
      <c r="LC50" s="276"/>
      <c r="LD50" s="277">
        <f t="shared" si="590"/>
        <v>0</v>
      </c>
      <c r="LE50" s="277">
        <f t="shared" si="591"/>
        <v>0</v>
      </c>
      <c r="LF50" s="277"/>
      <c r="LG50" s="273" t="str">
        <f t="shared" si="592"/>
        <v/>
      </c>
      <c r="LH50" s="133"/>
      <c r="LI50" s="268"/>
      <c r="LJ50" s="254" t="str">
        <f>IF(LI50="","",VLOOKUP(LI50,Language!$D$5:$E$63,2,0))</f>
        <v/>
      </c>
      <c r="LK50" s="258"/>
      <c r="LL50" s="254" t="str">
        <f>IF(LK50="","",VLOOKUP(LK50,Language!$D$5:$E$63,2,0))</f>
        <v/>
      </c>
      <c r="LM50" s="274"/>
      <c r="LN50" s="275"/>
      <c r="LO50" s="276"/>
      <c r="LP50" s="276"/>
      <c r="LQ50" s="277">
        <f t="shared" si="593"/>
        <v>0</v>
      </c>
      <c r="LR50" s="277">
        <f t="shared" si="594"/>
        <v>0</v>
      </c>
      <c r="LS50" s="277"/>
      <c r="LT50" s="273" t="str">
        <f t="shared" si="595"/>
        <v/>
      </c>
      <c r="LU50" s="133"/>
      <c r="LV50" s="268"/>
      <c r="LW50" s="254" t="str">
        <f>IF(LV50="","",VLOOKUP(LV50,Language!$D$5:$E$63,2,0))</f>
        <v/>
      </c>
      <c r="LX50" s="258"/>
      <c r="LY50" s="254" t="str">
        <f>IF(LX50="","",VLOOKUP(LX50,Language!$D$5:$E$63,2,0))</f>
        <v/>
      </c>
      <c r="LZ50" s="274"/>
      <c r="MA50" s="275"/>
      <c r="MB50" s="276"/>
      <c r="MC50" s="276"/>
      <c r="MD50" s="277">
        <f t="shared" si="596"/>
        <v>0</v>
      </c>
      <c r="ME50" s="277">
        <f t="shared" si="597"/>
        <v>0</v>
      </c>
      <c r="MF50" s="277"/>
      <c r="MG50" s="273" t="str">
        <f t="shared" si="598"/>
        <v/>
      </c>
    </row>
    <row r="51">
      <c r="A51" s="172"/>
      <c r="B51" s="253">
        <f t="array" ref="B51">IF(C51="","",INDEX(Groups!$C$7:$C$35,MATCH(C51,Groups!$D$7:$D$35,0)))</f>
        <v>12</v>
      </c>
      <c r="C51" s="254" t="str">
        <f>INDIRECT("'"&amp;References!$A$1&amp;"'!"&amp;"$K$54")</f>
        <v>Netherlands</v>
      </c>
      <c r="D51" s="255">
        <f t="array" ref="D51">IF(E51="","",INDEX(Groups!$C$7:$C$35,MATCH(E51,Groups!$D$7:$D$35,0)))</f>
        <v>16</v>
      </c>
      <c r="E51" s="254" t="str">
        <f>INDIRECT("'"&amp;References!$A$1&amp;"'!"&amp;"$L$54")</f>
        <v>Slovakia</v>
      </c>
      <c r="F51" s="256">
        <f>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1</v>
      </c>
      <c r="G51" s="257">
        <f>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H51" s="133"/>
      <c r="I51" s="268"/>
      <c r="J51" s="254" t="str">
        <f>IF(I51="","",VLOOKUP(I51,Language!$D$5:$E$63,2,0))</f>
        <v/>
      </c>
      <c r="K51" s="258"/>
      <c r="L51" s="254" t="str">
        <f>IF(K51="","",VLOOKUP(K51,Language!$D$5:$E$63,2,0))</f>
        <v/>
      </c>
      <c r="M51" s="274"/>
      <c r="N51" s="275"/>
      <c r="O51" s="276"/>
      <c r="P51" s="276"/>
      <c r="Q51" s="277">
        <f t="shared" si="521"/>
        <v>0</v>
      </c>
      <c r="R51" s="277">
        <f t="shared" si="522"/>
        <v>0</v>
      </c>
      <c r="S51" s="277"/>
      <c r="T51" s="273" t="str">
        <f t="shared" si="523"/>
        <v/>
      </c>
      <c r="U51" s="133"/>
      <c r="V51" s="268"/>
      <c r="W51" s="254" t="str">
        <f>IF(V51="","",VLOOKUP(V51,Language!$D$5:$E$63,2,0))</f>
        <v/>
      </c>
      <c r="X51" s="258"/>
      <c r="Y51" s="254" t="str">
        <f>IF(X51="","",VLOOKUP(X51,Language!$D$5:$E$63,2,0))</f>
        <v/>
      </c>
      <c r="Z51" s="274"/>
      <c r="AA51" s="275"/>
      <c r="AB51" s="276"/>
      <c r="AC51" s="276"/>
      <c r="AD51" s="277">
        <f t="shared" si="524"/>
        <v>0</v>
      </c>
      <c r="AE51" s="277">
        <f t="shared" si="525"/>
        <v>0</v>
      </c>
      <c r="AF51" s="277"/>
      <c r="AG51" s="273" t="str">
        <f t="shared" si="526"/>
        <v/>
      </c>
      <c r="AH51" s="133"/>
      <c r="AI51" s="268"/>
      <c r="AJ51" s="254" t="str">
        <f>IF(AI51="","",VLOOKUP(AI51,Language!$D$5:$E$63,2,0))</f>
        <v/>
      </c>
      <c r="AK51" s="258"/>
      <c r="AL51" s="254" t="str">
        <f>IF(AK51="","",VLOOKUP(AK51,Language!$D$5:$E$63,2,0))</f>
        <v/>
      </c>
      <c r="AM51" s="274"/>
      <c r="AN51" s="275"/>
      <c r="AO51" s="276"/>
      <c r="AP51" s="276"/>
      <c r="AQ51" s="277">
        <f t="shared" si="527"/>
        <v>0</v>
      </c>
      <c r="AR51" s="277">
        <f t="shared" si="528"/>
        <v>0</v>
      </c>
      <c r="AS51" s="277"/>
      <c r="AT51" s="273" t="str">
        <f t="shared" si="529"/>
        <v/>
      </c>
      <c r="AU51" s="133"/>
      <c r="AV51" s="268"/>
      <c r="AW51" s="254" t="str">
        <f>IF(AV51="","",VLOOKUP(AV51,Language!$D$5:$E$63,2,0))</f>
        <v/>
      </c>
      <c r="AX51" s="258"/>
      <c r="AY51" s="254" t="str">
        <f>IF(AX51="","",VLOOKUP(AX51,Language!$D$5:$E$63,2,0))</f>
        <v/>
      </c>
      <c r="AZ51" s="274"/>
      <c r="BA51" s="275"/>
      <c r="BB51" s="276"/>
      <c r="BC51" s="276"/>
      <c r="BD51" s="277">
        <f t="shared" si="530"/>
        <v>0</v>
      </c>
      <c r="BE51" s="277">
        <f t="shared" si="531"/>
        <v>0</v>
      </c>
      <c r="BF51" s="277"/>
      <c r="BG51" s="273" t="str">
        <f t="shared" si="532"/>
        <v/>
      </c>
      <c r="BH51" s="133"/>
      <c r="BI51" s="268"/>
      <c r="BJ51" s="254" t="str">
        <f>IF(BI51="","",VLOOKUP(BI51,Language!$D$5:$E$63,2,0))</f>
        <v/>
      </c>
      <c r="BK51" s="258"/>
      <c r="BL51" s="254" t="str">
        <f>IF(BK51="","",VLOOKUP(BK51,Language!$D$5:$E$63,2,0))</f>
        <v/>
      </c>
      <c r="BM51" s="274"/>
      <c r="BN51" s="275"/>
      <c r="BO51" s="276"/>
      <c r="BP51" s="276"/>
      <c r="BQ51" s="277">
        <f t="shared" si="533"/>
        <v>0</v>
      </c>
      <c r="BR51" s="277">
        <f t="shared" si="534"/>
        <v>0</v>
      </c>
      <c r="BS51" s="277"/>
      <c r="BT51" s="273" t="str">
        <f t="shared" si="535"/>
        <v/>
      </c>
      <c r="BU51" s="133"/>
      <c r="BV51" s="268"/>
      <c r="BW51" s="254" t="str">
        <f>IF(BV51="","",VLOOKUP(BV51,Language!$D$5:$E$63,2,0))</f>
        <v/>
      </c>
      <c r="BX51" s="258"/>
      <c r="BY51" s="254" t="str">
        <f>IF(BX51="","",VLOOKUP(BX51,Language!$D$5:$E$63,2,0))</f>
        <v/>
      </c>
      <c r="BZ51" s="274"/>
      <c r="CA51" s="275"/>
      <c r="CB51" s="276"/>
      <c r="CC51" s="276"/>
      <c r="CD51" s="277">
        <f t="shared" si="536"/>
        <v>0</v>
      </c>
      <c r="CE51" s="277">
        <f t="shared" si="537"/>
        <v>0</v>
      </c>
      <c r="CF51" s="277"/>
      <c r="CG51" s="273" t="str">
        <f t="shared" si="538"/>
        <v/>
      </c>
      <c r="CH51" s="133"/>
      <c r="CI51" s="268"/>
      <c r="CJ51" s="254" t="str">
        <f>IF(CI51="","",VLOOKUP(CI51,Language!$D$5:$E$63,2,0))</f>
        <v/>
      </c>
      <c r="CK51" s="258"/>
      <c r="CL51" s="254" t="str">
        <f>IF(CK51="","",VLOOKUP(CK51,Language!$D$5:$E$63,2,0))</f>
        <v/>
      </c>
      <c r="CM51" s="274"/>
      <c r="CN51" s="275"/>
      <c r="CO51" s="276"/>
      <c r="CP51" s="276"/>
      <c r="CQ51" s="277">
        <f t="shared" si="539"/>
        <v>0</v>
      </c>
      <c r="CR51" s="277">
        <f t="shared" si="540"/>
        <v>0</v>
      </c>
      <c r="CS51" s="277"/>
      <c r="CT51" s="273" t="str">
        <f t="shared" si="541"/>
        <v/>
      </c>
      <c r="CU51" s="133"/>
      <c r="CV51" s="268"/>
      <c r="CW51" s="254" t="str">
        <f>IF(CV51="","",VLOOKUP(CV51,Language!$D$5:$E$63,2,0))</f>
        <v/>
      </c>
      <c r="CX51" s="258"/>
      <c r="CY51" s="254" t="str">
        <f>IF(CX51="","",VLOOKUP(CX51,Language!$D$5:$E$63,2,0))</f>
        <v/>
      </c>
      <c r="CZ51" s="274"/>
      <c r="DA51" s="275"/>
      <c r="DB51" s="276"/>
      <c r="DC51" s="276"/>
      <c r="DD51" s="277">
        <f t="shared" si="542"/>
        <v>0</v>
      </c>
      <c r="DE51" s="277">
        <f t="shared" si="543"/>
        <v>0</v>
      </c>
      <c r="DF51" s="277"/>
      <c r="DG51" s="273" t="str">
        <f t="shared" si="544"/>
        <v/>
      </c>
      <c r="DH51" s="133"/>
      <c r="DI51" s="268"/>
      <c r="DJ51" s="254" t="str">
        <f>IF(DI51="","",VLOOKUP(DI51,Language!$D$5:$E$63,2,0))</f>
        <v/>
      </c>
      <c r="DK51" s="258"/>
      <c r="DL51" s="254" t="str">
        <f>IF(DK51="","",VLOOKUP(DK51,Language!$D$5:$E$63,2,0))</f>
        <v/>
      </c>
      <c r="DM51" s="274"/>
      <c r="DN51" s="275"/>
      <c r="DO51" s="276"/>
      <c r="DP51" s="276"/>
      <c r="DQ51" s="277">
        <f t="shared" si="545"/>
        <v>0</v>
      </c>
      <c r="DR51" s="277">
        <f t="shared" si="546"/>
        <v>0</v>
      </c>
      <c r="DS51" s="277"/>
      <c r="DT51" s="273" t="str">
        <f t="shared" si="547"/>
        <v/>
      </c>
      <c r="DU51" s="133"/>
      <c r="DV51" s="268"/>
      <c r="DW51" s="254" t="str">
        <f>IF(DV51="","",VLOOKUP(DV51,Language!$D$5:$E$63,2,0))</f>
        <v/>
      </c>
      <c r="DX51" s="258"/>
      <c r="DY51" s="254" t="str">
        <f>IF(DX51="","",VLOOKUP(DX51,Language!$D$5:$E$63,2,0))</f>
        <v/>
      </c>
      <c r="DZ51" s="274"/>
      <c r="EA51" s="275"/>
      <c r="EB51" s="276"/>
      <c r="EC51" s="276"/>
      <c r="ED51" s="277">
        <f t="shared" si="548"/>
        <v>0</v>
      </c>
      <c r="EE51" s="277">
        <f t="shared" si="549"/>
        <v>0</v>
      </c>
      <c r="EF51" s="277"/>
      <c r="EG51" s="273" t="str">
        <f t="shared" si="550"/>
        <v/>
      </c>
      <c r="EH51" s="133"/>
      <c r="EI51" s="268"/>
      <c r="EJ51" s="254" t="str">
        <f>IF(EI51="","",VLOOKUP(EI51,Language!$D$5:$E$63,2,0))</f>
        <v/>
      </c>
      <c r="EK51" s="258"/>
      <c r="EL51" s="254" t="str">
        <f>IF(EK51="","",VLOOKUP(EK51,Language!$D$5:$E$63,2,0))</f>
        <v/>
      </c>
      <c r="EM51" s="274"/>
      <c r="EN51" s="275"/>
      <c r="EO51" s="276"/>
      <c r="EP51" s="276"/>
      <c r="EQ51" s="277">
        <f t="shared" si="551"/>
        <v>0</v>
      </c>
      <c r="ER51" s="277">
        <f t="shared" si="552"/>
        <v>0</v>
      </c>
      <c r="ES51" s="277"/>
      <c r="ET51" s="273" t="str">
        <f t="shared" si="553"/>
        <v/>
      </c>
      <c r="EU51" s="133"/>
      <c r="EV51" s="268"/>
      <c r="EW51" s="254" t="str">
        <f>IF(EV51="","",VLOOKUP(EV51,Language!$D$5:$E$63,2,0))</f>
        <v/>
      </c>
      <c r="EX51" s="258"/>
      <c r="EY51" s="254" t="str">
        <f>IF(EX51="","",VLOOKUP(EX51,Language!$D$5:$E$63,2,0))</f>
        <v/>
      </c>
      <c r="EZ51" s="274"/>
      <c r="FA51" s="275"/>
      <c r="FB51" s="276"/>
      <c r="FC51" s="276"/>
      <c r="FD51" s="277">
        <f t="shared" si="554"/>
        <v>0</v>
      </c>
      <c r="FE51" s="277">
        <f t="shared" si="555"/>
        <v>0</v>
      </c>
      <c r="FF51" s="277"/>
      <c r="FG51" s="273" t="str">
        <f t="shared" si="556"/>
        <v/>
      </c>
      <c r="FH51" s="133"/>
      <c r="FI51" s="268"/>
      <c r="FJ51" s="254" t="str">
        <f>IF(FI51="","",VLOOKUP(FI51,Language!$D$5:$E$63,2,0))</f>
        <v/>
      </c>
      <c r="FK51" s="258"/>
      <c r="FL51" s="254" t="str">
        <f>IF(FK51="","",VLOOKUP(FK51,Language!$D$5:$E$63,2,0))</f>
        <v/>
      </c>
      <c r="FM51" s="274"/>
      <c r="FN51" s="275"/>
      <c r="FO51" s="276"/>
      <c r="FP51" s="276"/>
      <c r="FQ51" s="277">
        <f t="shared" si="557"/>
        <v>0</v>
      </c>
      <c r="FR51" s="277">
        <f t="shared" si="558"/>
        <v>0</v>
      </c>
      <c r="FS51" s="277"/>
      <c r="FT51" s="273" t="str">
        <f t="shared" si="559"/>
        <v/>
      </c>
      <c r="FU51" s="133"/>
      <c r="FV51" s="268"/>
      <c r="FW51" s="254" t="str">
        <f>IF(FV51="","",VLOOKUP(FV51,Language!$D$5:$E$63,2,0))</f>
        <v/>
      </c>
      <c r="FX51" s="258"/>
      <c r="FY51" s="254" t="str">
        <f>IF(FX51="","",VLOOKUP(FX51,Language!$D$5:$E$63,2,0))</f>
        <v/>
      </c>
      <c r="FZ51" s="274"/>
      <c r="GA51" s="275"/>
      <c r="GB51" s="276"/>
      <c r="GC51" s="276"/>
      <c r="GD51" s="277">
        <f t="shared" si="560"/>
        <v>0</v>
      </c>
      <c r="GE51" s="277">
        <f t="shared" si="561"/>
        <v>0</v>
      </c>
      <c r="GF51" s="277"/>
      <c r="GG51" s="273" t="str">
        <f t="shared" si="562"/>
        <v/>
      </c>
      <c r="GH51" s="133"/>
      <c r="GI51" s="268"/>
      <c r="GJ51" s="254" t="str">
        <f>IF(GI51="","",VLOOKUP(GI51,Language!$D$5:$E$63,2,0))</f>
        <v/>
      </c>
      <c r="GK51" s="258"/>
      <c r="GL51" s="254" t="str">
        <f>IF(GK51="","",VLOOKUP(GK51,Language!$D$5:$E$63,2,0))</f>
        <v/>
      </c>
      <c r="GM51" s="274"/>
      <c r="GN51" s="275"/>
      <c r="GO51" s="276"/>
      <c r="GP51" s="276"/>
      <c r="GQ51" s="277">
        <f t="shared" si="563"/>
        <v>0</v>
      </c>
      <c r="GR51" s="277">
        <f t="shared" si="564"/>
        <v>0</v>
      </c>
      <c r="GS51" s="277"/>
      <c r="GT51" s="273" t="str">
        <f t="shared" si="565"/>
        <v/>
      </c>
      <c r="GU51" s="133"/>
      <c r="GV51" s="268"/>
      <c r="GW51" s="254" t="str">
        <f>IF(GV51="","",VLOOKUP(GV51,Language!$D$5:$E$63,2,0))</f>
        <v/>
      </c>
      <c r="GX51" s="258"/>
      <c r="GY51" s="254" t="str">
        <f>IF(GX51="","",VLOOKUP(GX51,Language!$D$5:$E$63,2,0))</f>
        <v/>
      </c>
      <c r="GZ51" s="274"/>
      <c r="HA51" s="275"/>
      <c r="HB51" s="276"/>
      <c r="HC51" s="276"/>
      <c r="HD51" s="277">
        <f t="shared" si="566"/>
        <v>0</v>
      </c>
      <c r="HE51" s="277">
        <f t="shared" si="567"/>
        <v>0</v>
      </c>
      <c r="HF51" s="277"/>
      <c r="HG51" s="273" t="str">
        <f t="shared" si="568"/>
        <v/>
      </c>
      <c r="HH51" s="133"/>
      <c r="HI51" s="268"/>
      <c r="HJ51" s="254" t="str">
        <f>IF(HI51="","",VLOOKUP(HI51,Language!$D$5:$E$63,2,0))</f>
        <v/>
      </c>
      <c r="HK51" s="258"/>
      <c r="HL51" s="254" t="str">
        <f>IF(HK51="","",VLOOKUP(HK51,Language!$D$5:$E$63,2,0))</f>
        <v/>
      </c>
      <c r="HM51" s="274"/>
      <c r="HN51" s="275"/>
      <c r="HO51" s="276"/>
      <c r="HP51" s="276"/>
      <c r="HQ51" s="277">
        <f t="shared" si="569"/>
        <v>0</v>
      </c>
      <c r="HR51" s="277">
        <f t="shared" si="570"/>
        <v>0</v>
      </c>
      <c r="HS51" s="277"/>
      <c r="HT51" s="273" t="str">
        <f t="shared" si="571"/>
        <v/>
      </c>
      <c r="HU51" s="133"/>
      <c r="HV51" s="268"/>
      <c r="HW51" s="254" t="str">
        <f>IF(HV51="","",VLOOKUP(HV51,Language!$D$5:$E$63,2,0))</f>
        <v/>
      </c>
      <c r="HX51" s="258"/>
      <c r="HY51" s="254" t="str">
        <f>IF(HX51="","",VLOOKUP(HX51,Language!$D$5:$E$63,2,0))</f>
        <v/>
      </c>
      <c r="HZ51" s="274"/>
      <c r="IA51" s="275"/>
      <c r="IB51" s="276"/>
      <c r="IC51" s="276"/>
      <c r="ID51" s="277">
        <f t="shared" si="572"/>
        <v>0</v>
      </c>
      <c r="IE51" s="277">
        <f t="shared" si="573"/>
        <v>0</v>
      </c>
      <c r="IF51" s="277"/>
      <c r="IG51" s="273" t="str">
        <f t="shared" si="574"/>
        <v/>
      </c>
      <c r="IH51" s="133"/>
      <c r="II51" s="268"/>
      <c r="IJ51" s="254" t="str">
        <f>IF(II51="","",VLOOKUP(II51,Language!$D$5:$E$63,2,0))</f>
        <v/>
      </c>
      <c r="IK51" s="258"/>
      <c r="IL51" s="254" t="str">
        <f>IF(IK51="","",VLOOKUP(IK51,Language!$D$5:$E$63,2,0))</f>
        <v/>
      </c>
      <c r="IM51" s="274"/>
      <c r="IN51" s="275"/>
      <c r="IO51" s="276"/>
      <c r="IP51" s="276"/>
      <c r="IQ51" s="277">
        <f t="shared" si="575"/>
        <v>0</v>
      </c>
      <c r="IR51" s="277">
        <f t="shared" si="576"/>
        <v>0</v>
      </c>
      <c r="IS51" s="277"/>
      <c r="IT51" s="273" t="str">
        <f t="shared" si="577"/>
        <v/>
      </c>
      <c r="IU51" s="133"/>
      <c r="IV51" s="268"/>
      <c r="IW51" s="254" t="str">
        <f>IF(IV51="","",VLOOKUP(IV51,Language!$D$5:$E$63,2,0))</f>
        <v/>
      </c>
      <c r="IX51" s="258"/>
      <c r="IY51" s="254" t="str">
        <f>IF(IX51="","",VLOOKUP(IX51,Language!$D$5:$E$63,2,0))</f>
        <v/>
      </c>
      <c r="IZ51" s="274"/>
      <c r="JA51" s="275"/>
      <c r="JB51" s="276"/>
      <c r="JC51" s="276"/>
      <c r="JD51" s="277">
        <f t="shared" si="578"/>
        <v>0</v>
      </c>
      <c r="JE51" s="277">
        <f t="shared" si="579"/>
        <v>0</v>
      </c>
      <c r="JF51" s="277"/>
      <c r="JG51" s="273" t="str">
        <f t="shared" si="580"/>
        <v/>
      </c>
      <c r="JH51" s="133"/>
      <c r="JI51" s="268"/>
      <c r="JJ51" s="254" t="str">
        <f>IF(JI51="","",VLOOKUP(JI51,Language!$D$5:$E$63,2,0))</f>
        <v/>
      </c>
      <c r="JK51" s="258"/>
      <c r="JL51" s="254" t="str">
        <f>IF(JK51="","",VLOOKUP(JK51,Language!$D$5:$E$63,2,0))</f>
        <v/>
      </c>
      <c r="JM51" s="274"/>
      <c r="JN51" s="275"/>
      <c r="JO51" s="276"/>
      <c r="JP51" s="276"/>
      <c r="JQ51" s="277">
        <f t="shared" si="581"/>
        <v>0</v>
      </c>
      <c r="JR51" s="277">
        <f t="shared" si="582"/>
        <v>0</v>
      </c>
      <c r="JS51" s="277"/>
      <c r="JT51" s="273" t="str">
        <f t="shared" si="583"/>
        <v/>
      </c>
      <c r="JU51" s="133"/>
      <c r="JV51" s="268"/>
      <c r="JW51" s="254" t="str">
        <f>IF(JV51="","",VLOOKUP(JV51,Language!$D$5:$E$63,2,0))</f>
        <v/>
      </c>
      <c r="JX51" s="258"/>
      <c r="JY51" s="254" t="str">
        <f>IF(JX51="","",VLOOKUP(JX51,Language!$D$5:$E$63,2,0))</f>
        <v/>
      </c>
      <c r="JZ51" s="274"/>
      <c r="KA51" s="275"/>
      <c r="KB51" s="276"/>
      <c r="KC51" s="276"/>
      <c r="KD51" s="277">
        <f t="shared" si="584"/>
        <v>0</v>
      </c>
      <c r="KE51" s="277">
        <f t="shared" si="585"/>
        <v>0</v>
      </c>
      <c r="KF51" s="277"/>
      <c r="KG51" s="273" t="str">
        <f t="shared" si="586"/>
        <v/>
      </c>
      <c r="KH51" s="133"/>
      <c r="KI51" s="268"/>
      <c r="KJ51" s="254" t="str">
        <f>IF(KI51="","",VLOOKUP(KI51,Language!$D$5:$E$63,2,0))</f>
        <v/>
      </c>
      <c r="KK51" s="258"/>
      <c r="KL51" s="254" t="str">
        <f>IF(KK51="","",VLOOKUP(KK51,Language!$D$5:$E$63,2,0))</f>
        <v/>
      </c>
      <c r="KM51" s="274"/>
      <c r="KN51" s="275"/>
      <c r="KO51" s="276"/>
      <c r="KP51" s="276"/>
      <c r="KQ51" s="277">
        <f t="shared" si="587"/>
        <v>0</v>
      </c>
      <c r="KR51" s="277">
        <f t="shared" si="588"/>
        <v>0</v>
      </c>
      <c r="KS51" s="277"/>
      <c r="KT51" s="273" t="str">
        <f t="shared" si="589"/>
        <v/>
      </c>
      <c r="KU51" s="133"/>
      <c r="KV51" s="268"/>
      <c r="KW51" s="254" t="str">
        <f>IF(KV51="","",VLOOKUP(KV51,Language!$D$5:$E$63,2,0))</f>
        <v/>
      </c>
      <c r="KX51" s="258"/>
      <c r="KY51" s="254" t="str">
        <f>IF(KX51="","",VLOOKUP(KX51,Language!$D$5:$E$63,2,0))</f>
        <v/>
      </c>
      <c r="KZ51" s="274"/>
      <c r="LA51" s="275"/>
      <c r="LB51" s="276"/>
      <c r="LC51" s="276"/>
      <c r="LD51" s="277">
        <f t="shared" si="590"/>
        <v>0</v>
      </c>
      <c r="LE51" s="277">
        <f t="shared" si="591"/>
        <v>0</v>
      </c>
      <c r="LF51" s="277"/>
      <c r="LG51" s="273" t="str">
        <f t="shared" si="592"/>
        <v/>
      </c>
      <c r="LH51" s="133"/>
      <c r="LI51" s="268"/>
      <c r="LJ51" s="254" t="str">
        <f>IF(LI51="","",VLOOKUP(LI51,Language!$D$5:$E$63,2,0))</f>
        <v/>
      </c>
      <c r="LK51" s="258"/>
      <c r="LL51" s="254" t="str">
        <f>IF(LK51="","",VLOOKUP(LK51,Language!$D$5:$E$63,2,0))</f>
        <v/>
      </c>
      <c r="LM51" s="274"/>
      <c r="LN51" s="275"/>
      <c r="LO51" s="276"/>
      <c r="LP51" s="276"/>
      <c r="LQ51" s="277">
        <f t="shared" si="593"/>
        <v>0</v>
      </c>
      <c r="LR51" s="277">
        <f t="shared" si="594"/>
        <v>0</v>
      </c>
      <c r="LS51" s="277"/>
      <c r="LT51" s="273" t="str">
        <f t="shared" si="595"/>
        <v/>
      </c>
      <c r="LU51" s="133"/>
      <c r="LV51" s="268"/>
      <c r="LW51" s="254" t="str">
        <f>IF(LV51="","",VLOOKUP(LV51,Language!$D$5:$E$63,2,0))</f>
        <v/>
      </c>
      <c r="LX51" s="258"/>
      <c r="LY51" s="254" t="str">
        <f>IF(LX51="","",VLOOKUP(LX51,Language!$D$5:$E$63,2,0))</f>
        <v/>
      </c>
      <c r="LZ51" s="274"/>
      <c r="MA51" s="275"/>
      <c r="MB51" s="276"/>
      <c r="MC51" s="276"/>
      <c r="MD51" s="277">
        <f t="shared" si="596"/>
        <v>0</v>
      </c>
      <c r="ME51" s="277">
        <f t="shared" si="597"/>
        <v>0</v>
      </c>
      <c r="MF51" s="277"/>
      <c r="MG51" s="273" t="str">
        <f t="shared" si="598"/>
        <v/>
      </c>
    </row>
    <row r="52">
      <c r="A52" s="172"/>
      <c r="B52" s="253">
        <f t="array" ref="B52">IF(C52="","",INDEX(Groups!$C$7:$C$35,MATCH(C52,Groups!$D$7:$D$35,0)))</f>
        <v>4</v>
      </c>
      <c r="C52" s="254" t="str">
        <f>INDIRECT("'"&amp;References!$A$1&amp;"'!"&amp;"$N$54")</f>
        <v>Belgium</v>
      </c>
      <c r="D52" s="255">
        <f t="array" ref="D52">IF(E52="","",INDEX(Groups!$C$7:$C$35,MATCH(E52,Groups!$D$7:$D$35,0)))</f>
        <v>14</v>
      </c>
      <c r="E52" s="254" t="str">
        <f>INDIRECT("'"&amp;References!$A$1&amp;"'!"&amp;"$O$54")</f>
        <v>Croatia</v>
      </c>
      <c r="F52" s="256">
        <f>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1</v>
      </c>
      <c r="G52" s="257">
        <f>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H52" s="133"/>
      <c r="I52" s="268"/>
      <c r="J52" s="254" t="str">
        <f>IF(I52="","",VLOOKUP(I52,Language!$D$5:$E$63,2,0))</f>
        <v/>
      </c>
      <c r="K52" s="258"/>
      <c r="L52" s="254" t="str">
        <f>IF(K52="","",VLOOKUP(K52,Language!$D$5:$E$63,2,0))</f>
        <v/>
      </c>
      <c r="M52" s="274"/>
      <c r="N52" s="275"/>
      <c r="O52" s="276"/>
      <c r="P52" s="276"/>
      <c r="Q52" s="277">
        <f t="shared" si="521"/>
        <v>0</v>
      </c>
      <c r="R52" s="277">
        <f t="shared" si="522"/>
        <v>0</v>
      </c>
      <c r="S52" s="277"/>
      <c r="T52" s="273" t="str">
        <f t="shared" si="523"/>
        <v/>
      </c>
      <c r="U52" s="133"/>
      <c r="V52" s="268"/>
      <c r="W52" s="254" t="str">
        <f>IF(V52="","",VLOOKUP(V52,Language!$D$5:$E$63,2,0))</f>
        <v/>
      </c>
      <c r="X52" s="258"/>
      <c r="Y52" s="254" t="str">
        <f>IF(X52="","",VLOOKUP(X52,Language!$D$5:$E$63,2,0))</f>
        <v/>
      </c>
      <c r="Z52" s="274"/>
      <c r="AA52" s="275"/>
      <c r="AB52" s="276"/>
      <c r="AC52" s="276"/>
      <c r="AD52" s="277">
        <f t="shared" si="524"/>
        <v>0</v>
      </c>
      <c r="AE52" s="277">
        <f t="shared" si="525"/>
        <v>0</v>
      </c>
      <c r="AF52" s="277"/>
      <c r="AG52" s="273" t="str">
        <f t="shared" si="526"/>
        <v/>
      </c>
      <c r="AH52" s="133"/>
      <c r="AI52" s="268"/>
      <c r="AJ52" s="254" t="str">
        <f>IF(AI52="","",VLOOKUP(AI52,Language!$D$5:$E$63,2,0))</f>
        <v/>
      </c>
      <c r="AK52" s="258"/>
      <c r="AL52" s="254" t="str">
        <f>IF(AK52="","",VLOOKUP(AK52,Language!$D$5:$E$63,2,0))</f>
        <v/>
      </c>
      <c r="AM52" s="274"/>
      <c r="AN52" s="275"/>
      <c r="AO52" s="276"/>
      <c r="AP52" s="276"/>
      <c r="AQ52" s="277">
        <f t="shared" si="527"/>
        <v>0</v>
      </c>
      <c r="AR52" s="277">
        <f t="shared" si="528"/>
        <v>0</v>
      </c>
      <c r="AS52" s="277"/>
      <c r="AT52" s="273" t="str">
        <f t="shared" si="529"/>
        <v/>
      </c>
      <c r="AU52" s="133"/>
      <c r="AV52" s="268"/>
      <c r="AW52" s="254" t="str">
        <f>IF(AV52="","",VLOOKUP(AV52,Language!$D$5:$E$63,2,0))</f>
        <v/>
      </c>
      <c r="AX52" s="258"/>
      <c r="AY52" s="254" t="str">
        <f>IF(AX52="","",VLOOKUP(AX52,Language!$D$5:$E$63,2,0))</f>
        <v/>
      </c>
      <c r="AZ52" s="274"/>
      <c r="BA52" s="275"/>
      <c r="BB52" s="276"/>
      <c r="BC52" s="276"/>
      <c r="BD52" s="277">
        <f t="shared" si="530"/>
        <v>0</v>
      </c>
      <c r="BE52" s="277">
        <f t="shared" si="531"/>
        <v>0</v>
      </c>
      <c r="BF52" s="277"/>
      <c r="BG52" s="273" t="str">
        <f t="shared" si="532"/>
        <v/>
      </c>
      <c r="BH52" s="133"/>
      <c r="BI52" s="268"/>
      <c r="BJ52" s="254" t="str">
        <f>IF(BI52="","",VLOOKUP(BI52,Language!$D$5:$E$63,2,0))</f>
        <v/>
      </c>
      <c r="BK52" s="258"/>
      <c r="BL52" s="254" t="str">
        <f>IF(BK52="","",VLOOKUP(BK52,Language!$D$5:$E$63,2,0))</f>
        <v/>
      </c>
      <c r="BM52" s="274"/>
      <c r="BN52" s="275"/>
      <c r="BO52" s="276"/>
      <c r="BP52" s="276"/>
      <c r="BQ52" s="277">
        <f t="shared" si="533"/>
        <v>0</v>
      </c>
      <c r="BR52" s="277">
        <f t="shared" si="534"/>
        <v>0</v>
      </c>
      <c r="BS52" s="277"/>
      <c r="BT52" s="273" t="str">
        <f t="shared" si="535"/>
        <v/>
      </c>
      <c r="BU52" s="133"/>
      <c r="BV52" s="268"/>
      <c r="BW52" s="254" t="str">
        <f>IF(BV52="","",VLOOKUP(BV52,Language!$D$5:$E$63,2,0))</f>
        <v/>
      </c>
      <c r="BX52" s="258"/>
      <c r="BY52" s="254" t="str">
        <f>IF(BX52="","",VLOOKUP(BX52,Language!$D$5:$E$63,2,0))</f>
        <v/>
      </c>
      <c r="BZ52" s="274"/>
      <c r="CA52" s="275"/>
      <c r="CB52" s="276"/>
      <c r="CC52" s="276"/>
      <c r="CD52" s="277">
        <f t="shared" si="536"/>
        <v>0</v>
      </c>
      <c r="CE52" s="277">
        <f t="shared" si="537"/>
        <v>0</v>
      </c>
      <c r="CF52" s="277"/>
      <c r="CG52" s="273" t="str">
        <f t="shared" si="538"/>
        <v/>
      </c>
      <c r="CH52" s="133"/>
      <c r="CI52" s="268"/>
      <c r="CJ52" s="254" t="str">
        <f>IF(CI52="","",VLOOKUP(CI52,Language!$D$5:$E$63,2,0))</f>
        <v/>
      </c>
      <c r="CK52" s="258"/>
      <c r="CL52" s="254" t="str">
        <f>IF(CK52="","",VLOOKUP(CK52,Language!$D$5:$E$63,2,0))</f>
        <v/>
      </c>
      <c r="CM52" s="274"/>
      <c r="CN52" s="275"/>
      <c r="CO52" s="276"/>
      <c r="CP52" s="276"/>
      <c r="CQ52" s="277">
        <f t="shared" si="539"/>
        <v>0</v>
      </c>
      <c r="CR52" s="277">
        <f t="shared" si="540"/>
        <v>0</v>
      </c>
      <c r="CS52" s="277"/>
      <c r="CT52" s="273" t="str">
        <f t="shared" si="541"/>
        <v/>
      </c>
      <c r="CU52" s="133"/>
      <c r="CV52" s="268"/>
      <c r="CW52" s="254" t="str">
        <f>IF(CV52="","",VLOOKUP(CV52,Language!$D$5:$E$63,2,0))</f>
        <v/>
      </c>
      <c r="CX52" s="258"/>
      <c r="CY52" s="254" t="str">
        <f>IF(CX52="","",VLOOKUP(CX52,Language!$D$5:$E$63,2,0))</f>
        <v/>
      </c>
      <c r="CZ52" s="274"/>
      <c r="DA52" s="275"/>
      <c r="DB52" s="276"/>
      <c r="DC52" s="276"/>
      <c r="DD52" s="277">
        <f t="shared" si="542"/>
        <v>0</v>
      </c>
      <c r="DE52" s="277">
        <f t="shared" si="543"/>
        <v>0</v>
      </c>
      <c r="DF52" s="277"/>
      <c r="DG52" s="273" t="str">
        <f t="shared" si="544"/>
        <v/>
      </c>
      <c r="DH52" s="133"/>
      <c r="DI52" s="268"/>
      <c r="DJ52" s="254" t="str">
        <f>IF(DI52="","",VLOOKUP(DI52,Language!$D$5:$E$63,2,0))</f>
        <v/>
      </c>
      <c r="DK52" s="258"/>
      <c r="DL52" s="254" t="str">
        <f>IF(DK52="","",VLOOKUP(DK52,Language!$D$5:$E$63,2,0))</f>
        <v/>
      </c>
      <c r="DM52" s="274"/>
      <c r="DN52" s="275"/>
      <c r="DO52" s="276"/>
      <c r="DP52" s="276"/>
      <c r="DQ52" s="277">
        <f t="shared" si="545"/>
        <v>0</v>
      </c>
      <c r="DR52" s="277">
        <f t="shared" si="546"/>
        <v>0</v>
      </c>
      <c r="DS52" s="277"/>
      <c r="DT52" s="273" t="str">
        <f t="shared" si="547"/>
        <v/>
      </c>
      <c r="DU52" s="133"/>
      <c r="DV52" s="268"/>
      <c r="DW52" s="254" t="str">
        <f>IF(DV52="","",VLOOKUP(DV52,Language!$D$5:$E$63,2,0))</f>
        <v/>
      </c>
      <c r="DX52" s="258"/>
      <c r="DY52" s="254" t="str">
        <f>IF(DX52="","",VLOOKUP(DX52,Language!$D$5:$E$63,2,0))</f>
        <v/>
      </c>
      <c r="DZ52" s="274"/>
      <c r="EA52" s="275"/>
      <c r="EB52" s="276"/>
      <c r="EC52" s="276"/>
      <c r="ED52" s="277">
        <f t="shared" si="548"/>
        <v>0</v>
      </c>
      <c r="EE52" s="277">
        <f t="shared" si="549"/>
        <v>0</v>
      </c>
      <c r="EF52" s="277"/>
      <c r="EG52" s="273" t="str">
        <f t="shared" si="550"/>
        <v/>
      </c>
      <c r="EH52" s="133"/>
      <c r="EI52" s="268"/>
      <c r="EJ52" s="254" t="str">
        <f>IF(EI52="","",VLOOKUP(EI52,Language!$D$5:$E$63,2,0))</f>
        <v/>
      </c>
      <c r="EK52" s="258"/>
      <c r="EL52" s="254" t="str">
        <f>IF(EK52="","",VLOOKUP(EK52,Language!$D$5:$E$63,2,0))</f>
        <v/>
      </c>
      <c r="EM52" s="274"/>
      <c r="EN52" s="275"/>
      <c r="EO52" s="276"/>
      <c r="EP52" s="276"/>
      <c r="EQ52" s="277">
        <f t="shared" si="551"/>
        <v>0</v>
      </c>
      <c r="ER52" s="277">
        <f t="shared" si="552"/>
        <v>0</v>
      </c>
      <c r="ES52" s="277"/>
      <c r="ET52" s="273" t="str">
        <f t="shared" si="553"/>
        <v/>
      </c>
      <c r="EU52" s="133"/>
      <c r="EV52" s="268"/>
      <c r="EW52" s="254" t="str">
        <f>IF(EV52="","",VLOOKUP(EV52,Language!$D$5:$E$63,2,0))</f>
        <v/>
      </c>
      <c r="EX52" s="258"/>
      <c r="EY52" s="254" t="str">
        <f>IF(EX52="","",VLOOKUP(EX52,Language!$D$5:$E$63,2,0))</f>
        <v/>
      </c>
      <c r="EZ52" s="274"/>
      <c r="FA52" s="275"/>
      <c r="FB52" s="276"/>
      <c r="FC52" s="276"/>
      <c r="FD52" s="277">
        <f t="shared" si="554"/>
        <v>0</v>
      </c>
      <c r="FE52" s="277">
        <f t="shared" si="555"/>
        <v>0</v>
      </c>
      <c r="FF52" s="277"/>
      <c r="FG52" s="273" t="str">
        <f t="shared" si="556"/>
        <v/>
      </c>
      <c r="FH52" s="133"/>
      <c r="FI52" s="268"/>
      <c r="FJ52" s="254" t="str">
        <f>IF(FI52="","",VLOOKUP(FI52,Language!$D$5:$E$63,2,0))</f>
        <v/>
      </c>
      <c r="FK52" s="258"/>
      <c r="FL52" s="254" t="str">
        <f>IF(FK52="","",VLOOKUP(FK52,Language!$D$5:$E$63,2,0))</f>
        <v/>
      </c>
      <c r="FM52" s="274"/>
      <c r="FN52" s="275"/>
      <c r="FO52" s="276"/>
      <c r="FP52" s="276"/>
      <c r="FQ52" s="277">
        <f t="shared" si="557"/>
        <v>0</v>
      </c>
      <c r="FR52" s="277">
        <f t="shared" si="558"/>
        <v>0</v>
      </c>
      <c r="FS52" s="277"/>
      <c r="FT52" s="273" t="str">
        <f t="shared" si="559"/>
        <v/>
      </c>
      <c r="FU52" s="133"/>
      <c r="FV52" s="268"/>
      <c r="FW52" s="254" t="str">
        <f>IF(FV52="","",VLOOKUP(FV52,Language!$D$5:$E$63,2,0))</f>
        <v/>
      </c>
      <c r="FX52" s="258"/>
      <c r="FY52" s="254" t="str">
        <f>IF(FX52="","",VLOOKUP(FX52,Language!$D$5:$E$63,2,0))</f>
        <v/>
      </c>
      <c r="FZ52" s="274"/>
      <c r="GA52" s="275"/>
      <c r="GB52" s="276"/>
      <c r="GC52" s="276"/>
      <c r="GD52" s="277">
        <f t="shared" si="560"/>
        <v>0</v>
      </c>
      <c r="GE52" s="277">
        <f t="shared" si="561"/>
        <v>0</v>
      </c>
      <c r="GF52" s="277"/>
      <c r="GG52" s="273" t="str">
        <f t="shared" si="562"/>
        <v/>
      </c>
      <c r="GH52" s="133"/>
      <c r="GI52" s="268"/>
      <c r="GJ52" s="254" t="str">
        <f>IF(GI52="","",VLOOKUP(GI52,Language!$D$5:$E$63,2,0))</f>
        <v/>
      </c>
      <c r="GK52" s="258"/>
      <c r="GL52" s="254" t="str">
        <f>IF(GK52="","",VLOOKUP(GK52,Language!$D$5:$E$63,2,0))</f>
        <v/>
      </c>
      <c r="GM52" s="274"/>
      <c r="GN52" s="275"/>
      <c r="GO52" s="276"/>
      <c r="GP52" s="276"/>
      <c r="GQ52" s="277">
        <f t="shared" si="563"/>
        <v>0</v>
      </c>
      <c r="GR52" s="277">
        <f t="shared" si="564"/>
        <v>0</v>
      </c>
      <c r="GS52" s="277"/>
      <c r="GT52" s="273" t="str">
        <f t="shared" si="565"/>
        <v/>
      </c>
      <c r="GU52" s="133"/>
      <c r="GV52" s="268"/>
      <c r="GW52" s="254" t="str">
        <f>IF(GV52="","",VLOOKUP(GV52,Language!$D$5:$E$63,2,0))</f>
        <v/>
      </c>
      <c r="GX52" s="258"/>
      <c r="GY52" s="254" t="str">
        <f>IF(GX52="","",VLOOKUP(GX52,Language!$D$5:$E$63,2,0))</f>
        <v/>
      </c>
      <c r="GZ52" s="274"/>
      <c r="HA52" s="275"/>
      <c r="HB52" s="276"/>
      <c r="HC52" s="276"/>
      <c r="HD52" s="277">
        <f t="shared" si="566"/>
        <v>0</v>
      </c>
      <c r="HE52" s="277">
        <f t="shared" si="567"/>
        <v>0</v>
      </c>
      <c r="HF52" s="277"/>
      <c r="HG52" s="273" t="str">
        <f t="shared" si="568"/>
        <v/>
      </c>
      <c r="HH52" s="133"/>
      <c r="HI52" s="268"/>
      <c r="HJ52" s="254" t="str">
        <f>IF(HI52="","",VLOOKUP(HI52,Language!$D$5:$E$63,2,0))</f>
        <v/>
      </c>
      <c r="HK52" s="258"/>
      <c r="HL52" s="254" t="str">
        <f>IF(HK52="","",VLOOKUP(HK52,Language!$D$5:$E$63,2,0))</f>
        <v/>
      </c>
      <c r="HM52" s="274"/>
      <c r="HN52" s="275"/>
      <c r="HO52" s="276"/>
      <c r="HP52" s="276"/>
      <c r="HQ52" s="277">
        <f t="shared" si="569"/>
        <v>0</v>
      </c>
      <c r="HR52" s="277">
        <f t="shared" si="570"/>
        <v>0</v>
      </c>
      <c r="HS52" s="277"/>
      <c r="HT52" s="273" t="str">
        <f t="shared" si="571"/>
        <v/>
      </c>
      <c r="HU52" s="133"/>
      <c r="HV52" s="268"/>
      <c r="HW52" s="254" t="str">
        <f>IF(HV52="","",VLOOKUP(HV52,Language!$D$5:$E$63,2,0))</f>
        <v/>
      </c>
      <c r="HX52" s="258"/>
      <c r="HY52" s="254" t="str">
        <f>IF(HX52="","",VLOOKUP(HX52,Language!$D$5:$E$63,2,0))</f>
        <v/>
      </c>
      <c r="HZ52" s="274"/>
      <c r="IA52" s="275"/>
      <c r="IB52" s="276"/>
      <c r="IC52" s="276"/>
      <c r="ID52" s="277">
        <f t="shared" si="572"/>
        <v>0</v>
      </c>
      <c r="IE52" s="277">
        <f t="shared" si="573"/>
        <v>0</v>
      </c>
      <c r="IF52" s="277"/>
      <c r="IG52" s="273" t="str">
        <f t="shared" si="574"/>
        <v/>
      </c>
      <c r="IH52" s="133"/>
      <c r="II52" s="268"/>
      <c r="IJ52" s="254" t="str">
        <f>IF(II52="","",VLOOKUP(II52,Language!$D$5:$E$63,2,0))</f>
        <v/>
      </c>
      <c r="IK52" s="258"/>
      <c r="IL52" s="254" t="str">
        <f>IF(IK52="","",VLOOKUP(IK52,Language!$D$5:$E$63,2,0))</f>
        <v/>
      </c>
      <c r="IM52" s="274"/>
      <c r="IN52" s="275"/>
      <c r="IO52" s="276"/>
      <c r="IP52" s="276"/>
      <c r="IQ52" s="277">
        <f t="shared" si="575"/>
        <v>0</v>
      </c>
      <c r="IR52" s="277">
        <f t="shared" si="576"/>
        <v>0</v>
      </c>
      <c r="IS52" s="277"/>
      <c r="IT52" s="273" t="str">
        <f t="shared" si="577"/>
        <v/>
      </c>
      <c r="IU52" s="133"/>
      <c r="IV52" s="268"/>
      <c r="IW52" s="254" t="str">
        <f>IF(IV52="","",VLOOKUP(IV52,Language!$D$5:$E$63,2,0))</f>
        <v/>
      </c>
      <c r="IX52" s="258"/>
      <c r="IY52" s="254" t="str">
        <f>IF(IX52="","",VLOOKUP(IX52,Language!$D$5:$E$63,2,0))</f>
        <v/>
      </c>
      <c r="IZ52" s="274"/>
      <c r="JA52" s="275"/>
      <c r="JB52" s="276"/>
      <c r="JC52" s="276"/>
      <c r="JD52" s="277">
        <f t="shared" si="578"/>
        <v>0</v>
      </c>
      <c r="JE52" s="277">
        <f t="shared" si="579"/>
        <v>0</v>
      </c>
      <c r="JF52" s="277"/>
      <c r="JG52" s="273" t="str">
        <f t="shared" si="580"/>
        <v/>
      </c>
      <c r="JH52" s="133"/>
      <c r="JI52" s="268"/>
      <c r="JJ52" s="254" t="str">
        <f>IF(JI52="","",VLOOKUP(JI52,Language!$D$5:$E$63,2,0))</f>
        <v/>
      </c>
      <c r="JK52" s="258"/>
      <c r="JL52" s="254" t="str">
        <f>IF(JK52="","",VLOOKUP(JK52,Language!$D$5:$E$63,2,0))</f>
        <v/>
      </c>
      <c r="JM52" s="274"/>
      <c r="JN52" s="275"/>
      <c r="JO52" s="276"/>
      <c r="JP52" s="276"/>
      <c r="JQ52" s="277">
        <f t="shared" si="581"/>
        <v>0</v>
      </c>
      <c r="JR52" s="277">
        <f t="shared" si="582"/>
        <v>0</v>
      </c>
      <c r="JS52" s="277"/>
      <c r="JT52" s="273" t="str">
        <f t="shared" si="583"/>
        <v/>
      </c>
      <c r="JU52" s="133"/>
      <c r="JV52" s="268"/>
      <c r="JW52" s="254" t="str">
        <f>IF(JV52="","",VLOOKUP(JV52,Language!$D$5:$E$63,2,0))</f>
        <v/>
      </c>
      <c r="JX52" s="258"/>
      <c r="JY52" s="254" t="str">
        <f>IF(JX52="","",VLOOKUP(JX52,Language!$D$5:$E$63,2,0))</f>
        <v/>
      </c>
      <c r="JZ52" s="274"/>
      <c r="KA52" s="275"/>
      <c r="KB52" s="276"/>
      <c r="KC52" s="276"/>
      <c r="KD52" s="277">
        <f t="shared" si="584"/>
        <v>0</v>
      </c>
      <c r="KE52" s="277">
        <f t="shared" si="585"/>
        <v>0</v>
      </c>
      <c r="KF52" s="277"/>
      <c r="KG52" s="273" t="str">
        <f t="shared" si="586"/>
        <v/>
      </c>
      <c r="KH52" s="133"/>
      <c r="KI52" s="268"/>
      <c r="KJ52" s="254" t="str">
        <f>IF(KI52="","",VLOOKUP(KI52,Language!$D$5:$E$63,2,0))</f>
        <v/>
      </c>
      <c r="KK52" s="258"/>
      <c r="KL52" s="254" t="str">
        <f>IF(KK52="","",VLOOKUP(KK52,Language!$D$5:$E$63,2,0))</f>
        <v/>
      </c>
      <c r="KM52" s="274"/>
      <c r="KN52" s="275"/>
      <c r="KO52" s="276"/>
      <c r="KP52" s="276"/>
      <c r="KQ52" s="277">
        <f t="shared" si="587"/>
        <v>0</v>
      </c>
      <c r="KR52" s="277">
        <f t="shared" si="588"/>
        <v>0</v>
      </c>
      <c r="KS52" s="277"/>
      <c r="KT52" s="273" t="str">
        <f t="shared" si="589"/>
        <v/>
      </c>
      <c r="KU52" s="133"/>
      <c r="KV52" s="268"/>
      <c r="KW52" s="254" t="str">
        <f>IF(KV52="","",VLOOKUP(KV52,Language!$D$5:$E$63,2,0))</f>
        <v/>
      </c>
      <c r="KX52" s="258"/>
      <c r="KY52" s="254" t="str">
        <f>IF(KX52="","",VLOOKUP(KX52,Language!$D$5:$E$63,2,0))</f>
        <v/>
      </c>
      <c r="KZ52" s="274"/>
      <c r="LA52" s="275"/>
      <c r="LB52" s="276"/>
      <c r="LC52" s="276"/>
      <c r="LD52" s="277">
        <f t="shared" si="590"/>
        <v>0</v>
      </c>
      <c r="LE52" s="277">
        <f t="shared" si="591"/>
        <v>0</v>
      </c>
      <c r="LF52" s="277"/>
      <c r="LG52" s="273" t="str">
        <f t="shared" si="592"/>
        <v/>
      </c>
      <c r="LH52" s="133"/>
      <c r="LI52" s="268"/>
      <c r="LJ52" s="254" t="str">
        <f>IF(LI52="","",VLOOKUP(LI52,Language!$D$5:$E$63,2,0))</f>
        <v/>
      </c>
      <c r="LK52" s="258"/>
      <c r="LL52" s="254" t="str">
        <f>IF(LK52="","",VLOOKUP(LK52,Language!$D$5:$E$63,2,0))</f>
        <v/>
      </c>
      <c r="LM52" s="274"/>
      <c r="LN52" s="275"/>
      <c r="LO52" s="276"/>
      <c r="LP52" s="276"/>
      <c r="LQ52" s="277">
        <f t="shared" si="593"/>
        <v>0</v>
      </c>
      <c r="LR52" s="277">
        <f t="shared" si="594"/>
        <v>0</v>
      </c>
      <c r="LS52" s="277"/>
      <c r="LT52" s="273" t="str">
        <f t="shared" si="595"/>
        <v/>
      </c>
      <c r="LU52" s="133"/>
      <c r="LV52" s="268"/>
      <c r="LW52" s="254" t="str">
        <f>IF(LV52="","",VLOOKUP(LV52,Language!$D$5:$E$63,2,0))</f>
        <v/>
      </c>
      <c r="LX52" s="258"/>
      <c r="LY52" s="254" t="str">
        <f>IF(LX52="","",VLOOKUP(LX52,Language!$D$5:$E$63,2,0))</f>
        <v/>
      </c>
      <c r="LZ52" s="274"/>
      <c r="MA52" s="275"/>
      <c r="MB52" s="276"/>
      <c r="MC52" s="276"/>
      <c r="MD52" s="277">
        <f t="shared" si="596"/>
        <v>0</v>
      </c>
      <c r="ME52" s="277">
        <f t="shared" si="597"/>
        <v>0</v>
      </c>
      <c r="MF52" s="277"/>
      <c r="MG52" s="273" t="str">
        <f t="shared" si="598"/>
        <v/>
      </c>
    </row>
    <row r="53">
      <c r="A53" s="172"/>
      <c r="B53" s="253">
        <f t="array" ref="B53">IF(C53="","",INDEX(Groups!$C$7:$C$35,MATCH(C53,Groups!$D$7:$D$35,0)))</f>
        <v>2</v>
      </c>
      <c r="C53" s="254" t="str">
        <f>INDIRECT("'"&amp;References!$A$1&amp;"'!"&amp;"$Q$54")</f>
        <v>France</v>
      </c>
      <c r="D53" s="255">
        <f t="array" ref="D53">IF(E53="","",INDEX(Groups!$C$7:$C$35,MATCH(E53,Groups!$D$7:$D$35,0)))</f>
        <v>7</v>
      </c>
      <c r="E53" s="254" t="str">
        <f>INDIRECT("'"&amp;References!$A$1&amp;"'!"&amp;"$R$54")</f>
        <v>Türkiye</v>
      </c>
      <c r="F53" s="256">
        <f>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1</v>
      </c>
      <c r="G53" s="257">
        <f>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H53" s="133"/>
      <c r="I53" s="268"/>
      <c r="J53" s="254" t="str">
        <f>IF(I53="","",VLOOKUP(I53,Language!$D$5:$E$63,2,0))</f>
        <v/>
      </c>
      <c r="K53" s="258"/>
      <c r="L53" s="254" t="str">
        <f>IF(K53="","",VLOOKUP(K53,Language!$D$5:$E$63,2,0))</f>
        <v/>
      </c>
      <c r="M53" s="274"/>
      <c r="N53" s="275"/>
      <c r="O53" s="276"/>
      <c r="P53" s="276"/>
      <c r="Q53" s="277">
        <f t="shared" si="521"/>
        <v>0</v>
      </c>
      <c r="R53" s="277">
        <f t="shared" si="522"/>
        <v>0</v>
      </c>
      <c r="S53" s="277"/>
      <c r="T53" s="273" t="str">
        <f t="shared" si="523"/>
        <v/>
      </c>
      <c r="U53" s="133"/>
      <c r="V53" s="268"/>
      <c r="W53" s="254" t="str">
        <f>IF(V53="","",VLOOKUP(V53,Language!$D$5:$E$63,2,0))</f>
        <v/>
      </c>
      <c r="X53" s="258"/>
      <c r="Y53" s="254" t="str">
        <f>IF(X53="","",VLOOKUP(X53,Language!$D$5:$E$63,2,0))</f>
        <v/>
      </c>
      <c r="Z53" s="274"/>
      <c r="AA53" s="275"/>
      <c r="AB53" s="276"/>
      <c r="AC53" s="276"/>
      <c r="AD53" s="277">
        <f t="shared" si="524"/>
        <v>0</v>
      </c>
      <c r="AE53" s="277">
        <f t="shared" si="525"/>
        <v>0</v>
      </c>
      <c r="AF53" s="277"/>
      <c r="AG53" s="273" t="str">
        <f t="shared" si="526"/>
        <v/>
      </c>
      <c r="AH53" s="133"/>
      <c r="AI53" s="268"/>
      <c r="AJ53" s="254" t="str">
        <f>IF(AI53="","",VLOOKUP(AI53,Language!$D$5:$E$63,2,0))</f>
        <v/>
      </c>
      <c r="AK53" s="258"/>
      <c r="AL53" s="254" t="str">
        <f>IF(AK53="","",VLOOKUP(AK53,Language!$D$5:$E$63,2,0))</f>
        <v/>
      </c>
      <c r="AM53" s="274"/>
      <c r="AN53" s="275"/>
      <c r="AO53" s="276"/>
      <c r="AP53" s="276"/>
      <c r="AQ53" s="277">
        <f t="shared" si="527"/>
        <v>0</v>
      </c>
      <c r="AR53" s="277">
        <f t="shared" si="528"/>
        <v>0</v>
      </c>
      <c r="AS53" s="277"/>
      <c r="AT53" s="273" t="str">
        <f t="shared" si="529"/>
        <v/>
      </c>
      <c r="AU53" s="133"/>
      <c r="AV53" s="268"/>
      <c r="AW53" s="254" t="str">
        <f>IF(AV53="","",VLOOKUP(AV53,Language!$D$5:$E$63,2,0))</f>
        <v/>
      </c>
      <c r="AX53" s="258"/>
      <c r="AY53" s="254" t="str">
        <f>IF(AX53="","",VLOOKUP(AX53,Language!$D$5:$E$63,2,0))</f>
        <v/>
      </c>
      <c r="AZ53" s="274"/>
      <c r="BA53" s="275"/>
      <c r="BB53" s="276"/>
      <c r="BC53" s="276"/>
      <c r="BD53" s="277">
        <f t="shared" si="530"/>
        <v>0</v>
      </c>
      <c r="BE53" s="277">
        <f t="shared" si="531"/>
        <v>0</v>
      </c>
      <c r="BF53" s="277"/>
      <c r="BG53" s="273" t="str">
        <f t="shared" si="532"/>
        <v/>
      </c>
      <c r="BH53" s="133"/>
      <c r="BI53" s="268"/>
      <c r="BJ53" s="254" t="str">
        <f>IF(BI53="","",VLOOKUP(BI53,Language!$D$5:$E$63,2,0))</f>
        <v/>
      </c>
      <c r="BK53" s="258"/>
      <c r="BL53" s="254" t="str">
        <f>IF(BK53="","",VLOOKUP(BK53,Language!$D$5:$E$63,2,0))</f>
        <v/>
      </c>
      <c r="BM53" s="274"/>
      <c r="BN53" s="275"/>
      <c r="BO53" s="276"/>
      <c r="BP53" s="276"/>
      <c r="BQ53" s="277">
        <f t="shared" si="533"/>
        <v>0</v>
      </c>
      <c r="BR53" s="277">
        <f t="shared" si="534"/>
        <v>0</v>
      </c>
      <c r="BS53" s="277"/>
      <c r="BT53" s="273" t="str">
        <f t="shared" si="535"/>
        <v/>
      </c>
      <c r="BU53" s="133"/>
      <c r="BV53" s="268"/>
      <c r="BW53" s="254" t="str">
        <f>IF(BV53="","",VLOOKUP(BV53,Language!$D$5:$E$63,2,0))</f>
        <v/>
      </c>
      <c r="BX53" s="258"/>
      <c r="BY53" s="254" t="str">
        <f>IF(BX53="","",VLOOKUP(BX53,Language!$D$5:$E$63,2,0))</f>
        <v/>
      </c>
      <c r="BZ53" s="274"/>
      <c r="CA53" s="275"/>
      <c r="CB53" s="276"/>
      <c r="CC53" s="276"/>
      <c r="CD53" s="277">
        <f t="shared" si="536"/>
        <v>0</v>
      </c>
      <c r="CE53" s="277">
        <f t="shared" si="537"/>
        <v>0</v>
      </c>
      <c r="CF53" s="277"/>
      <c r="CG53" s="273" t="str">
        <f t="shared" si="538"/>
        <v/>
      </c>
      <c r="CH53" s="133"/>
      <c r="CI53" s="268"/>
      <c r="CJ53" s="254" t="str">
        <f>IF(CI53="","",VLOOKUP(CI53,Language!$D$5:$E$63,2,0))</f>
        <v/>
      </c>
      <c r="CK53" s="258"/>
      <c r="CL53" s="254" t="str">
        <f>IF(CK53="","",VLOOKUP(CK53,Language!$D$5:$E$63,2,0))</f>
        <v/>
      </c>
      <c r="CM53" s="274"/>
      <c r="CN53" s="275"/>
      <c r="CO53" s="276"/>
      <c r="CP53" s="276"/>
      <c r="CQ53" s="277">
        <f t="shared" si="539"/>
        <v>0</v>
      </c>
      <c r="CR53" s="277">
        <f t="shared" si="540"/>
        <v>0</v>
      </c>
      <c r="CS53" s="277"/>
      <c r="CT53" s="273" t="str">
        <f t="shared" si="541"/>
        <v/>
      </c>
      <c r="CU53" s="133"/>
      <c r="CV53" s="268"/>
      <c r="CW53" s="254" t="str">
        <f>IF(CV53="","",VLOOKUP(CV53,Language!$D$5:$E$63,2,0))</f>
        <v/>
      </c>
      <c r="CX53" s="258"/>
      <c r="CY53" s="254" t="str">
        <f>IF(CX53="","",VLOOKUP(CX53,Language!$D$5:$E$63,2,0))</f>
        <v/>
      </c>
      <c r="CZ53" s="274"/>
      <c r="DA53" s="275"/>
      <c r="DB53" s="276"/>
      <c r="DC53" s="276"/>
      <c r="DD53" s="277">
        <f t="shared" si="542"/>
        <v>0</v>
      </c>
      <c r="DE53" s="277">
        <f t="shared" si="543"/>
        <v>0</v>
      </c>
      <c r="DF53" s="277"/>
      <c r="DG53" s="273" t="str">
        <f t="shared" si="544"/>
        <v/>
      </c>
      <c r="DH53" s="133"/>
      <c r="DI53" s="268"/>
      <c r="DJ53" s="254" t="str">
        <f>IF(DI53="","",VLOOKUP(DI53,Language!$D$5:$E$63,2,0))</f>
        <v/>
      </c>
      <c r="DK53" s="258"/>
      <c r="DL53" s="254" t="str">
        <f>IF(DK53="","",VLOOKUP(DK53,Language!$D$5:$E$63,2,0))</f>
        <v/>
      </c>
      <c r="DM53" s="274"/>
      <c r="DN53" s="275"/>
      <c r="DO53" s="276"/>
      <c r="DP53" s="276"/>
      <c r="DQ53" s="277">
        <f t="shared" si="545"/>
        <v>0</v>
      </c>
      <c r="DR53" s="277">
        <f t="shared" si="546"/>
        <v>0</v>
      </c>
      <c r="DS53" s="277"/>
      <c r="DT53" s="273" t="str">
        <f t="shared" si="547"/>
        <v/>
      </c>
      <c r="DU53" s="133"/>
      <c r="DV53" s="268"/>
      <c r="DW53" s="254" t="str">
        <f>IF(DV53="","",VLOOKUP(DV53,Language!$D$5:$E$63,2,0))</f>
        <v/>
      </c>
      <c r="DX53" s="258"/>
      <c r="DY53" s="254" t="str">
        <f>IF(DX53="","",VLOOKUP(DX53,Language!$D$5:$E$63,2,0))</f>
        <v/>
      </c>
      <c r="DZ53" s="274"/>
      <c r="EA53" s="275"/>
      <c r="EB53" s="276"/>
      <c r="EC53" s="276"/>
      <c r="ED53" s="277">
        <f t="shared" si="548"/>
        <v>0</v>
      </c>
      <c r="EE53" s="277">
        <f t="shared" si="549"/>
        <v>0</v>
      </c>
      <c r="EF53" s="277"/>
      <c r="EG53" s="273" t="str">
        <f t="shared" si="550"/>
        <v/>
      </c>
      <c r="EH53" s="133"/>
      <c r="EI53" s="268"/>
      <c r="EJ53" s="254" t="str">
        <f>IF(EI53="","",VLOOKUP(EI53,Language!$D$5:$E$63,2,0))</f>
        <v/>
      </c>
      <c r="EK53" s="258"/>
      <c r="EL53" s="254" t="str">
        <f>IF(EK53="","",VLOOKUP(EK53,Language!$D$5:$E$63,2,0))</f>
        <v/>
      </c>
      <c r="EM53" s="274"/>
      <c r="EN53" s="275"/>
      <c r="EO53" s="276"/>
      <c r="EP53" s="276"/>
      <c r="EQ53" s="277">
        <f t="shared" si="551"/>
        <v>0</v>
      </c>
      <c r="ER53" s="277">
        <f t="shared" si="552"/>
        <v>0</v>
      </c>
      <c r="ES53" s="277"/>
      <c r="ET53" s="273" t="str">
        <f t="shared" si="553"/>
        <v/>
      </c>
      <c r="EU53" s="133"/>
      <c r="EV53" s="268"/>
      <c r="EW53" s="254" t="str">
        <f>IF(EV53="","",VLOOKUP(EV53,Language!$D$5:$E$63,2,0))</f>
        <v/>
      </c>
      <c r="EX53" s="258"/>
      <c r="EY53" s="254" t="str">
        <f>IF(EX53="","",VLOOKUP(EX53,Language!$D$5:$E$63,2,0))</f>
        <v/>
      </c>
      <c r="EZ53" s="274"/>
      <c r="FA53" s="275"/>
      <c r="FB53" s="276"/>
      <c r="FC53" s="276"/>
      <c r="FD53" s="277">
        <f t="shared" si="554"/>
        <v>0</v>
      </c>
      <c r="FE53" s="277">
        <f t="shared" si="555"/>
        <v>0</v>
      </c>
      <c r="FF53" s="277"/>
      <c r="FG53" s="273" t="str">
        <f t="shared" si="556"/>
        <v/>
      </c>
      <c r="FH53" s="133"/>
      <c r="FI53" s="268"/>
      <c r="FJ53" s="254" t="str">
        <f>IF(FI53="","",VLOOKUP(FI53,Language!$D$5:$E$63,2,0))</f>
        <v/>
      </c>
      <c r="FK53" s="258"/>
      <c r="FL53" s="254" t="str">
        <f>IF(FK53="","",VLOOKUP(FK53,Language!$D$5:$E$63,2,0))</f>
        <v/>
      </c>
      <c r="FM53" s="274"/>
      <c r="FN53" s="275"/>
      <c r="FO53" s="276"/>
      <c r="FP53" s="276"/>
      <c r="FQ53" s="277">
        <f t="shared" si="557"/>
        <v>0</v>
      </c>
      <c r="FR53" s="277">
        <f t="shared" si="558"/>
        <v>0</v>
      </c>
      <c r="FS53" s="277"/>
      <c r="FT53" s="273" t="str">
        <f t="shared" si="559"/>
        <v/>
      </c>
      <c r="FU53" s="133"/>
      <c r="FV53" s="268"/>
      <c r="FW53" s="254" t="str">
        <f>IF(FV53="","",VLOOKUP(FV53,Language!$D$5:$E$63,2,0))</f>
        <v/>
      </c>
      <c r="FX53" s="258"/>
      <c r="FY53" s="254" t="str">
        <f>IF(FX53="","",VLOOKUP(FX53,Language!$D$5:$E$63,2,0))</f>
        <v/>
      </c>
      <c r="FZ53" s="274"/>
      <c r="GA53" s="275"/>
      <c r="GB53" s="276"/>
      <c r="GC53" s="276"/>
      <c r="GD53" s="277">
        <f t="shared" si="560"/>
        <v>0</v>
      </c>
      <c r="GE53" s="277">
        <f t="shared" si="561"/>
        <v>0</v>
      </c>
      <c r="GF53" s="277"/>
      <c r="GG53" s="273" t="str">
        <f t="shared" si="562"/>
        <v/>
      </c>
      <c r="GH53" s="133"/>
      <c r="GI53" s="268"/>
      <c r="GJ53" s="254" t="str">
        <f>IF(GI53="","",VLOOKUP(GI53,Language!$D$5:$E$63,2,0))</f>
        <v/>
      </c>
      <c r="GK53" s="258"/>
      <c r="GL53" s="254" t="str">
        <f>IF(GK53="","",VLOOKUP(GK53,Language!$D$5:$E$63,2,0))</f>
        <v/>
      </c>
      <c r="GM53" s="274"/>
      <c r="GN53" s="275"/>
      <c r="GO53" s="276"/>
      <c r="GP53" s="276"/>
      <c r="GQ53" s="277">
        <f t="shared" si="563"/>
        <v>0</v>
      </c>
      <c r="GR53" s="277">
        <f t="shared" si="564"/>
        <v>0</v>
      </c>
      <c r="GS53" s="277"/>
      <c r="GT53" s="273" t="str">
        <f t="shared" si="565"/>
        <v/>
      </c>
      <c r="GU53" s="133"/>
      <c r="GV53" s="268"/>
      <c r="GW53" s="254" t="str">
        <f>IF(GV53="","",VLOOKUP(GV53,Language!$D$5:$E$63,2,0))</f>
        <v/>
      </c>
      <c r="GX53" s="258"/>
      <c r="GY53" s="254" t="str">
        <f>IF(GX53="","",VLOOKUP(GX53,Language!$D$5:$E$63,2,0))</f>
        <v/>
      </c>
      <c r="GZ53" s="274"/>
      <c r="HA53" s="275"/>
      <c r="HB53" s="276"/>
      <c r="HC53" s="276"/>
      <c r="HD53" s="277">
        <f t="shared" si="566"/>
        <v>0</v>
      </c>
      <c r="HE53" s="277">
        <f t="shared" si="567"/>
        <v>0</v>
      </c>
      <c r="HF53" s="277"/>
      <c r="HG53" s="273" t="str">
        <f t="shared" si="568"/>
        <v/>
      </c>
      <c r="HH53" s="133"/>
      <c r="HI53" s="268"/>
      <c r="HJ53" s="254" t="str">
        <f>IF(HI53="","",VLOOKUP(HI53,Language!$D$5:$E$63,2,0))</f>
        <v/>
      </c>
      <c r="HK53" s="258"/>
      <c r="HL53" s="254" t="str">
        <f>IF(HK53="","",VLOOKUP(HK53,Language!$D$5:$E$63,2,0))</f>
        <v/>
      </c>
      <c r="HM53" s="274"/>
      <c r="HN53" s="275"/>
      <c r="HO53" s="276"/>
      <c r="HP53" s="276"/>
      <c r="HQ53" s="277">
        <f t="shared" si="569"/>
        <v>0</v>
      </c>
      <c r="HR53" s="277">
        <f t="shared" si="570"/>
        <v>0</v>
      </c>
      <c r="HS53" s="277"/>
      <c r="HT53" s="273" t="str">
        <f t="shared" si="571"/>
        <v/>
      </c>
      <c r="HU53" s="133"/>
      <c r="HV53" s="268"/>
      <c r="HW53" s="254" t="str">
        <f>IF(HV53="","",VLOOKUP(HV53,Language!$D$5:$E$63,2,0))</f>
        <v/>
      </c>
      <c r="HX53" s="258"/>
      <c r="HY53" s="254" t="str">
        <f>IF(HX53="","",VLOOKUP(HX53,Language!$D$5:$E$63,2,0))</f>
        <v/>
      </c>
      <c r="HZ53" s="274"/>
      <c r="IA53" s="275"/>
      <c r="IB53" s="276"/>
      <c r="IC53" s="276"/>
      <c r="ID53" s="277">
        <f t="shared" si="572"/>
        <v>0</v>
      </c>
      <c r="IE53" s="277">
        <f t="shared" si="573"/>
        <v>0</v>
      </c>
      <c r="IF53" s="277"/>
      <c r="IG53" s="273" t="str">
        <f t="shared" si="574"/>
        <v/>
      </c>
      <c r="IH53" s="133"/>
      <c r="II53" s="268"/>
      <c r="IJ53" s="254" t="str">
        <f>IF(II53="","",VLOOKUP(II53,Language!$D$5:$E$63,2,0))</f>
        <v/>
      </c>
      <c r="IK53" s="258"/>
      <c r="IL53" s="254" t="str">
        <f>IF(IK53="","",VLOOKUP(IK53,Language!$D$5:$E$63,2,0))</f>
        <v/>
      </c>
      <c r="IM53" s="274"/>
      <c r="IN53" s="275"/>
      <c r="IO53" s="276"/>
      <c r="IP53" s="276"/>
      <c r="IQ53" s="277">
        <f t="shared" si="575"/>
        <v>0</v>
      </c>
      <c r="IR53" s="277">
        <f t="shared" si="576"/>
        <v>0</v>
      </c>
      <c r="IS53" s="277"/>
      <c r="IT53" s="273" t="str">
        <f t="shared" si="577"/>
        <v/>
      </c>
      <c r="IU53" s="133"/>
      <c r="IV53" s="268"/>
      <c r="IW53" s="254" t="str">
        <f>IF(IV53="","",VLOOKUP(IV53,Language!$D$5:$E$63,2,0))</f>
        <v/>
      </c>
      <c r="IX53" s="258"/>
      <c r="IY53" s="254" t="str">
        <f>IF(IX53="","",VLOOKUP(IX53,Language!$D$5:$E$63,2,0))</f>
        <v/>
      </c>
      <c r="IZ53" s="274"/>
      <c r="JA53" s="275"/>
      <c r="JB53" s="276"/>
      <c r="JC53" s="276"/>
      <c r="JD53" s="277">
        <f t="shared" si="578"/>
        <v>0</v>
      </c>
      <c r="JE53" s="277">
        <f t="shared" si="579"/>
        <v>0</v>
      </c>
      <c r="JF53" s="277"/>
      <c r="JG53" s="273" t="str">
        <f t="shared" si="580"/>
        <v/>
      </c>
      <c r="JH53" s="133"/>
      <c r="JI53" s="268"/>
      <c r="JJ53" s="254" t="str">
        <f>IF(JI53="","",VLOOKUP(JI53,Language!$D$5:$E$63,2,0))</f>
        <v/>
      </c>
      <c r="JK53" s="258"/>
      <c r="JL53" s="254" t="str">
        <f>IF(JK53="","",VLOOKUP(JK53,Language!$D$5:$E$63,2,0))</f>
        <v/>
      </c>
      <c r="JM53" s="274"/>
      <c r="JN53" s="275"/>
      <c r="JO53" s="276"/>
      <c r="JP53" s="276"/>
      <c r="JQ53" s="277">
        <f t="shared" si="581"/>
        <v>0</v>
      </c>
      <c r="JR53" s="277">
        <f t="shared" si="582"/>
        <v>0</v>
      </c>
      <c r="JS53" s="277"/>
      <c r="JT53" s="273" t="str">
        <f t="shared" si="583"/>
        <v/>
      </c>
      <c r="JU53" s="133"/>
      <c r="JV53" s="268"/>
      <c r="JW53" s="254" t="str">
        <f>IF(JV53="","",VLOOKUP(JV53,Language!$D$5:$E$63,2,0))</f>
        <v/>
      </c>
      <c r="JX53" s="258"/>
      <c r="JY53" s="254" t="str">
        <f>IF(JX53="","",VLOOKUP(JX53,Language!$D$5:$E$63,2,0))</f>
        <v/>
      </c>
      <c r="JZ53" s="274"/>
      <c r="KA53" s="275"/>
      <c r="KB53" s="276"/>
      <c r="KC53" s="276"/>
      <c r="KD53" s="277">
        <f t="shared" si="584"/>
        <v>0</v>
      </c>
      <c r="KE53" s="277">
        <f t="shared" si="585"/>
        <v>0</v>
      </c>
      <c r="KF53" s="277"/>
      <c r="KG53" s="273" t="str">
        <f t="shared" si="586"/>
        <v/>
      </c>
      <c r="KH53" s="133"/>
      <c r="KI53" s="268"/>
      <c r="KJ53" s="254" t="str">
        <f>IF(KI53="","",VLOOKUP(KI53,Language!$D$5:$E$63,2,0))</f>
        <v/>
      </c>
      <c r="KK53" s="258"/>
      <c r="KL53" s="254" t="str">
        <f>IF(KK53="","",VLOOKUP(KK53,Language!$D$5:$E$63,2,0))</f>
        <v/>
      </c>
      <c r="KM53" s="274"/>
      <c r="KN53" s="275"/>
      <c r="KO53" s="276"/>
      <c r="KP53" s="276"/>
      <c r="KQ53" s="277">
        <f t="shared" si="587"/>
        <v>0</v>
      </c>
      <c r="KR53" s="277">
        <f t="shared" si="588"/>
        <v>0</v>
      </c>
      <c r="KS53" s="277"/>
      <c r="KT53" s="273" t="str">
        <f t="shared" si="589"/>
        <v/>
      </c>
      <c r="KU53" s="133"/>
      <c r="KV53" s="268"/>
      <c r="KW53" s="254" t="str">
        <f>IF(KV53="","",VLOOKUP(KV53,Language!$D$5:$E$63,2,0))</f>
        <v/>
      </c>
      <c r="KX53" s="258"/>
      <c r="KY53" s="254" t="str">
        <f>IF(KX53="","",VLOOKUP(KX53,Language!$D$5:$E$63,2,0))</f>
        <v/>
      </c>
      <c r="KZ53" s="274"/>
      <c r="LA53" s="275"/>
      <c r="LB53" s="276"/>
      <c r="LC53" s="276"/>
      <c r="LD53" s="277">
        <f t="shared" si="590"/>
        <v>0</v>
      </c>
      <c r="LE53" s="277">
        <f t="shared" si="591"/>
        <v>0</v>
      </c>
      <c r="LF53" s="277"/>
      <c r="LG53" s="273" t="str">
        <f t="shared" si="592"/>
        <v/>
      </c>
      <c r="LH53" s="133"/>
      <c r="LI53" s="268"/>
      <c r="LJ53" s="254" t="str">
        <f>IF(LI53="","",VLOOKUP(LI53,Language!$D$5:$E$63,2,0))</f>
        <v/>
      </c>
      <c r="LK53" s="258"/>
      <c r="LL53" s="254" t="str">
        <f>IF(LK53="","",VLOOKUP(LK53,Language!$D$5:$E$63,2,0))</f>
        <v/>
      </c>
      <c r="LM53" s="274"/>
      <c r="LN53" s="275"/>
      <c r="LO53" s="276"/>
      <c r="LP53" s="276"/>
      <c r="LQ53" s="277">
        <f t="shared" si="593"/>
        <v>0</v>
      </c>
      <c r="LR53" s="277">
        <f t="shared" si="594"/>
        <v>0</v>
      </c>
      <c r="LS53" s="277"/>
      <c r="LT53" s="273" t="str">
        <f t="shared" si="595"/>
        <v/>
      </c>
      <c r="LU53" s="133"/>
      <c r="LV53" s="268"/>
      <c r="LW53" s="254" t="str">
        <f>IF(LV53="","",VLOOKUP(LV53,Language!$D$5:$E$63,2,0))</f>
        <v/>
      </c>
      <c r="LX53" s="258"/>
      <c r="LY53" s="254" t="str">
        <f>IF(LX53="","",VLOOKUP(LX53,Language!$D$5:$E$63,2,0))</f>
        <v/>
      </c>
      <c r="LZ53" s="274"/>
      <c r="MA53" s="275"/>
      <c r="MB53" s="276"/>
      <c r="MC53" s="276"/>
      <c r="MD53" s="277">
        <f t="shared" si="596"/>
        <v>0</v>
      </c>
      <c r="ME53" s="277">
        <f t="shared" si="597"/>
        <v>0</v>
      </c>
      <c r="MF53" s="277"/>
      <c r="MG53" s="273" t="str">
        <f t="shared" si="598"/>
        <v/>
      </c>
    </row>
    <row r="54">
      <c r="A54" s="172"/>
      <c r="B54" s="253">
        <f t="array" ref="B54">IF(C54="","",INDEX(Groups!$C$7:$C$35,MATCH(C54,Groups!$D$7:$D$35,0)))</f>
        <v>5</v>
      </c>
      <c r="C54" s="254" t="str">
        <f>INDIRECT("'"&amp;References!$A$1&amp;"'!"&amp;"$T$54")</f>
        <v>England</v>
      </c>
      <c r="D54" s="255">
        <f t="array" ref="D54">IF(E54="","",INDEX(Groups!$C$7:$C$35,MATCH(E54,Groups!$D$7:$D$35,0)))</f>
        <v>34</v>
      </c>
      <c r="E54" s="254" t="str">
        <f>INDIRECT("'"&amp;References!$A$1&amp;"'!"&amp;"$U$54")</f>
        <v>Georgia</v>
      </c>
      <c r="F54" s="256">
        <f>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1</v>
      </c>
      <c r="G54" s="257">
        <f>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H54" s="133"/>
      <c r="I54" s="268"/>
      <c r="J54" s="254" t="str">
        <f>IF(I54="","",VLOOKUP(I54,Language!$D$5:$E$63,2,0))</f>
        <v/>
      </c>
      <c r="K54" s="258"/>
      <c r="L54" s="254" t="str">
        <f>IF(K54="","",VLOOKUP(K54,Language!$D$5:$E$63,2,0))</f>
        <v/>
      </c>
      <c r="M54" s="274"/>
      <c r="N54" s="275"/>
      <c r="O54" s="276"/>
      <c r="P54" s="276"/>
      <c r="Q54" s="277">
        <f t="shared" si="521"/>
        <v>0</v>
      </c>
      <c r="R54" s="277">
        <f t="shared" si="522"/>
        <v>0</v>
      </c>
      <c r="S54" s="277"/>
      <c r="T54" s="273" t="str">
        <f t="shared" si="523"/>
        <v/>
      </c>
      <c r="U54" s="133"/>
      <c r="V54" s="268"/>
      <c r="W54" s="254" t="str">
        <f>IF(V54="","",VLOOKUP(V54,Language!$D$5:$E$63,2,0))</f>
        <v/>
      </c>
      <c r="X54" s="258"/>
      <c r="Y54" s="254" t="str">
        <f>IF(X54="","",VLOOKUP(X54,Language!$D$5:$E$63,2,0))</f>
        <v/>
      </c>
      <c r="Z54" s="274"/>
      <c r="AA54" s="275"/>
      <c r="AB54" s="276"/>
      <c r="AC54" s="276"/>
      <c r="AD54" s="277">
        <f t="shared" si="524"/>
        <v>0</v>
      </c>
      <c r="AE54" s="277">
        <f t="shared" si="525"/>
        <v>0</v>
      </c>
      <c r="AF54" s="277"/>
      <c r="AG54" s="273" t="str">
        <f t="shared" si="526"/>
        <v/>
      </c>
      <c r="AH54" s="133"/>
      <c r="AI54" s="268"/>
      <c r="AJ54" s="254" t="str">
        <f>IF(AI54="","",VLOOKUP(AI54,Language!$D$5:$E$63,2,0))</f>
        <v/>
      </c>
      <c r="AK54" s="258"/>
      <c r="AL54" s="254" t="str">
        <f>IF(AK54="","",VLOOKUP(AK54,Language!$D$5:$E$63,2,0))</f>
        <v/>
      </c>
      <c r="AM54" s="274"/>
      <c r="AN54" s="275"/>
      <c r="AO54" s="276"/>
      <c r="AP54" s="276"/>
      <c r="AQ54" s="277">
        <f t="shared" si="527"/>
        <v>0</v>
      </c>
      <c r="AR54" s="277">
        <f t="shared" si="528"/>
        <v>0</v>
      </c>
      <c r="AS54" s="277"/>
      <c r="AT54" s="273" t="str">
        <f t="shared" si="529"/>
        <v/>
      </c>
      <c r="AU54" s="133"/>
      <c r="AV54" s="268"/>
      <c r="AW54" s="254" t="str">
        <f>IF(AV54="","",VLOOKUP(AV54,Language!$D$5:$E$63,2,0))</f>
        <v/>
      </c>
      <c r="AX54" s="258"/>
      <c r="AY54" s="254" t="str">
        <f>IF(AX54="","",VLOOKUP(AX54,Language!$D$5:$E$63,2,0))</f>
        <v/>
      </c>
      <c r="AZ54" s="274"/>
      <c r="BA54" s="275"/>
      <c r="BB54" s="276"/>
      <c r="BC54" s="276"/>
      <c r="BD54" s="277">
        <f t="shared" si="530"/>
        <v>0</v>
      </c>
      <c r="BE54" s="277">
        <f t="shared" si="531"/>
        <v>0</v>
      </c>
      <c r="BF54" s="277"/>
      <c r="BG54" s="273" t="str">
        <f t="shared" si="532"/>
        <v/>
      </c>
      <c r="BH54" s="133"/>
      <c r="BI54" s="268"/>
      <c r="BJ54" s="254" t="str">
        <f>IF(BI54="","",VLOOKUP(BI54,Language!$D$5:$E$63,2,0))</f>
        <v/>
      </c>
      <c r="BK54" s="258"/>
      <c r="BL54" s="254" t="str">
        <f>IF(BK54="","",VLOOKUP(BK54,Language!$D$5:$E$63,2,0))</f>
        <v/>
      </c>
      <c r="BM54" s="274"/>
      <c r="BN54" s="275"/>
      <c r="BO54" s="276"/>
      <c r="BP54" s="276"/>
      <c r="BQ54" s="277">
        <f t="shared" si="533"/>
        <v>0</v>
      </c>
      <c r="BR54" s="277">
        <f t="shared" si="534"/>
        <v>0</v>
      </c>
      <c r="BS54" s="277"/>
      <c r="BT54" s="273" t="str">
        <f t="shared" si="535"/>
        <v/>
      </c>
      <c r="BU54" s="133"/>
      <c r="BV54" s="268"/>
      <c r="BW54" s="254" t="str">
        <f>IF(BV54="","",VLOOKUP(BV54,Language!$D$5:$E$63,2,0))</f>
        <v/>
      </c>
      <c r="BX54" s="258"/>
      <c r="BY54" s="254" t="str">
        <f>IF(BX54="","",VLOOKUP(BX54,Language!$D$5:$E$63,2,0))</f>
        <v/>
      </c>
      <c r="BZ54" s="274"/>
      <c r="CA54" s="275"/>
      <c r="CB54" s="276"/>
      <c r="CC54" s="276"/>
      <c r="CD54" s="277">
        <f t="shared" si="536"/>
        <v>0</v>
      </c>
      <c r="CE54" s="277">
        <f t="shared" si="537"/>
        <v>0</v>
      </c>
      <c r="CF54" s="277"/>
      <c r="CG54" s="273" t="str">
        <f t="shared" si="538"/>
        <v/>
      </c>
      <c r="CH54" s="133"/>
      <c r="CI54" s="268"/>
      <c r="CJ54" s="254" t="str">
        <f>IF(CI54="","",VLOOKUP(CI54,Language!$D$5:$E$63,2,0))</f>
        <v/>
      </c>
      <c r="CK54" s="258"/>
      <c r="CL54" s="254" t="str">
        <f>IF(CK54="","",VLOOKUP(CK54,Language!$D$5:$E$63,2,0))</f>
        <v/>
      </c>
      <c r="CM54" s="274"/>
      <c r="CN54" s="275"/>
      <c r="CO54" s="276"/>
      <c r="CP54" s="276"/>
      <c r="CQ54" s="277">
        <f t="shared" si="539"/>
        <v>0</v>
      </c>
      <c r="CR54" s="277">
        <f t="shared" si="540"/>
        <v>0</v>
      </c>
      <c r="CS54" s="277"/>
      <c r="CT54" s="273" t="str">
        <f t="shared" si="541"/>
        <v/>
      </c>
      <c r="CU54" s="133"/>
      <c r="CV54" s="268"/>
      <c r="CW54" s="254" t="str">
        <f>IF(CV54="","",VLOOKUP(CV54,Language!$D$5:$E$63,2,0))</f>
        <v/>
      </c>
      <c r="CX54" s="258"/>
      <c r="CY54" s="254" t="str">
        <f>IF(CX54="","",VLOOKUP(CX54,Language!$D$5:$E$63,2,0))</f>
        <v/>
      </c>
      <c r="CZ54" s="274"/>
      <c r="DA54" s="275"/>
      <c r="DB54" s="276"/>
      <c r="DC54" s="276"/>
      <c r="DD54" s="277">
        <f t="shared" si="542"/>
        <v>0</v>
      </c>
      <c r="DE54" s="277">
        <f t="shared" si="543"/>
        <v>0</v>
      </c>
      <c r="DF54" s="277"/>
      <c r="DG54" s="273" t="str">
        <f t="shared" si="544"/>
        <v/>
      </c>
      <c r="DH54" s="133"/>
      <c r="DI54" s="268"/>
      <c r="DJ54" s="254" t="str">
        <f>IF(DI54="","",VLOOKUP(DI54,Language!$D$5:$E$63,2,0))</f>
        <v/>
      </c>
      <c r="DK54" s="258"/>
      <c r="DL54" s="254" t="str">
        <f>IF(DK54="","",VLOOKUP(DK54,Language!$D$5:$E$63,2,0))</f>
        <v/>
      </c>
      <c r="DM54" s="274"/>
      <c r="DN54" s="275"/>
      <c r="DO54" s="276"/>
      <c r="DP54" s="276"/>
      <c r="DQ54" s="277">
        <f t="shared" si="545"/>
        <v>0</v>
      </c>
      <c r="DR54" s="277">
        <f t="shared" si="546"/>
        <v>0</v>
      </c>
      <c r="DS54" s="277"/>
      <c r="DT54" s="273" t="str">
        <f t="shared" si="547"/>
        <v/>
      </c>
      <c r="DU54" s="133"/>
      <c r="DV54" s="268"/>
      <c r="DW54" s="254" t="str">
        <f>IF(DV54="","",VLOOKUP(DV54,Language!$D$5:$E$63,2,0))</f>
        <v/>
      </c>
      <c r="DX54" s="258"/>
      <c r="DY54" s="254" t="str">
        <f>IF(DX54="","",VLOOKUP(DX54,Language!$D$5:$E$63,2,0))</f>
        <v/>
      </c>
      <c r="DZ54" s="274"/>
      <c r="EA54" s="275"/>
      <c r="EB54" s="276"/>
      <c r="EC54" s="276"/>
      <c r="ED54" s="277">
        <f t="shared" si="548"/>
        <v>0</v>
      </c>
      <c r="EE54" s="277">
        <f t="shared" si="549"/>
        <v>0</v>
      </c>
      <c r="EF54" s="277"/>
      <c r="EG54" s="273" t="str">
        <f t="shared" si="550"/>
        <v/>
      </c>
      <c r="EH54" s="133"/>
      <c r="EI54" s="268"/>
      <c r="EJ54" s="254" t="str">
        <f>IF(EI54="","",VLOOKUP(EI54,Language!$D$5:$E$63,2,0))</f>
        <v/>
      </c>
      <c r="EK54" s="258"/>
      <c r="EL54" s="254" t="str">
        <f>IF(EK54="","",VLOOKUP(EK54,Language!$D$5:$E$63,2,0))</f>
        <v/>
      </c>
      <c r="EM54" s="274"/>
      <c r="EN54" s="275"/>
      <c r="EO54" s="276"/>
      <c r="EP54" s="276"/>
      <c r="EQ54" s="277">
        <f t="shared" si="551"/>
        <v>0</v>
      </c>
      <c r="ER54" s="277">
        <f t="shared" si="552"/>
        <v>0</v>
      </c>
      <c r="ES54" s="277"/>
      <c r="ET54" s="273" t="str">
        <f t="shared" si="553"/>
        <v/>
      </c>
      <c r="EU54" s="133"/>
      <c r="EV54" s="268"/>
      <c r="EW54" s="254" t="str">
        <f>IF(EV54="","",VLOOKUP(EV54,Language!$D$5:$E$63,2,0))</f>
        <v/>
      </c>
      <c r="EX54" s="258"/>
      <c r="EY54" s="254" t="str">
        <f>IF(EX54="","",VLOOKUP(EX54,Language!$D$5:$E$63,2,0))</f>
        <v/>
      </c>
      <c r="EZ54" s="274"/>
      <c r="FA54" s="275"/>
      <c r="FB54" s="276"/>
      <c r="FC54" s="276"/>
      <c r="FD54" s="277">
        <f t="shared" si="554"/>
        <v>0</v>
      </c>
      <c r="FE54" s="277">
        <f t="shared" si="555"/>
        <v>0</v>
      </c>
      <c r="FF54" s="277"/>
      <c r="FG54" s="273" t="str">
        <f t="shared" si="556"/>
        <v/>
      </c>
      <c r="FH54" s="133"/>
      <c r="FI54" s="268"/>
      <c r="FJ54" s="254" t="str">
        <f>IF(FI54="","",VLOOKUP(FI54,Language!$D$5:$E$63,2,0))</f>
        <v/>
      </c>
      <c r="FK54" s="258"/>
      <c r="FL54" s="254" t="str">
        <f>IF(FK54="","",VLOOKUP(FK54,Language!$D$5:$E$63,2,0))</f>
        <v/>
      </c>
      <c r="FM54" s="274"/>
      <c r="FN54" s="275"/>
      <c r="FO54" s="276"/>
      <c r="FP54" s="276"/>
      <c r="FQ54" s="277">
        <f t="shared" si="557"/>
        <v>0</v>
      </c>
      <c r="FR54" s="277">
        <f t="shared" si="558"/>
        <v>0</v>
      </c>
      <c r="FS54" s="277"/>
      <c r="FT54" s="273" t="str">
        <f t="shared" si="559"/>
        <v/>
      </c>
      <c r="FU54" s="133"/>
      <c r="FV54" s="268"/>
      <c r="FW54" s="254" t="str">
        <f>IF(FV54="","",VLOOKUP(FV54,Language!$D$5:$E$63,2,0))</f>
        <v/>
      </c>
      <c r="FX54" s="258"/>
      <c r="FY54" s="254" t="str">
        <f>IF(FX54="","",VLOOKUP(FX54,Language!$D$5:$E$63,2,0))</f>
        <v/>
      </c>
      <c r="FZ54" s="274"/>
      <c r="GA54" s="275"/>
      <c r="GB54" s="276"/>
      <c r="GC54" s="276"/>
      <c r="GD54" s="277">
        <f t="shared" si="560"/>
        <v>0</v>
      </c>
      <c r="GE54" s="277">
        <f t="shared" si="561"/>
        <v>0</v>
      </c>
      <c r="GF54" s="277"/>
      <c r="GG54" s="273" t="str">
        <f t="shared" si="562"/>
        <v/>
      </c>
      <c r="GH54" s="133"/>
      <c r="GI54" s="268"/>
      <c r="GJ54" s="254" t="str">
        <f>IF(GI54="","",VLOOKUP(GI54,Language!$D$5:$E$63,2,0))</f>
        <v/>
      </c>
      <c r="GK54" s="258"/>
      <c r="GL54" s="254" t="str">
        <f>IF(GK54="","",VLOOKUP(GK54,Language!$D$5:$E$63,2,0))</f>
        <v/>
      </c>
      <c r="GM54" s="274"/>
      <c r="GN54" s="275"/>
      <c r="GO54" s="276"/>
      <c r="GP54" s="276"/>
      <c r="GQ54" s="277">
        <f t="shared" si="563"/>
        <v>0</v>
      </c>
      <c r="GR54" s="277">
        <f t="shared" si="564"/>
        <v>0</v>
      </c>
      <c r="GS54" s="277"/>
      <c r="GT54" s="273" t="str">
        <f t="shared" si="565"/>
        <v/>
      </c>
      <c r="GU54" s="133"/>
      <c r="GV54" s="268"/>
      <c r="GW54" s="254" t="str">
        <f>IF(GV54="","",VLOOKUP(GV54,Language!$D$5:$E$63,2,0))</f>
        <v/>
      </c>
      <c r="GX54" s="258"/>
      <c r="GY54" s="254" t="str">
        <f>IF(GX54="","",VLOOKUP(GX54,Language!$D$5:$E$63,2,0))</f>
        <v/>
      </c>
      <c r="GZ54" s="274"/>
      <c r="HA54" s="275"/>
      <c r="HB54" s="276"/>
      <c r="HC54" s="276"/>
      <c r="HD54" s="277">
        <f t="shared" si="566"/>
        <v>0</v>
      </c>
      <c r="HE54" s="277">
        <f t="shared" si="567"/>
        <v>0</v>
      </c>
      <c r="HF54" s="277"/>
      <c r="HG54" s="273" t="str">
        <f t="shared" si="568"/>
        <v/>
      </c>
      <c r="HH54" s="133"/>
      <c r="HI54" s="268"/>
      <c r="HJ54" s="254" t="str">
        <f>IF(HI54="","",VLOOKUP(HI54,Language!$D$5:$E$63,2,0))</f>
        <v/>
      </c>
      <c r="HK54" s="258"/>
      <c r="HL54" s="254" t="str">
        <f>IF(HK54="","",VLOOKUP(HK54,Language!$D$5:$E$63,2,0))</f>
        <v/>
      </c>
      <c r="HM54" s="274"/>
      <c r="HN54" s="275"/>
      <c r="HO54" s="276"/>
      <c r="HP54" s="276"/>
      <c r="HQ54" s="277">
        <f t="shared" si="569"/>
        <v>0</v>
      </c>
      <c r="HR54" s="277">
        <f t="shared" si="570"/>
        <v>0</v>
      </c>
      <c r="HS54" s="277"/>
      <c r="HT54" s="273" t="str">
        <f t="shared" si="571"/>
        <v/>
      </c>
      <c r="HU54" s="133"/>
      <c r="HV54" s="268"/>
      <c r="HW54" s="254" t="str">
        <f>IF(HV54="","",VLOOKUP(HV54,Language!$D$5:$E$63,2,0))</f>
        <v/>
      </c>
      <c r="HX54" s="258"/>
      <c r="HY54" s="254" t="str">
        <f>IF(HX54="","",VLOOKUP(HX54,Language!$D$5:$E$63,2,0))</f>
        <v/>
      </c>
      <c r="HZ54" s="274"/>
      <c r="IA54" s="275"/>
      <c r="IB54" s="276"/>
      <c r="IC54" s="276"/>
      <c r="ID54" s="277">
        <f t="shared" si="572"/>
        <v>0</v>
      </c>
      <c r="IE54" s="277">
        <f t="shared" si="573"/>
        <v>0</v>
      </c>
      <c r="IF54" s="277"/>
      <c r="IG54" s="273" t="str">
        <f t="shared" si="574"/>
        <v/>
      </c>
      <c r="IH54" s="133"/>
      <c r="II54" s="268"/>
      <c r="IJ54" s="254" t="str">
        <f>IF(II54="","",VLOOKUP(II54,Language!$D$5:$E$63,2,0))</f>
        <v/>
      </c>
      <c r="IK54" s="258"/>
      <c r="IL54" s="254" t="str">
        <f>IF(IK54="","",VLOOKUP(IK54,Language!$D$5:$E$63,2,0))</f>
        <v/>
      </c>
      <c r="IM54" s="274"/>
      <c r="IN54" s="275"/>
      <c r="IO54" s="276"/>
      <c r="IP54" s="276"/>
      <c r="IQ54" s="277">
        <f t="shared" si="575"/>
        <v>0</v>
      </c>
      <c r="IR54" s="277">
        <f t="shared" si="576"/>
        <v>0</v>
      </c>
      <c r="IS54" s="277"/>
      <c r="IT54" s="273" t="str">
        <f t="shared" si="577"/>
        <v/>
      </c>
      <c r="IU54" s="133"/>
      <c r="IV54" s="268"/>
      <c r="IW54" s="254" t="str">
        <f>IF(IV54="","",VLOOKUP(IV54,Language!$D$5:$E$63,2,0))</f>
        <v/>
      </c>
      <c r="IX54" s="258"/>
      <c r="IY54" s="254" t="str">
        <f>IF(IX54="","",VLOOKUP(IX54,Language!$D$5:$E$63,2,0))</f>
        <v/>
      </c>
      <c r="IZ54" s="274"/>
      <c r="JA54" s="275"/>
      <c r="JB54" s="276"/>
      <c r="JC54" s="276"/>
      <c r="JD54" s="277">
        <f t="shared" si="578"/>
        <v>0</v>
      </c>
      <c r="JE54" s="277">
        <f t="shared" si="579"/>
        <v>0</v>
      </c>
      <c r="JF54" s="277"/>
      <c r="JG54" s="273" t="str">
        <f t="shared" si="580"/>
        <v/>
      </c>
      <c r="JH54" s="133"/>
      <c r="JI54" s="268"/>
      <c r="JJ54" s="254" t="str">
        <f>IF(JI54="","",VLOOKUP(JI54,Language!$D$5:$E$63,2,0))</f>
        <v/>
      </c>
      <c r="JK54" s="258"/>
      <c r="JL54" s="254" t="str">
        <f>IF(JK54="","",VLOOKUP(JK54,Language!$D$5:$E$63,2,0))</f>
        <v/>
      </c>
      <c r="JM54" s="274"/>
      <c r="JN54" s="275"/>
      <c r="JO54" s="276"/>
      <c r="JP54" s="276"/>
      <c r="JQ54" s="277">
        <f t="shared" si="581"/>
        <v>0</v>
      </c>
      <c r="JR54" s="277">
        <f t="shared" si="582"/>
        <v>0</v>
      </c>
      <c r="JS54" s="277"/>
      <c r="JT54" s="273" t="str">
        <f t="shared" si="583"/>
        <v/>
      </c>
      <c r="JU54" s="133"/>
      <c r="JV54" s="268"/>
      <c r="JW54" s="254" t="str">
        <f>IF(JV54="","",VLOOKUP(JV54,Language!$D$5:$E$63,2,0))</f>
        <v/>
      </c>
      <c r="JX54" s="258"/>
      <c r="JY54" s="254" t="str">
        <f>IF(JX54="","",VLOOKUP(JX54,Language!$D$5:$E$63,2,0))</f>
        <v/>
      </c>
      <c r="JZ54" s="274"/>
      <c r="KA54" s="275"/>
      <c r="KB54" s="276"/>
      <c r="KC54" s="276"/>
      <c r="KD54" s="277">
        <f t="shared" si="584"/>
        <v>0</v>
      </c>
      <c r="KE54" s="277">
        <f t="shared" si="585"/>
        <v>0</v>
      </c>
      <c r="KF54" s="277"/>
      <c r="KG54" s="273" t="str">
        <f t="shared" si="586"/>
        <v/>
      </c>
      <c r="KH54" s="133"/>
      <c r="KI54" s="268"/>
      <c r="KJ54" s="254" t="str">
        <f>IF(KI54="","",VLOOKUP(KI54,Language!$D$5:$E$63,2,0))</f>
        <v/>
      </c>
      <c r="KK54" s="258"/>
      <c r="KL54" s="254" t="str">
        <f>IF(KK54="","",VLOOKUP(KK54,Language!$D$5:$E$63,2,0))</f>
        <v/>
      </c>
      <c r="KM54" s="274"/>
      <c r="KN54" s="275"/>
      <c r="KO54" s="276"/>
      <c r="KP54" s="276"/>
      <c r="KQ54" s="277">
        <f t="shared" si="587"/>
        <v>0</v>
      </c>
      <c r="KR54" s="277">
        <f t="shared" si="588"/>
        <v>0</v>
      </c>
      <c r="KS54" s="277"/>
      <c r="KT54" s="273" t="str">
        <f t="shared" si="589"/>
        <v/>
      </c>
      <c r="KU54" s="133"/>
      <c r="KV54" s="268"/>
      <c r="KW54" s="254" t="str">
        <f>IF(KV54="","",VLOOKUP(KV54,Language!$D$5:$E$63,2,0))</f>
        <v/>
      </c>
      <c r="KX54" s="258"/>
      <c r="KY54" s="254" t="str">
        <f>IF(KX54="","",VLOOKUP(KX54,Language!$D$5:$E$63,2,0))</f>
        <v/>
      </c>
      <c r="KZ54" s="274"/>
      <c r="LA54" s="275"/>
      <c r="LB54" s="276"/>
      <c r="LC54" s="276"/>
      <c r="LD54" s="277">
        <f t="shared" si="590"/>
        <v>0</v>
      </c>
      <c r="LE54" s="277">
        <f t="shared" si="591"/>
        <v>0</v>
      </c>
      <c r="LF54" s="277"/>
      <c r="LG54" s="273" t="str">
        <f t="shared" si="592"/>
        <v/>
      </c>
      <c r="LH54" s="133"/>
      <c r="LI54" s="268"/>
      <c r="LJ54" s="254" t="str">
        <f>IF(LI54="","",VLOOKUP(LI54,Language!$D$5:$E$63,2,0))</f>
        <v/>
      </c>
      <c r="LK54" s="258"/>
      <c r="LL54" s="254" t="str">
        <f>IF(LK54="","",VLOOKUP(LK54,Language!$D$5:$E$63,2,0))</f>
        <v/>
      </c>
      <c r="LM54" s="274"/>
      <c r="LN54" s="275"/>
      <c r="LO54" s="276"/>
      <c r="LP54" s="276"/>
      <c r="LQ54" s="277">
        <f t="shared" si="593"/>
        <v>0</v>
      </c>
      <c r="LR54" s="277">
        <f t="shared" si="594"/>
        <v>0</v>
      </c>
      <c r="LS54" s="277"/>
      <c r="LT54" s="273" t="str">
        <f t="shared" si="595"/>
        <v/>
      </c>
      <c r="LU54" s="133"/>
      <c r="LV54" s="268"/>
      <c r="LW54" s="254" t="str">
        <f>IF(LV54="","",VLOOKUP(LV54,Language!$D$5:$E$63,2,0))</f>
        <v/>
      </c>
      <c r="LX54" s="258"/>
      <c r="LY54" s="254" t="str">
        <f>IF(LX54="","",VLOOKUP(LX54,Language!$D$5:$E$63,2,0))</f>
        <v/>
      </c>
      <c r="LZ54" s="274"/>
      <c r="MA54" s="275"/>
      <c r="MB54" s="276"/>
      <c r="MC54" s="276"/>
      <c r="MD54" s="277">
        <f t="shared" si="596"/>
        <v>0</v>
      </c>
      <c r="ME54" s="277">
        <f t="shared" si="597"/>
        <v>0</v>
      </c>
      <c r="MF54" s="277"/>
      <c r="MG54" s="273" t="str">
        <f t="shared" si="598"/>
        <v/>
      </c>
    </row>
    <row r="55">
      <c r="A55" s="172"/>
      <c r="B55" s="253">
        <f t="array" ref="B55">IF(C55="","",INDEX(Groups!$C$7:$C$35,MATCH(C55,Groups!$D$7:$D$35,0)))</f>
        <v>20</v>
      </c>
      <c r="C55" s="254" t="str">
        <f>INDIRECT("'"&amp;References!$A$1&amp;"'!"&amp;"$W$54")</f>
        <v>Switzerland</v>
      </c>
      <c r="D55" s="255">
        <f t="array" ref="D55">IF(E55="","",INDEX(Groups!$C$7:$C$35,MATCH(E55,Groups!$D$7:$D$35,0)))</f>
        <v>3</v>
      </c>
      <c r="E55" s="254" t="str">
        <f>INDIRECT("'"&amp;References!$A$1&amp;"'!"&amp;"$X$54")</f>
        <v>Spain</v>
      </c>
      <c r="F55" s="256">
        <f>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257">
        <f>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1</v>
      </c>
      <c r="H55" s="133"/>
      <c r="I55" s="268"/>
      <c r="J55" s="254" t="str">
        <f>IF(I55="","",VLOOKUP(I55,Language!$D$5:$E$63,2,0))</f>
        <v/>
      </c>
      <c r="K55" s="258"/>
      <c r="L55" s="254" t="str">
        <f>IF(K55="","",VLOOKUP(K55,Language!$D$5:$E$63,2,0))</f>
        <v/>
      </c>
      <c r="M55" s="278"/>
      <c r="N55" s="279"/>
      <c r="O55" s="280"/>
      <c r="P55" s="280"/>
      <c r="Q55" s="281">
        <f t="shared" si="521"/>
        <v>0</v>
      </c>
      <c r="R55" s="281">
        <f t="shared" si="522"/>
        <v>0</v>
      </c>
      <c r="S55" s="281"/>
      <c r="T55" s="273" t="str">
        <f t="shared" si="523"/>
        <v/>
      </c>
      <c r="U55" s="133"/>
      <c r="V55" s="268"/>
      <c r="W55" s="254" t="str">
        <f>IF(V55="","",VLOOKUP(V55,Language!$D$5:$E$63,2,0))</f>
        <v/>
      </c>
      <c r="X55" s="258"/>
      <c r="Y55" s="254" t="str">
        <f>IF(X55="","",VLOOKUP(X55,Language!$D$5:$E$63,2,0))</f>
        <v/>
      </c>
      <c r="Z55" s="278"/>
      <c r="AA55" s="279"/>
      <c r="AB55" s="280"/>
      <c r="AC55" s="280"/>
      <c r="AD55" s="281">
        <f t="shared" si="524"/>
        <v>0</v>
      </c>
      <c r="AE55" s="281">
        <f t="shared" si="525"/>
        <v>0</v>
      </c>
      <c r="AF55" s="281"/>
      <c r="AG55" s="273" t="str">
        <f t="shared" si="526"/>
        <v/>
      </c>
      <c r="AH55" s="133"/>
      <c r="AI55" s="268"/>
      <c r="AJ55" s="254" t="str">
        <f>IF(AI55="","",VLOOKUP(AI55,Language!$D$5:$E$63,2,0))</f>
        <v/>
      </c>
      <c r="AK55" s="258"/>
      <c r="AL55" s="254" t="str">
        <f>IF(AK55="","",VLOOKUP(AK55,Language!$D$5:$E$63,2,0))</f>
        <v/>
      </c>
      <c r="AM55" s="278"/>
      <c r="AN55" s="279"/>
      <c r="AO55" s="280"/>
      <c r="AP55" s="280"/>
      <c r="AQ55" s="281">
        <f t="shared" si="527"/>
        <v>0</v>
      </c>
      <c r="AR55" s="281">
        <f t="shared" si="528"/>
        <v>0</v>
      </c>
      <c r="AS55" s="281"/>
      <c r="AT55" s="273" t="str">
        <f t="shared" si="529"/>
        <v/>
      </c>
      <c r="AU55" s="133"/>
      <c r="AV55" s="268"/>
      <c r="AW55" s="254" t="str">
        <f>IF(AV55="","",VLOOKUP(AV55,Language!$D$5:$E$63,2,0))</f>
        <v/>
      </c>
      <c r="AX55" s="258"/>
      <c r="AY55" s="254" t="str">
        <f>IF(AX55="","",VLOOKUP(AX55,Language!$D$5:$E$63,2,0))</f>
        <v/>
      </c>
      <c r="AZ55" s="278"/>
      <c r="BA55" s="279"/>
      <c r="BB55" s="280"/>
      <c r="BC55" s="280"/>
      <c r="BD55" s="281">
        <f t="shared" si="530"/>
        <v>0</v>
      </c>
      <c r="BE55" s="281">
        <f t="shared" si="531"/>
        <v>0</v>
      </c>
      <c r="BF55" s="281"/>
      <c r="BG55" s="273" t="str">
        <f t="shared" si="532"/>
        <v/>
      </c>
      <c r="BH55" s="133"/>
      <c r="BI55" s="268"/>
      <c r="BJ55" s="254" t="str">
        <f>IF(BI55="","",VLOOKUP(BI55,Language!$D$5:$E$63,2,0))</f>
        <v/>
      </c>
      <c r="BK55" s="258"/>
      <c r="BL55" s="254" t="str">
        <f>IF(BK55="","",VLOOKUP(BK55,Language!$D$5:$E$63,2,0))</f>
        <v/>
      </c>
      <c r="BM55" s="278"/>
      <c r="BN55" s="279"/>
      <c r="BO55" s="280"/>
      <c r="BP55" s="280"/>
      <c r="BQ55" s="281">
        <f t="shared" si="533"/>
        <v>0</v>
      </c>
      <c r="BR55" s="281">
        <f t="shared" si="534"/>
        <v>0</v>
      </c>
      <c r="BS55" s="281"/>
      <c r="BT55" s="273" t="str">
        <f t="shared" si="535"/>
        <v/>
      </c>
      <c r="BU55" s="133"/>
      <c r="BV55" s="268"/>
      <c r="BW55" s="254" t="str">
        <f>IF(BV55="","",VLOOKUP(BV55,Language!$D$5:$E$63,2,0))</f>
        <v/>
      </c>
      <c r="BX55" s="258"/>
      <c r="BY55" s="254" t="str">
        <f>IF(BX55="","",VLOOKUP(BX55,Language!$D$5:$E$63,2,0))</f>
        <v/>
      </c>
      <c r="BZ55" s="278"/>
      <c r="CA55" s="279"/>
      <c r="CB55" s="280"/>
      <c r="CC55" s="280"/>
      <c r="CD55" s="281">
        <f t="shared" si="536"/>
        <v>0</v>
      </c>
      <c r="CE55" s="281">
        <f t="shared" si="537"/>
        <v>0</v>
      </c>
      <c r="CF55" s="281"/>
      <c r="CG55" s="273" t="str">
        <f t="shared" si="538"/>
        <v/>
      </c>
      <c r="CH55" s="133"/>
      <c r="CI55" s="268"/>
      <c r="CJ55" s="254" t="str">
        <f>IF(CI55="","",VLOOKUP(CI55,Language!$D$5:$E$63,2,0))</f>
        <v/>
      </c>
      <c r="CK55" s="258"/>
      <c r="CL55" s="254" t="str">
        <f>IF(CK55="","",VLOOKUP(CK55,Language!$D$5:$E$63,2,0))</f>
        <v/>
      </c>
      <c r="CM55" s="278"/>
      <c r="CN55" s="279"/>
      <c r="CO55" s="280"/>
      <c r="CP55" s="280"/>
      <c r="CQ55" s="281">
        <f t="shared" si="539"/>
        <v>0</v>
      </c>
      <c r="CR55" s="281">
        <f t="shared" si="540"/>
        <v>0</v>
      </c>
      <c r="CS55" s="281"/>
      <c r="CT55" s="273" t="str">
        <f t="shared" si="541"/>
        <v/>
      </c>
      <c r="CU55" s="133"/>
      <c r="CV55" s="268"/>
      <c r="CW55" s="254" t="str">
        <f>IF(CV55="","",VLOOKUP(CV55,Language!$D$5:$E$63,2,0))</f>
        <v/>
      </c>
      <c r="CX55" s="258"/>
      <c r="CY55" s="254" t="str">
        <f>IF(CX55="","",VLOOKUP(CX55,Language!$D$5:$E$63,2,0))</f>
        <v/>
      </c>
      <c r="CZ55" s="278"/>
      <c r="DA55" s="279"/>
      <c r="DB55" s="280"/>
      <c r="DC55" s="280"/>
      <c r="DD55" s="281">
        <f t="shared" si="542"/>
        <v>0</v>
      </c>
      <c r="DE55" s="281">
        <f t="shared" si="543"/>
        <v>0</v>
      </c>
      <c r="DF55" s="281"/>
      <c r="DG55" s="273" t="str">
        <f t="shared" si="544"/>
        <v/>
      </c>
      <c r="DH55" s="133"/>
      <c r="DI55" s="268"/>
      <c r="DJ55" s="254" t="str">
        <f>IF(DI55="","",VLOOKUP(DI55,Language!$D$5:$E$63,2,0))</f>
        <v/>
      </c>
      <c r="DK55" s="258"/>
      <c r="DL55" s="254" t="str">
        <f>IF(DK55="","",VLOOKUP(DK55,Language!$D$5:$E$63,2,0))</f>
        <v/>
      </c>
      <c r="DM55" s="278"/>
      <c r="DN55" s="279"/>
      <c r="DO55" s="280"/>
      <c r="DP55" s="280"/>
      <c r="DQ55" s="281">
        <f t="shared" si="545"/>
        <v>0</v>
      </c>
      <c r="DR55" s="281">
        <f t="shared" si="546"/>
        <v>0</v>
      </c>
      <c r="DS55" s="281"/>
      <c r="DT55" s="273" t="str">
        <f t="shared" si="547"/>
        <v/>
      </c>
      <c r="DU55" s="133"/>
      <c r="DV55" s="268"/>
      <c r="DW55" s="254" t="str">
        <f>IF(DV55="","",VLOOKUP(DV55,Language!$D$5:$E$63,2,0))</f>
        <v/>
      </c>
      <c r="DX55" s="258"/>
      <c r="DY55" s="254" t="str">
        <f>IF(DX55="","",VLOOKUP(DX55,Language!$D$5:$E$63,2,0))</f>
        <v/>
      </c>
      <c r="DZ55" s="278"/>
      <c r="EA55" s="279"/>
      <c r="EB55" s="280"/>
      <c r="EC55" s="280"/>
      <c r="ED55" s="281">
        <f t="shared" si="548"/>
        <v>0</v>
      </c>
      <c r="EE55" s="281">
        <f t="shared" si="549"/>
        <v>0</v>
      </c>
      <c r="EF55" s="281"/>
      <c r="EG55" s="273" t="str">
        <f t="shared" si="550"/>
        <v/>
      </c>
      <c r="EH55" s="133"/>
      <c r="EI55" s="268"/>
      <c r="EJ55" s="254" t="str">
        <f>IF(EI55="","",VLOOKUP(EI55,Language!$D$5:$E$63,2,0))</f>
        <v/>
      </c>
      <c r="EK55" s="258"/>
      <c r="EL55" s="254" t="str">
        <f>IF(EK55="","",VLOOKUP(EK55,Language!$D$5:$E$63,2,0))</f>
        <v/>
      </c>
      <c r="EM55" s="278"/>
      <c r="EN55" s="279"/>
      <c r="EO55" s="280"/>
      <c r="EP55" s="280"/>
      <c r="EQ55" s="281">
        <f t="shared" si="551"/>
        <v>0</v>
      </c>
      <c r="ER55" s="281">
        <f t="shared" si="552"/>
        <v>0</v>
      </c>
      <c r="ES55" s="281"/>
      <c r="ET55" s="273" t="str">
        <f t="shared" si="553"/>
        <v/>
      </c>
      <c r="EU55" s="133"/>
      <c r="EV55" s="268"/>
      <c r="EW55" s="254" t="str">
        <f>IF(EV55="","",VLOOKUP(EV55,Language!$D$5:$E$63,2,0))</f>
        <v/>
      </c>
      <c r="EX55" s="258"/>
      <c r="EY55" s="254" t="str">
        <f>IF(EX55="","",VLOOKUP(EX55,Language!$D$5:$E$63,2,0))</f>
        <v/>
      </c>
      <c r="EZ55" s="278"/>
      <c r="FA55" s="279"/>
      <c r="FB55" s="280"/>
      <c r="FC55" s="280"/>
      <c r="FD55" s="281">
        <f t="shared" si="554"/>
        <v>0</v>
      </c>
      <c r="FE55" s="281">
        <f t="shared" si="555"/>
        <v>0</v>
      </c>
      <c r="FF55" s="281"/>
      <c r="FG55" s="273" t="str">
        <f t="shared" si="556"/>
        <v/>
      </c>
      <c r="FH55" s="133"/>
      <c r="FI55" s="268"/>
      <c r="FJ55" s="254" t="str">
        <f>IF(FI55="","",VLOOKUP(FI55,Language!$D$5:$E$63,2,0))</f>
        <v/>
      </c>
      <c r="FK55" s="258"/>
      <c r="FL55" s="254" t="str">
        <f>IF(FK55="","",VLOOKUP(FK55,Language!$D$5:$E$63,2,0))</f>
        <v/>
      </c>
      <c r="FM55" s="278"/>
      <c r="FN55" s="279"/>
      <c r="FO55" s="280"/>
      <c r="FP55" s="280"/>
      <c r="FQ55" s="281">
        <f t="shared" si="557"/>
        <v>0</v>
      </c>
      <c r="FR55" s="281">
        <f t="shared" si="558"/>
        <v>0</v>
      </c>
      <c r="FS55" s="281"/>
      <c r="FT55" s="273" t="str">
        <f t="shared" si="559"/>
        <v/>
      </c>
      <c r="FU55" s="133"/>
      <c r="FV55" s="268"/>
      <c r="FW55" s="254" t="str">
        <f>IF(FV55="","",VLOOKUP(FV55,Language!$D$5:$E$63,2,0))</f>
        <v/>
      </c>
      <c r="FX55" s="258"/>
      <c r="FY55" s="254" t="str">
        <f>IF(FX55="","",VLOOKUP(FX55,Language!$D$5:$E$63,2,0))</f>
        <v/>
      </c>
      <c r="FZ55" s="278"/>
      <c r="GA55" s="279"/>
      <c r="GB55" s="280"/>
      <c r="GC55" s="280"/>
      <c r="GD55" s="281">
        <f t="shared" si="560"/>
        <v>0</v>
      </c>
      <c r="GE55" s="281">
        <f t="shared" si="561"/>
        <v>0</v>
      </c>
      <c r="GF55" s="281"/>
      <c r="GG55" s="273" t="str">
        <f t="shared" si="562"/>
        <v/>
      </c>
      <c r="GH55" s="133"/>
      <c r="GI55" s="268"/>
      <c r="GJ55" s="254" t="str">
        <f>IF(GI55="","",VLOOKUP(GI55,Language!$D$5:$E$63,2,0))</f>
        <v/>
      </c>
      <c r="GK55" s="258"/>
      <c r="GL55" s="254" t="str">
        <f>IF(GK55="","",VLOOKUP(GK55,Language!$D$5:$E$63,2,0))</f>
        <v/>
      </c>
      <c r="GM55" s="278"/>
      <c r="GN55" s="279"/>
      <c r="GO55" s="280"/>
      <c r="GP55" s="280"/>
      <c r="GQ55" s="281">
        <f t="shared" si="563"/>
        <v>0</v>
      </c>
      <c r="GR55" s="281">
        <f t="shared" si="564"/>
        <v>0</v>
      </c>
      <c r="GS55" s="281"/>
      <c r="GT55" s="273" t="str">
        <f t="shared" si="565"/>
        <v/>
      </c>
      <c r="GU55" s="133"/>
      <c r="GV55" s="268"/>
      <c r="GW55" s="254" t="str">
        <f>IF(GV55="","",VLOOKUP(GV55,Language!$D$5:$E$63,2,0))</f>
        <v/>
      </c>
      <c r="GX55" s="258"/>
      <c r="GY55" s="254" t="str">
        <f>IF(GX55="","",VLOOKUP(GX55,Language!$D$5:$E$63,2,0))</f>
        <v/>
      </c>
      <c r="GZ55" s="278"/>
      <c r="HA55" s="279"/>
      <c r="HB55" s="280"/>
      <c r="HC55" s="280"/>
      <c r="HD55" s="281">
        <f t="shared" si="566"/>
        <v>0</v>
      </c>
      <c r="HE55" s="281">
        <f t="shared" si="567"/>
        <v>0</v>
      </c>
      <c r="HF55" s="281"/>
      <c r="HG55" s="273" t="str">
        <f t="shared" si="568"/>
        <v/>
      </c>
      <c r="HH55" s="133"/>
      <c r="HI55" s="268"/>
      <c r="HJ55" s="254" t="str">
        <f>IF(HI55="","",VLOOKUP(HI55,Language!$D$5:$E$63,2,0))</f>
        <v/>
      </c>
      <c r="HK55" s="258"/>
      <c r="HL55" s="254" t="str">
        <f>IF(HK55="","",VLOOKUP(HK55,Language!$D$5:$E$63,2,0))</f>
        <v/>
      </c>
      <c r="HM55" s="278"/>
      <c r="HN55" s="279"/>
      <c r="HO55" s="280"/>
      <c r="HP55" s="280"/>
      <c r="HQ55" s="281">
        <f t="shared" si="569"/>
        <v>0</v>
      </c>
      <c r="HR55" s="281">
        <f t="shared" si="570"/>
        <v>0</v>
      </c>
      <c r="HS55" s="281"/>
      <c r="HT55" s="273" t="str">
        <f t="shared" si="571"/>
        <v/>
      </c>
      <c r="HU55" s="133"/>
      <c r="HV55" s="268"/>
      <c r="HW55" s="254" t="str">
        <f>IF(HV55="","",VLOOKUP(HV55,Language!$D$5:$E$63,2,0))</f>
        <v/>
      </c>
      <c r="HX55" s="258"/>
      <c r="HY55" s="254" t="str">
        <f>IF(HX55="","",VLOOKUP(HX55,Language!$D$5:$E$63,2,0))</f>
        <v/>
      </c>
      <c r="HZ55" s="278"/>
      <c r="IA55" s="279"/>
      <c r="IB55" s="280"/>
      <c r="IC55" s="280"/>
      <c r="ID55" s="281">
        <f t="shared" si="572"/>
        <v>0</v>
      </c>
      <c r="IE55" s="281">
        <f t="shared" si="573"/>
        <v>0</v>
      </c>
      <c r="IF55" s="281"/>
      <c r="IG55" s="273" t="str">
        <f t="shared" si="574"/>
        <v/>
      </c>
      <c r="IH55" s="133"/>
      <c r="II55" s="268"/>
      <c r="IJ55" s="254" t="str">
        <f>IF(II55="","",VLOOKUP(II55,Language!$D$5:$E$63,2,0))</f>
        <v/>
      </c>
      <c r="IK55" s="258"/>
      <c r="IL55" s="254" t="str">
        <f>IF(IK55="","",VLOOKUP(IK55,Language!$D$5:$E$63,2,0))</f>
        <v/>
      </c>
      <c r="IM55" s="278"/>
      <c r="IN55" s="279"/>
      <c r="IO55" s="280"/>
      <c r="IP55" s="280"/>
      <c r="IQ55" s="281">
        <f t="shared" si="575"/>
        <v>0</v>
      </c>
      <c r="IR55" s="281">
        <f t="shared" si="576"/>
        <v>0</v>
      </c>
      <c r="IS55" s="281"/>
      <c r="IT55" s="273" t="str">
        <f t="shared" si="577"/>
        <v/>
      </c>
      <c r="IU55" s="133"/>
      <c r="IV55" s="268"/>
      <c r="IW55" s="254" t="str">
        <f>IF(IV55="","",VLOOKUP(IV55,Language!$D$5:$E$63,2,0))</f>
        <v/>
      </c>
      <c r="IX55" s="258"/>
      <c r="IY55" s="254" t="str">
        <f>IF(IX55="","",VLOOKUP(IX55,Language!$D$5:$E$63,2,0))</f>
        <v/>
      </c>
      <c r="IZ55" s="278"/>
      <c r="JA55" s="279"/>
      <c r="JB55" s="280"/>
      <c r="JC55" s="280"/>
      <c r="JD55" s="281">
        <f t="shared" si="578"/>
        <v>0</v>
      </c>
      <c r="JE55" s="281">
        <f t="shared" si="579"/>
        <v>0</v>
      </c>
      <c r="JF55" s="281"/>
      <c r="JG55" s="273" t="str">
        <f t="shared" si="580"/>
        <v/>
      </c>
      <c r="JH55" s="133"/>
      <c r="JI55" s="268"/>
      <c r="JJ55" s="254" t="str">
        <f>IF(JI55="","",VLOOKUP(JI55,Language!$D$5:$E$63,2,0))</f>
        <v/>
      </c>
      <c r="JK55" s="258"/>
      <c r="JL55" s="254" t="str">
        <f>IF(JK55="","",VLOOKUP(JK55,Language!$D$5:$E$63,2,0))</f>
        <v/>
      </c>
      <c r="JM55" s="278"/>
      <c r="JN55" s="279"/>
      <c r="JO55" s="280"/>
      <c r="JP55" s="280"/>
      <c r="JQ55" s="281">
        <f t="shared" si="581"/>
        <v>0</v>
      </c>
      <c r="JR55" s="281">
        <f t="shared" si="582"/>
        <v>0</v>
      </c>
      <c r="JS55" s="281"/>
      <c r="JT55" s="273" t="str">
        <f t="shared" si="583"/>
        <v/>
      </c>
      <c r="JU55" s="133"/>
      <c r="JV55" s="268"/>
      <c r="JW55" s="254" t="str">
        <f>IF(JV55="","",VLOOKUP(JV55,Language!$D$5:$E$63,2,0))</f>
        <v/>
      </c>
      <c r="JX55" s="258"/>
      <c r="JY55" s="254" t="str">
        <f>IF(JX55="","",VLOOKUP(JX55,Language!$D$5:$E$63,2,0))</f>
        <v/>
      </c>
      <c r="JZ55" s="278"/>
      <c r="KA55" s="279"/>
      <c r="KB55" s="280"/>
      <c r="KC55" s="280"/>
      <c r="KD55" s="281">
        <f t="shared" si="584"/>
        <v>0</v>
      </c>
      <c r="KE55" s="281">
        <f t="shared" si="585"/>
        <v>0</v>
      </c>
      <c r="KF55" s="281"/>
      <c r="KG55" s="273" t="str">
        <f t="shared" si="586"/>
        <v/>
      </c>
      <c r="KH55" s="133"/>
      <c r="KI55" s="268"/>
      <c r="KJ55" s="254" t="str">
        <f>IF(KI55="","",VLOOKUP(KI55,Language!$D$5:$E$63,2,0))</f>
        <v/>
      </c>
      <c r="KK55" s="258"/>
      <c r="KL55" s="254" t="str">
        <f>IF(KK55="","",VLOOKUP(KK55,Language!$D$5:$E$63,2,0))</f>
        <v/>
      </c>
      <c r="KM55" s="278"/>
      <c r="KN55" s="279"/>
      <c r="KO55" s="280"/>
      <c r="KP55" s="280"/>
      <c r="KQ55" s="281">
        <f t="shared" si="587"/>
        <v>0</v>
      </c>
      <c r="KR55" s="281">
        <f t="shared" si="588"/>
        <v>0</v>
      </c>
      <c r="KS55" s="281"/>
      <c r="KT55" s="273" t="str">
        <f t="shared" si="589"/>
        <v/>
      </c>
      <c r="KU55" s="133"/>
      <c r="KV55" s="268"/>
      <c r="KW55" s="254" t="str">
        <f>IF(KV55="","",VLOOKUP(KV55,Language!$D$5:$E$63,2,0))</f>
        <v/>
      </c>
      <c r="KX55" s="258"/>
      <c r="KY55" s="254" t="str">
        <f>IF(KX55="","",VLOOKUP(KX55,Language!$D$5:$E$63,2,0))</f>
        <v/>
      </c>
      <c r="KZ55" s="278"/>
      <c r="LA55" s="279"/>
      <c r="LB55" s="280"/>
      <c r="LC55" s="280"/>
      <c r="LD55" s="281">
        <f t="shared" si="590"/>
        <v>0</v>
      </c>
      <c r="LE55" s="281">
        <f t="shared" si="591"/>
        <v>0</v>
      </c>
      <c r="LF55" s="281"/>
      <c r="LG55" s="273" t="str">
        <f t="shared" si="592"/>
        <v/>
      </c>
      <c r="LH55" s="133"/>
      <c r="LI55" s="268"/>
      <c r="LJ55" s="254" t="str">
        <f>IF(LI55="","",VLOOKUP(LI55,Language!$D$5:$E$63,2,0))</f>
        <v/>
      </c>
      <c r="LK55" s="258"/>
      <c r="LL55" s="254" t="str">
        <f>IF(LK55="","",VLOOKUP(LK55,Language!$D$5:$E$63,2,0))</f>
        <v/>
      </c>
      <c r="LM55" s="278"/>
      <c r="LN55" s="279"/>
      <c r="LO55" s="280"/>
      <c r="LP55" s="280"/>
      <c r="LQ55" s="281">
        <f t="shared" si="593"/>
        <v>0</v>
      </c>
      <c r="LR55" s="281">
        <f t="shared" si="594"/>
        <v>0</v>
      </c>
      <c r="LS55" s="281"/>
      <c r="LT55" s="273" t="str">
        <f t="shared" si="595"/>
        <v/>
      </c>
      <c r="LU55" s="133"/>
      <c r="LV55" s="268"/>
      <c r="LW55" s="254" t="str">
        <f>IF(LV55="","",VLOOKUP(LV55,Language!$D$5:$E$63,2,0))</f>
        <v/>
      </c>
      <c r="LX55" s="258"/>
      <c r="LY55" s="254" t="str">
        <f>IF(LX55="","",VLOOKUP(LX55,Language!$D$5:$E$63,2,0))</f>
        <v/>
      </c>
      <c r="LZ55" s="278"/>
      <c r="MA55" s="279"/>
      <c r="MB55" s="280"/>
      <c r="MC55" s="280"/>
      <c r="MD55" s="281">
        <f t="shared" si="596"/>
        <v>0</v>
      </c>
      <c r="ME55" s="281">
        <f t="shared" si="597"/>
        <v>0</v>
      </c>
      <c r="MF55" s="281"/>
      <c r="MG55" s="273" t="str">
        <f t="shared" si="598"/>
        <v/>
      </c>
    </row>
    <row r="56" ht="24.0" customHeight="1">
      <c r="A56" s="172"/>
      <c r="B56" s="243" t="str">
        <f>Language!$E$183</f>
        <v>Quarter final</v>
      </c>
      <c r="C56" s="265"/>
      <c r="D56" s="265"/>
      <c r="E56" s="246"/>
      <c r="F56" s="266"/>
      <c r="G56" s="267"/>
      <c r="H56" s="133"/>
      <c r="I56" s="243" t="str">
        <f>$B56</f>
        <v>Quarter final</v>
      </c>
      <c r="J56" s="245"/>
      <c r="K56" s="245"/>
      <c r="L56" s="246"/>
      <c r="M56" s="249"/>
      <c r="N56" s="250"/>
      <c r="O56" s="247"/>
      <c r="P56" s="251"/>
      <c r="Q56" s="251"/>
      <c r="R56" s="246"/>
      <c r="S56" s="246"/>
      <c r="T56" s="252"/>
      <c r="U56" s="133"/>
      <c r="V56" s="243" t="str">
        <f>$B56</f>
        <v>Quarter final</v>
      </c>
      <c r="W56" s="245"/>
      <c r="X56" s="245"/>
      <c r="Y56" s="246"/>
      <c r="Z56" s="249"/>
      <c r="AA56" s="250"/>
      <c r="AB56" s="247"/>
      <c r="AC56" s="251"/>
      <c r="AD56" s="251"/>
      <c r="AE56" s="246"/>
      <c r="AF56" s="246"/>
      <c r="AG56" s="252"/>
      <c r="AH56" s="133"/>
      <c r="AI56" s="243" t="str">
        <f>$B56</f>
        <v>Quarter final</v>
      </c>
      <c r="AJ56" s="245"/>
      <c r="AK56" s="245"/>
      <c r="AL56" s="246"/>
      <c r="AM56" s="249"/>
      <c r="AN56" s="250"/>
      <c r="AO56" s="247"/>
      <c r="AP56" s="251"/>
      <c r="AQ56" s="251"/>
      <c r="AR56" s="246"/>
      <c r="AS56" s="246"/>
      <c r="AT56" s="252"/>
      <c r="AU56" s="133"/>
      <c r="AV56" s="243" t="str">
        <f>$B56</f>
        <v>Quarter final</v>
      </c>
      <c r="AW56" s="245"/>
      <c r="AX56" s="245"/>
      <c r="AY56" s="246"/>
      <c r="AZ56" s="249"/>
      <c r="BA56" s="250"/>
      <c r="BB56" s="247"/>
      <c r="BC56" s="251"/>
      <c r="BD56" s="251"/>
      <c r="BE56" s="246"/>
      <c r="BF56" s="246"/>
      <c r="BG56" s="252"/>
      <c r="BH56" s="133"/>
      <c r="BI56" s="243" t="str">
        <f>$B56</f>
        <v>Quarter final</v>
      </c>
      <c r="BJ56" s="245"/>
      <c r="BK56" s="245"/>
      <c r="BL56" s="246"/>
      <c r="BM56" s="249"/>
      <c r="BN56" s="250"/>
      <c r="BO56" s="247"/>
      <c r="BP56" s="251"/>
      <c r="BQ56" s="251"/>
      <c r="BR56" s="246"/>
      <c r="BS56" s="246"/>
      <c r="BT56" s="252"/>
      <c r="BU56" s="133"/>
      <c r="BV56" s="243" t="str">
        <f>$B56</f>
        <v>Quarter final</v>
      </c>
      <c r="BW56" s="245"/>
      <c r="BX56" s="245"/>
      <c r="BY56" s="246"/>
      <c r="BZ56" s="249"/>
      <c r="CA56" s="250"/>
      <c r="CB56" s="247"/>
      <c r="CC56" s="251"/>
      <c r="CD56" s="251"/>
      <c r="CE56" s="246"/>
      <c r="CF56" s="246"/>
      <c r="CG56" s="252"/>
      <c r="CH56" s="133"/>
      <c r="CI56" s="243" t="str">
        <f>$B56</f>
        <v>Quarter final</v>
      </c>
      <c r="CJ56" s="245"/>
      <c r="CK56" s="245"/>
      <c r="CL56" s="246"/>
      <c r="CM56" s="249"/>
      <c r="CN56" s="250"/>
      <c r="CO56" s="247"/>
      <c r="CP56" s="251"/>
      <c r="CQ56" s="251"/>
      <c r="CR56" s="246"/>
      <c r="CS56" s="246"/>
      <c r="CT56" s="252"/>
      <c r="CU56" s="133"/>
      <c r="CV56" s="243" t="str">
        <f>$B56</f>
        <v>Quarter final</v>
      </c>
      <c r="CW56" s="245"/>
      <c r="CX56" s="245"/>
      <c r="CY56" s="246"/>
      <c r="CZ56" s="249"/>
      <c r="DA56" s="250"/>
      <c r="DB56" s="247"/>
      <c r="DC56" s="251"/>
      <c r="DD56" s="251"/>
      <c r="DE56" s="246"/>
      <c r="DF56" s="246"/>
      <c r="DG56" s="252"/>
      <c r="DH56" s="133"/>
      <c r="DI56" s="243" t="str">
        <f>$B56</f>
        <v>Quarter final</v>
      </c>
      <c r="DJ56" s="245"/>
      <c r="DK56" s="245"/>
      <c r="DL56" s="246"/>
      <c r="DM56" s="249"/>
      <c r="DN56" s="250"/>
      <c r="DO56" s="247"/>
      <c r="DP56" s="251"/>
      <c r="DQ56" s="251"/>
      <c r="DR56" s="246"/>
      <c r="DS56" s="246"/>
      <c r="DT56" s="252"/>
      <c r="DU56" s="133"/>
      <c r="DV56" s="243" t="str">
        <f>$B56</f>
        <v>Quarter final</v>
      </c>
      <c r="DW56" s="245"/>
      <c r="DX56" s="245"/>
      <c r="DY56" s="246"/>
      <c r="DZ56" s="249"/>
      <c r="EA56" s="250"/>
      <c r="EB56" s="247"/>
      <c r="EC56" s="251"/>
      <c r="ED56" s="251"/>
      <c r="EE56" s="246"/>
      <c r="EF56" s="246"/>
      <c r="EG56" s="252"/>
      <c r="EH56" s="133"/>
      <c r="EI56" s="243" t="str">
        <f>$B56</f>
        <v>Quarter final</v>
      </c>
      <c r="EJ56" s="245"/>
      <c r="EK56" s="245"/>
      <c r="EL56" s="246"/>
      <c r="EM56" s="249"/>
      <c r="EN56" s="250"/>
      <c r="EO56" s="247"/>
      <c r="EP56" s="251"/>
      <c r="EQ56" s="251"/>
      <c r="ER56" s="246"/>
      <c r="ES56" s="246"/>
      <c r="ET56" s="252"/>
      <c r="EU56" s="133"/>
      <c r="EV56" s="243" t="str">
        <f>$B56</f>
        <v>Quarter final</v>
      </c>
      <c r="EW56" s="245"/>
      <c r="EX56" s="245"/>
      <c r="EY56" s="246"/>
      <c r="EZ56" s="249"/>
      <c r="FA56" s="250"/>
      <c r="FB56" s="247"/>
      <c r="FC56" s="251"/>
      <c r="FD56" s="251"/>
      <c r="FE56" s="246"/>
      <c r="FF56" s="246"/>
      <c r="FG56" s="252"/>
      <c r="FH56" s="133"/>
      <c r="FI56" s="243" t="str">
        <f>$B56</f>
        <v>Quarter final</v>
      </c>
      <c r="FJ56" s="245"/>
      <c r="FK56" s="245"/>
      <c r="FL56" s="246"/>
      <c r="FM56" s="249"/>
      <c r="FN56" s="250"/>
      <c r="FO56" s="247"/>
      <c r="FP56" s="251"/>
      <c r="FQ56" s="251"/>
      <c r="FR56" s="246"/>
      <c r="FS56" s="246"/>
      <c r="FT56" s="252"/>
      <c r="FU56" s="133"/>
      <c r="FV56" s="243" t="str">
        <f>$B56</f>
        <v>Quarter final</v>
      </c>
      <c r="FW56" s="245"/>
      <c r="FX56" s="245"/>
      <c r="FY56" s="246"/>
      <c r="FZ56" s="249"/>
      <c r="GA56" s="250"/>
      <c r="GB56" s="247"/>
      <c r="GC56" s="251"/>
      <c r="GD56" s="251"/>
      <c r="GE56" s="246"/>
      <c r="GF56" s="246"/>
      <c r="GG56" s="252"/>
      <c r="GH56" s="133"/>
      <c r="GI56" s="243" t="str">
        <f>$B56</f>
        <v>Quarter final</v>
      </c>
      <c r="GJ56" s="245"/>
      <c r="GK56" s="245"/>
      <c r="GL56" s="246"/>
      <c r="GM56" s="249"/>
      <c r="GN56" s="250"/>
      <c r="GO56" s="247"/>
      <c r="GP56" s="251"/>
      <c r="GQ56" s="251"/>
      <c r="GR56" s="246"/>
      <c r="GS56" s="246"/>
      <c r="GT56" s="252"/>
      <c r="GU56" s="133"/>
      <c r="GV56" s="243" t="str">
        <f>$B56</f>
        <v>Quarter final</v>
      </c>
      <c r="GW56" s="245"/>
      <c r="GX56" s="245"/>
      <c r="GY56" s="246"/>
      <c r="GZ56" s="249"/>
      <c r="HA56" s="250"/>
      <c r="HB56" s="247"/>
      <c r="HC56" s="251"/>
      <c r="HD56" s="251"/>
      <c r="HE56" s="246"/>
      <c r="HF56" s="246"/>
      <c r="HG56" s="252"/>
      <c r="HH56" s="133"/>
      <c r="HI56" s="243" t="str">
        <f>$B56</f>
        <v>Quarter final</v>
      </c>
      <c r="HJ56" s="245"/>
      <c r="HK56" s="245"/>
      <c r="HL56" s="246"/>
      <c r="HM56" s="249"/>
      <c r="HN56" s="250"/>
      <c r="HO56" s="247"/>
      <c r="HP56" s="251"/>
      <c r="HQ56" s="251"/>
      <c r="HR56" s="246"/>
      <c r="HS56" s="246"/>
      <c r="HT56" s="252"/>
      <c r="HU56" s="133"/>
      <c r="HV56" s="243" t="str">
        <f>$B56</f>
        <v>Quarter final</v>
      </c>
      <c r="HW56" s="245"/>
      <c r="HX56" s="245"/>
      <c r="HY56" s="246"/>
      <c r="HZ56" s="249"/>
      <c r="IA56" s="250"/>
      <c r="IB56" s="247"/>
      <c r="IC56" s="251"/>
      <c r="ID56" s="251"/>
      <c r="IE56" s="246"/>
      <c r="IF56" s="246"/>
      <c r="IG56" s="252"/>
      <c r="IH56" s="133"/>
      <c r="II56" s="243" t="str">
        <f>$B56</f>
        <v>Quarter final</v>
      </c>
      <c r="IJ56" s="245"/>
      <c r="IK56" s="245"/>
      <c r="IL56" s="246"/>
      <c r="IM56" s="249"/>
      <c r="IN56" s="250"/>
      <c r="IO56" s="247"/>
      <c r="IP56" s="251"/>
      <c r="IQ56" s="251"/>
      <c r="IR56" s="246"/>
      <c r="IS56" s="246"/>
      <c r="IT56" s="252"/>
      <c r="IU56" s="133"/>
      <c r="IV56" s="243" t="str">
        <f>$B56</f>
        <v>Quarter final</v>
      </c>
      <c r="IW56" s="245"/>
      <c r="IX56" s="245"/>
      <c r="IY56" s="246"/>
      <c r="IZ56" s="249"/>
      <c r="JA56" s="250"/>
      <c r="JB56" s="247"/>
      <c r="JC56" s="251"/>
      <c r="JD56" s="251"/>
      <c r="JE56" s="246"/>
      <c r="JF56" s="246"/>
      <c r="JG56" s="252"/>
      <c r="JH56" s="133"/>
      <c r="JI56" s="243" t="str">
        <f>$B56</f>
        <v>Quarter final</v>
      </c>
      <c r="JJ56" s="245"/>
      <c r="JK56" s="245"/>
      <c r="JL56" s="246"/>
      <c r="JM56" s="249"/>
      <c r="JN56" s="250"/>
      <c r="JO56" s="247"/>
      <c r="JP56" s="251"/>
      <c r="JQ56" s="251"/>
      <c r="JR56" s="246"/>
      <c r="JS56" s="246"/>
      <c r="JT56" s="252"/>
      <c r="JU56" s="133"/>
      <c r="JV56" s="243" t="str">
        <f>$B56</f>
        <v>Quarter final</v>
      </c>
      <c r="JW56" s="245"/>
      <c r="JX56" s="245"/>
      <c r="JY56" s="246"/>
      <c r="JZ56" s="249"/>
      <c r="KA56" s="250"/>
      <c r="KB56" s="247"/>
      <c r="KC56" s="251"/>
      <c r="KD56" s="251"/>
      <c r="KE56" s="246"/>
      <c r="KF56" s="246"/>
      <c r="KG56" s="252"/>
      <c r="KH56" s="133"/>
      <c r="KI56" s="243" t="str">
        <f>$B56</f>
        <v>Quarter final</v>
      </c>
      <c r="KJ56" s="245"/>
      <c r="KK56" s="245"/>
      <c r="KL56" s="246"/>
      <c r="KM56" s="249"/>
      <c r="KN56" s="250"/>
      <c r="KO56" s="247"/>
      <c r="KP56" s="251"/>
      <c r="KQ56" s="251"/>
      <c r="KR56" s="246"/>
      <c r="KS56" s="246"/>
      <c r="KT56" s="252"/>
      <c r="KU56" s="133"/>
      <c r="KV56" s="243" t="str">
        <f>$B56</f>
        <v>Quarter final</v>
      </c>
      <c r="KW56" s="245"/>
      <c r="KX56" s="245"/>
      <c r="KY56" s="246"/>
      <c r="KZ56" s="249"/>
      <c r="LA56" s="250"/>
      <c r="LB56" s="247"/>
      <c r="LC56" s="251"/>
      <c r="LD56" s="251"/>
      <c r="LE56" s="246"/>
      <c r="LF56" s="246"/>
      <c r="LG56" s="252"/>
      <c r="LH56" s="133"/>
      <c r="LI56" s="243" t="str">
        <f>$B56</f>
        <v>Quarter final</v>
      </c>
      <c r="LJ56" s="245"/>
      <c r="LK56" s="245"/>
      <c r="LL56" s="246"/>
      <c r="LM56" s="249"/>
      <c r="LN56" s="250"/>
      <c r="LO56" s="247"/>
      <c r="LP56" s="251"/>
      <c r="LQ56" s="251"/>
      <c r="LR56" s="246"/>
      <c r="LS56" s="246"/>
      <c r="LT56" s="252"/>
      <c r="LU56" s="133"/>
      <c r="LV56" s="243" t="str">
        <f>$B56</f>
        <v>Quarter final</v>
      </c>
      <c r="LW56" s="245"/>
      <c r="LX56" s="245"/>
      <c r="LY56" s="246"/>
      <c r="LZ56" s="249"/>
      <c r="MA56" s="250"/>
      <c r="MB56" s="247"/>
      <c r="MC56" s="251"/>
      <c r="MD56" s="251"/>
      <c r="ME56" s="246"/>
      <c r="MF56" s="246"/>
      <c r="MG56" s="252"/>
    </row>
    <row r="57">
      <c r="A57" s="172"/>
      <c r="B57" s="253">
        <f t="array" ref="B57">IF(C57="","",INDEX(Groups!$C$7:$C$35,MATCH(C57,Groups!$D$7:$D$35,0)))</f>
        <v>18</v>
      </c>
      <c r="C57" s="254" t="str">
        <f>INDIRECT("'"&amp;References!$A$1&amp;"'!"&amp;"$C$64")</f>
        <v>Italy</v>
      </c>
      <c r="D57" s="255">
        <f t="array" ref="D57">IF(E57="","",INDEX(Groups!$C$7:$C$35,MATCH(E57,Groups!$D$7:$D$35,0)))</f>
        <v>54</v>
      </c>
      <c r="E57" s="254" t="str">
        <f>INDIRECT("'"&amp;References!$A$1&amp;"'!"&amp;"$E$64")</f>
        <v>Germany</v>
      </c>
      <c r="F57" s="256">
        <f>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0</v>
      </c>
      <c r="G57" s="257">
        <f>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H57" s="133"/>
      <c r="I57" s="268"/>
      <c r="J57" s="254" t="str">
        <f>IF(I57="","",VLOOKUP(I57,Language!$D$5:$E$63,2,0))</f>
        <v/>
      </c>
      <c r="K57" s="258"/>
      <c r="L57" s="254" t="str">
        <f>IF(K57="","",VLOOKUP(K57,Language!$D$5:$E$63,2,0))</f>
        <v/>
      </c>
      <c r="M57" s="269"/>
      <c r="N57" s="270"/>
      <c r="O57" s="271"/>
      <c r="P57" s="271"/>
      <c r="Q57" s="272">
        <f t="shared" ref="Q57:Q60" si="599">COUNTIF(I$57:I$60,I57)+COUNTIF(K$57:K$60,I57)</f>
        <v>0</v>
      </c>
      <c r="R57" s="272">
        <f t="shared" ref="R57:R60" si="600">COUNTIF(I$57:I$60,K57)+COUNTIF(K$57:K$60,K57)</f>
        <v>0</v>
      </c>
      <c r="S57" s="272"/>
      <c r="T57" s="273" t="str">
        <f t="shared" ref="T57:T60" si="601">IF(OR(I57&lt;&gt;"",K57&lt;&gt;""),IF(Q57&lt;&gt;1,0,COUNTIF($B$57:$B$60,I57)+COUNTIF($D$57:$D$60,I57))+IF(R57&lt;&gt;1,0,COUNTIF($B$57:$B$60,K57)+COUNTIF($D$57:$D$60,K57)),"")</f>
        <v/>
      </c>
      <c r="U57" s="133"/>
      <c r="V57" s="268"/>
      <c r="W57" s="254" t="str">
        <f>IF(V57="","",VLOOKUP(V57,Language!$D$5:$E$63,2,0))</f>
        <v/>
      </c>
      <c r="X57" s="258"/>
      <c r="Y57" s="254" t="str">
        <f>IF(X57="","",VLOOKUP(X57,Language!$D$5:$E$63,2,0))</f>
        <v/>
      </c>
      <c r="Z57" s="269"/>
      <c r="AA57" s="270"/>
      <c r="AB57" s="271"/>
      <c r="AC57" s="271"/>
      <c r="AD57" s="272">
        <f t="shared" ref="AD57:AD60" si="602">COUNTIF(V$57:V$60,V57)+COUNTIF(X$57:X$60,V57)</f>
        <v>0</v>
      </c>
      <c r="AE57" s="272">
        <f t="shared" ref="AE57:AE60" si="603">COUNTIF(V$57:V$60,X57)+COUNTIF(X$57:X$60,X57)</f>
        <v>0</v>
      </c>
      <c r="AF57" s="272"/>
      <c r="AG57" s="273" t="str">
        <f t="shared" ref="AG57:AG60" si="604">IF(OR(V57&lt;&gt;"",X57&lt;&gt;""),IF(AD57&lt;&gt;1,0,COUNTIF($B$57:$B$60,V57)+COUNTIF($D$57:$D$60,V57))+IF(AE57&lt;&gt;1,0,COUNTIF($B$57:$B$60,X57)+COUNTIF($D$57:$D$60,X57)),"")</f>
        <v/>
      </c>
      <c r="AH57" s="133"/>
      <c r="AI57" s="268"/>
      <c r="AJ57" s="254" t="str">
        <f>IF(AI57="","",VLOOKUP(AI57,Language!$D$5:$E$63,2,0))</f>
        <v/>
      </c>
      <c r="AK57" s="258"/>
      <c r="AL57" s="254" t="str">
        <f>IF(AK57="","",VLOOKUP(AK57,Language!$D$5:$E$63,2,0))</f>
        <v/>
      </c>
      <c r="AM57" s="269"/>
      <c r="AN57" s="270"/>
      <c r="AO57" s="271"/>
      <c r="AP57" s="271"/>
      <c r="AQ57" s="272">
        <f t="shared" ref="AQ57:AQ60" si="605">COUNTIF(AI$57:AI$60,AI57)+COUNTIF(AK$57:AK$60,AI57)</f>
        <v>0</v>
      </c>
      <c r="AR57" s="272">
        <f t="shared" ref="AR57:AR60" si="606">COUNTIF(AI$57:AI$60,AK57)+COUNTIF(AK$57:AK$60,AK57)</f>
        <v>0</v>
      </c>
      <c r="AS57" s="272"/>
      <c r="AT57" s="273" t="str">
        <f t="shared" ref="AT57:AT60" si="607">IF(OR(AI57&lt;&gt;"",AK57&lt;&gt;""),IF(AQ57&lt;&gt;1,0,COUNTIF($B$57:$B$60,AI57)+COUNTIF($D$57:$D$60,AI57))+IF(AR57&lt;&gt;1,0,COUNTIF($B$57:$B$60,AK57)+COUNTIF($D$57:$D$60,AK57)),"")</f>
        <v/>
      </c>
      <c r="AU57" s="133"/>
      <c r="AV57" s="268"/>
      <c r="AW57" s="254" t="str">
        <f>IF(AV57="","",VLOOKUP(AV57,Language!$D$5:$E$63,2,0))</f>
        <v/>
      </c>
      <c r="AX57" s="258"/>
      <c r="AY57" s="254" t="str">
        <f>IF(AX57="","",VLOOKUP(AX57,Language!$D$5:$E$63,2,0))</f>
        <v/>
      </c>
      <c r="AZ57" s="269"/>
      <c r="BA57" s="270"/>
      <c r="BB57" s="271"/>
      <c r="BC57" s="271"/>
      <c r="BD57" s="272">
        <f t="shared" ref="BD57:BD60" si="608">COUNTIF(AV$57:AV$60,AV57)+COUNTIF(AX$57:AX$60,AV57)</f>
        <v>0</v>
      </c>
      <c r="BE57" s="272">
        <f t="shared" ref="BE57:BE60" si="609">COUNTIF(AV$57:AV$60,AX57)+COUNTIF(AX$57:AX$60,AX57)</f>
        <v>0</v>
      </c>
      <c r="BF57" s="272"/>
      <c r="BG57" s="273" t="str">
        <f t="shared" ref="BG57:BG60" si="610">IF(OR(AV57&lt;&gt;"",AX57&lt;&gt;""),IF(BD57&lt;&gt;1,0,COUNTIF($B$57:$B$60,AV57)+COUNTIF($D$57:$D$60,AV57))+IF(BE57&lt;&gt;1,0,COUNTIF($B$57:$B$60,AX57)+COUNTIF($D$57:$D$60,AX57)),"")</f>
        <v/>
      </c>
      <c r="BH57" s="133"/>
      <c r="BI57" s="268"/>
      <c r="BJ57" s="254" t="str">
        <f>IF(BI57="","",VLOOKUP(BI57,Language!$D$5:$E$63,2,0))</f>
        <v/>
      </c>
      <c r="BK57" s="258"/>
      <c r="BL57" s="254" t="str">
        <f>IF(BK57="","",VLOOKUP(BK57,Language!$D$5:$E$63,2,0))</f>
        <v/>
      </c>
      <c r="BM57" s="269"/>
      <c r="BN57" s="270"/>
      <c r="BO57" s="271"/>
      <c r="BP57" s="271"/>
      <c r="BQ57" s="272">
        <f t="shared" ref="BQ57:BQ60" si="611">COUNTIF(BI$57:BI$60,BI57)+COUNTIF(BK$57:BK$60,BI57)</f>
        <v>0</v>
      </c>
      <c r="BR57" s="272">
        <f t="shared" ref="BR57:BR60" si="612">COUNTIF(BI$57:BI$60,BK57)+COUNTIF(BK$57:BK$60,BK57)</f>
        <v>0</v>
      </c>
      <c r="BS57" s="272"/>
      <c r="BT57" s="273" t="str">
        <f t="shared" ref="BT57:BT60" si="613">IF(OR(BI57&lt;&gt;"",BK57&lt;&gt;""),IF(BQ57&lt;&gt;1,0,COUNTIF($B$57:$B$60,BI57)+COUNTIF($D$57:$D$60,BI57))+IF(BR57&lt;&gt;1,0,COUNTIF($B$57:$B$60,BK57)+COUNTIF($D$57:$D$60,BK57)),"")</f>
        <v/>
      </c>
      <c r="BU57" s="133"/>
      <c r="BV57" s="268"/>
      <c r="BW57" s="254" t="str">
        <f>IF(BV57="","",VLOOKUP(BV57,Language!$D$5:$E$63,2,0))</f>
        <v/>
      </c>
      <c r="BX57" s="258"/>
      <c r="BY57" s="254" t="str">
        <f>IF(BX57="","",VLOOKUP(BX57,Language!$D$5:$E$63,2,0))</f>
        <v/>
      </c>
      <c r="BZ57" s="269"/>
      <c r="CA57" s="270"/>
      <c r="CB57" s="271"/>
      <c r="CC57" s="271"/>
      <c r="CD57" s="272">
        <f t="shared" ref="CD57:CD60" si="614">COUNTIF(BV$57:BV$60,BV57)+COUNTIF(BX$57:BX$60,BV57)</f>
        <v>0</v>
      </c>
      <c r="CE57" s="272">
        <f t="shared" ref="CE57:CE60" si="615">COUNTIF(BV$57:BV$60,BX57)+COUNTIF(BX$57:BX$60,BX57)</f>
        <v>0</v>
      </c>
      <c r="CF57" s="272"/>
      <c r="CG57" s="273" t="str">
        <f t="shared" ref="CG57:CG60" si="616">IF(OR(BV57&lt;&gt;"",BX57&lt;&gt;""),IF(CD57&lt;&gt;1,0,COUNTIF($B$57:$B$60,BV57)+COUNTIF($D$57:$D$60,BV57))+IF(CE57&lt;&gt;1,0,COUNTIF($B$57:$B$60,BX57)+COUNTIF($D$57:$D$60,BX57)),"")</f>
        <v/>
      </c>
      <c r="CH57" s="133"/>
      <c r="CI57" s="268"/>
      <c r="CJ57" s="254" t="str">
        <f>IF(CI57="","",VLOOKUP(CI57,Language!$D$5:$E$63,2,0))</f>
        <v/>
      </c>
      <c r="CK57" s="258"/>
      <c r="CL57" s="254" t="str">
        <f>IF(CK57="","",VLOOKUP(CK57,Language!$D$5:$E$63,2,0))</f>
        <v/>
      </c>
      <c r="CM57" s="269"/>
      <c r="CN57" s="270"/>
      <c r="CO57" s="271"/>
      <c r="CP57" s="271"/>
      <c r="CQ57" s="272">
        <f t="shared" ref="CQ57:CQ60" si="617">COUNTIF(CI$57:CI$60,CI57)+COUNTIF(CK$57:CK$60,CI57)</f>
        <v>0</v>
      </c>
      <c r="CR57" s="272">
        <f t="shared" ref="CR57:CR60" si="618">COUNTIF(CI$57:CI$60,CK57)+COUNTIF(CK$57:CK$60,CK57)</f>
        <v>0</v>
      </c>
      <c r="CS57" s="272"/>
      <c r="CT57" s="273" t="str">
        <f t="shared" ref="CT57:CT60" si="619">IF(OR(CI57&lt;&gt;"",CK57&lt;&gt;""),IF(CQ57&lt;&gt;1,0,COUNTIF($B$57:$B$60,CI57)+COUNTIF($D$57:$D$60,CI57))+IF(CR57&lt;&gt;1,0,COUNTIF($B$57:$B$60,CK57)+COUNTIF($D$57:$D$60,CK57)),"")</f>
        <v/>
      </c>
      <c r="CU57" s="133"/>
      <c r="CV57" s="268"/>
      <c r="CW57" s="254" t="str">
        <f>IF(CV57="","",VLOOKUP(CV57,Language!$D$5:$E$63,2,0))</f>
        <v/>
      </c>
      <c r="CX57" s="258"/>
      <c r="CY57" s="254" t="str">
        <f>IF(CX57="","",VLOOKUP(CX57,Language!$D$5:$E$63,2,0))</f>
        <v/>
      </c>
      <c r="CZ57" s="269"/>
      <c r="DA57" s="270"/>
      <c r="DB57" s="271"/>
      <c r="DC57" s="271"/>
      <c r="DD57" s="272">
        <f t="shared" ref="DD57:DD60" si="620">COUNTIF(CV$57:CV$60,CV57)+COUNTIF(CX$57:CX$60,CV57)</f>
        <v>0</v>
      </c>
      <c r="DE57" s="272">
        <f t="shared" ref="DE57:DE60" si="621">COUNTIF(CV$57:CV$60,CX57)+COUNTIF(CX$57:CX$60,CX57)</f>
        <v>0</v>
      </c>
      <c r="DF57" s="272"/>
      <c r="DG57" s="273" t="str">
        <f t="shared" ref="DG57:DG60" si="622">IF(OR(CV57&lt;&gt;"",CX57&lt;&gt;""),IF(DD57&lt;&gt;1,0,COUNTIF($B$57:$B$60,CV57)+COUNTIF($D$57:$D$60,CV57))+IF(DE57&lt;&gt;1,0,COUNTIF($B$57:$B$60,CX57)+COUNTIF($D$57:$D$60,CX57)),"")</f>
        <v/>
      </c>
      <c r="DH57" s="133"/>
      <c r="DI57" s="268"/>
      <c r="DJ57" s="254" t="str">
        <f>IF(DI57="","",VLOOKUP(DI57,Language!$D$5:$E$63,2,0))</f>
        <v/>
      </c>
      <c r="DK57" s="258"/>
      <c r="DL57" s="254" t="str">
        <f>IF(DK57="","",VLOOKUP(DK57,Language!$D$5:$E$63,2,0))</f>
        <v/>
      </c>
      <c r="DM57" s="269"/>
      <c r="DN57" s="270"/>
      <c r="DO57" s="271"/>
      <c r="DP57" s="271"/>
      <c r="DQ57" s="272">
        <f t="shared" ref="DQ57:DQ60" si="623">COUNTIF(DI$57:DI$60,DI57)+COUNTIF(DK$57:DK$60,DI57)</f>
        <v>0</v>
      </c>
      <c r="DR57" s="272">
        <f t="shared" ref="DR57:DR60" si="624">COUNTIF(DI$57:DI$60,DK57)+COUNTIF(DK$57:DK$60,DK57)</f>
        <v>0</v>
      </c>
      <c r="DS57" s="272"/>
      <c r="DT57" s="273" t="str">
        <f t="shared" ref="DT57:DT60" si="625">IF(OR(DI57&lt;&gt;"",DK57&lt;&gt;""),IF(DQ57&lt;&gt;1,0,COUNTIF($B$57:$B$60,DI57)+COUNTIF($D$57:$D$60,DI57))+IF(DR57&lt;&gt;1,0,COUNTIF($B$57:$B$60,DK57)+COUNTIF($D$57:$D$60,DK57)),"")</f>
        <v/>
      </c>
      <c r="DU57" s="133"/>
      <c r="DV57" s="268"/>
      <c r="DW57" s="254" t="str">
        <f>IF(DV57="","",VLOOKUP(DV57,Language!$D$5:$E$63,2,0))</f>
        <v/>
      </c>
      <c r="DX57" s="258"/>
      <c r="DY57" s="254" t="str">
        <f>IF(DX57="","",VLOOKUP(DX57,Language!$D$5:$E$63,2,0))</f>
        <v/>
      </c>
      <c r="DZ57" s="269"/>
      <c r="EA57" s="270"/>
      <c r="EB57" s="271"/>
      <c r="EC57" s="271"/>
      <c r="ED57" s="272">
        <f t="shared" ref="ED57:ED60" si="626">COUNTIF(DV$57:DV$60,DV57)+COUNTIF(DX$57:DX$60,DV57)</f>
        <v>0</v>
      </c>
      <c r="EE57" s="272">
        <f t="shared" ref="EE57:EE60" si="627">COUNTIF(DV$57:DV$60,DX57)+COUNTIF(DX$57:DX$60,DX57)</f>
        <v>0</v>
      </c>
      <c r="EF57" s="272"/>
      <c r="EG57" s="273" t="str">
        <f t="shared" ref="EG57:EG60" si="628">IF(OR(DV57&lt;&gt;"",DX57&lt;&gt;""),IF(ED57&lt;&gt;1,0,COUNTIF($B$57:$B$60,DV57)+COUNTIF($D$57:$D$60,DV57))+IF(EE57&lt;&gt;1,0,COUNTIF($B$57:$B$60,DX57)+COUNTIF($D$57:$D$60,DX57)),"")</f>
        <v/>
      </c>
      <c r="EH57" s="133"/>
      <c r="EI57" s="268"/>
      <c r="EJ57" s="254" t="str">
        <f>IF(EI57="","",VLOOKUP(EI57,Language!$D$5:$E$63,2,0))</f>
        <v/>
      </c>
      <c r="EK57" s="258"/>
      <c r="EL57" s="254" t="str">
        <f>IF(EK57="","",VLOOKUP(EK57,Language!$D$5:$E$63,2,0))</f>
        <v/>
      </c>
      <c r="EM57" s="269"/>
      <c r="EN57" s="270"/>
      <c r="EO57" s="271"/>
      <c r="EP57" s="271"/>
      <c r="EQ57" s="272">
        <f t="shared" ref="EQ57:EQ60" si="629">COUNTIF(EI$57:EI$60,EI57)+COUNTIF(EK$57:EK$60,EI57)</f>
        <v>0</v>
      </c>
      <c r="ER57" s="272">
        <f t="shared" ref="ER57:ER60" si="630">COUNTIF(EI$57:EI$60,EK57)+COUNTIF(EK$57:EK$60,EK57)</f>
        <v>0</v>
      </c>
      <c r="ES57" s="272"/>
      <c r="ET57" s="273" t="str">
        <f t="shared" ref="ET57:ET60" si="631">IF(OR(EI57&lt;&gt;"",EK57&lt;&gt;""),IF(EQ57&lt;&gt;1,0,COUNTIF($B$57:$B$60,EI57)+COUNTIF($D$57:$D$60,EI57))+IF(ER57&lt;&gt;1,0,COUNTIF($B$57:$B$60,EK57)+COUNTIF($D$57:$D$60,EK57)),"")</f>
        <v/>
      </c>
      <c r="EU57" s="133"/>
      <c r="EV57" s="268"/>
      <c r="EW57" s="254" t="str">
        <f>IF(EV57="","",VLOOKUP(EV57,Language!$D$5:$E$63,2,0))</f>
        <v/>
      </c>
      <c r="EX57" s="258"/>
      <c r="EY57" s="254" t="str">
        <f>IF(EX57="","",VLOOKUP(EX57,Language!$D$5:$E$63,2,0))</f>
        <v/>
      </c>
      <c r="EZ57" s="269"/>
      <c r="FA57" s="270"/>
      <c r="FB57" s="271"/>
      <c r="FC57" s="271"/>
      <c r="FD57" s="272">
        <f t="shared" ref="FD57:FD60" si="632">COUNTIF(EV$57:EV$60,EV57)+COUNTIF(EX$57:EX$60,EV57)</f>
        <v>0</v>
      </c>
      <c r="FE57" s="272">
        <f t="shared" ref="FE57:FE60" si="633">COUNTIF(EV$57:EV$60,EX57)+COUNTIF(EX$57:EX$60,EX57)</f>
        <v>0</v>
      </c>
      <c r="FF57" s="272"/>
      <c r="FG57" s="273" t="str">
        <f t="shared" ref="FG57:FG60" si="634">IF(OR(EV57&lt;&gt;"",EX57&lt;&gt;""),IF(FD57&lt;&gt;1,0,COUNTIF($B$57:$B$60,EV57)+COUNTIF($D$57:$D$60,EV57))+IF(FE57&lt;&gt;1,0,COUNTIF($B$57:$B$60,EX57)+COUNTIF($D$57:$D$60,EX57)),"")</f>
        <v/>
      </c>
      <c r="FH57" s="133"/>
      <c r="FI57" s="268"/>
      <c r="FJ57" s="254" t="str">
        <f>IF(FI57="","",VLOOKUP(FI57,Language!$D$5:$E$63,2,0))</f>
        <v/>
      </c>
      <c r="FK57" s="258"/>
      <c r="FL57" s="254" t="str">
        <f>IF(FK57="","",VLOOKUP(FK57,Language!$D$5:$E$63,2,0))</f>
        <v/>
      </c>
      <c r="FM57" s="269"/>
      <c r="FN57" s="270"/>
      <c r="FO57" s="271"/>
      <c r="FP57" s="271"/>
      <c r="FQ57" s="272">
        <f t="shared" ref="FQ57:FQ60" si="635">COUNTIF(FI$57:FI$60,FI57)+COUNTIF(FK$57:FK$60,FI57)</f>
        <v>0</v>
      </c>
      <c r="FR57" s="272">
        <f t="shared" ref="FR57:FR60" si="636">COUNTIF(FI$57:FI$60,FK57)+COUNTIF(FK$57:FK$60,FK57)</f>
        <v>0</v>
      </c>
      <c r="FS57" s="272"/>
      <c r="FT57" s="273" t="str">
        <f t="shared" ref="FT57:FT60" si="637">IF(OR(FI57&lt;&gt;"",FK57&lt;&gt;""),IF(FQ57&lt;&gt;1,0,COUNTIF($B$57:$B$60,FI57)+COUNTIF($D$57:$D$60,FI57))+IF(FR57&lt;&gt;1,0,COUNTIF($B$57:$B$60,FK57)+COUNTIF($D$57:$D$60,FK57)),"")</f>
        <v/>
      </c>
      <c r="FU57" s="133"/>
      <c r="FV57" s="268"/>
      <c r="FW57" s="254" t="str">
        <f>IF(FV57="","",VLOOKUP(FV57,Language!$D$5:$E$63,2,0))</f>
        <v/>
      </c>
      <c r="FX57" s="258"/>
      <c r="FY57" s="254" t="str">
        <f>IF(FX57="","",VLOOKUP(FX57,Language!$D$5:$E$63,2,0))</f>
        <v/>
      </c>
      <c r="FZ57" s="269"/>
      <c r="GA57" s="270"/>
      <c r="GB57" s="271"/>
      <c r="GC57" s="271"/>
      <c r="GD57" s="272">
        <f t="shared" ref="GD57:GD60" si="638">COUNTIF(FV$57:FV$60,FV57)+COUNTIF(FX$57:FX$60,FV57)</f>
        <v>0</v>
      </c>
      <c r="GE57" s="272">
        <f t="shared" ref="GE57:GE60" si="639">COUNTIF(FV$57:FV$60,FX57)+COUNTIF(FX$57:FX$60,FX57)</f>
        <v>0</v>
      </c>
      <c r="GF57" s="272"/>
      <c r="GG57" s="273" t="str">
        <f t="shared" ref="GG57:GG60" si="640">IF(OR(FV57&lt;&gt;"",FX57&lt;&gt;""),IF(GD57&lt;&gt;1,0,COUNTIF($B$57:$B$60,FV57)+COUNTIF($D$57:$D$60,FV57))+IF(GE57&lt;&gt;1,0,COUNTIF($B$57:$B$60,FX57)+COUNTIF($D$57:$D$60,FX57)),"")</f>
        <v/>
      </c>
      <c r="GH57" s="133"/>
      <c r="GI57" s="268"/>
      <c r="GJ57" s="254" t="str">
        <f>IF(GI57="","",VLOOKUP(GI57,Language!$D$5:$E$63,2,0))</f>
        <v/>
      </c>
      <c r="GK57" s="258"/>
      <c r="GL57" s="254" t="str">
        <f>IF(GK57="","",VLOOKUP(GK57,Language!$D$5:$E$63,2,0))</f>
        <v/>
      </c>
      <c r="GM57" s="269"/>
      <c r="GN57" s="270"/>
      <c r="GO57" s="271"/>
      <c r="GP57" s="271"/>
      <c r="GQ57" s="272">
        <f t="shared" ref="GQ57:GQ60" si="641">COUNTIF(GI$57:GI$60,GI57)+COUNTIF(GK$57:GK$60,GI57)</f>
        <v>0</v>
      </c>
      <c r="GR57" s="272">
        <f t="shared" ref="GR57:GR60" si="642">COUNTIF(GI$57:GI$60,GK57)+COUNTIF(GK$57:GK$60,GK57)</f>
        <v>0</v>
      </c>
      <c r="GS57" s="272"/>
      <c r="GT57" s="273" t="str">
        <f t="shared" ref="GT57:GT60" si="643">IF(OR(GI57&lt;&gt;"",GK57&lt;&gt;""),IF(GQ57&lt;&gt;1,0,COUNTIF($B$57:$B$60,GI57)+COUNTIF($D$57:$D$60,GI57))+IF(GR57&lt;&gt;1,0,COUNTIF($B$57:$B$60,GK57)+COUNTIF($D$57:$D$60,GK57)),"")</f>
        <v/>
      </c>
      <c r="GU57" s="133"/>
      <c r="GV57" s="268"/>
      <c r="GW57" s="254" t="str">
        <f>IF(GV57="","",VLOOKUP(GV57,Language!$D$5:$E$63,2,0))</f>
        <v/>
      </c>
      <c r="GX57" s="258"/>
      <c r="GY57" s="254" t="str">
        <f>IF(GX57="","",VLOOKUP(GX57,Language!$D$5:$E$63,2,0))</f>
        <v/>
      </c>
      <c r="GZ57" s="269"/>
      <c r="HA57" s="270"/>
      <c r="HB57" s="271"/>
      <c r="HC57" s="271"/>
      <c r="HD57" s="272">
        <f t="shared" ref="HD57:HD60" si="644">COUNTIF(GV$57:GV$60,GV57)+COUNTIF(GX$57:GX$60,GV57)</f>
        <v>0</v>
      </c>
      <c r="HE57" s="272">
        <f t="shared" ref="HE57:HE60" si="645">COUNTIF(GV$57:GV$60,GX57)+COUNTIF(GX$57:GX$60,GX57)</f>
        <v>0</v>
      </c>
      <c r="HF57" s="272"/>
      <c r="HG57" s="273" t="str">
        <f t="shared" ref="HG57:HG60" si="646">IF(OR(GV57&lt;&gt;"",GX57&lt;&gt;""),IF(HD57&lt;&gt;1,0,COUNTIF($B$57:$B$60,GV57)+COUNTIF($D$57:$D$60,GV57))+IF(HE57&lt;&gt;1,0,COUNTIF($B$57:$B$60,GX57)+COUNTIF($D$57:$D$60,GX57)),"")</f>
        <v/>
      </c>
      <c r="HH57" s="133"/>
      <c r="HI57" s="268"/>
      <c r="HJ57" s="254" t="str">
        <f>IF(HI57="","",VLOOKUP(HI57,Language!$D$5:$E$63,2,0))</f>
        <v/>
      </c>
      <c r="HK57" s="258"/>
      <c r="HL57" s="254" t="str">
        <f>IF(HK57="","",VLOOKUP(HK57,Language!$D$5:$E$63,2,0))</f>
        <v/>
      </c>
      <c r="HM57" s="269"/>
      <c r="HN57" s="270"/>
      <c r="HO57" s="271"/>
      <c r="HP57" s="271"/>
      <c r="HQ57" s="272">
        <f t="shared" ref="HQ57:HQ60" si="647">COUNTIF(HI$57:HI$60,HI57)+COUNTIF(HK$57:HK$60,HI57)</f>
        <v>0</v>
      </c>
      <c r="HR57" s="272">
        <f t="shared" ref="HR57:HR60" si="648">COUNTIF(HI$57:HI$60,HK57)+COUNTIF(HK$57:HK$60,HK57)</f>
        <v>0</v>
      </c>
      <c r="HS57" s="272"/>
      <c r="HT57" s="273" t="str">
        <f t="shared" ref="HT57:HT60" si="649">IF(OR(HI57&lt;&gt;"",HK57&lt;&gt;""),IF(HQ57&lt;&gt;1,0,COUNTIF($B$57:$B$60,HI57)+COUNTIF($D$57:$D$60,HI57))+IF(HR57&lt;&gt;1,0,COUNTIF($B$57:$B$60,HK57)+COUNTIF($D$57:$D$60,HK57)),"")</f>
        <v/>
      </c>
      <c r="HU57" s="133"/>
      <c r="HV57" s="268"/>
      <c r="HW57" s="254" t="str">
        <f>IF(HV57="","",VLOOKUP(HV57,Language!$D$5:$E$63,2,0))</f>
        <v/>
      </c>
      <c r="HX57" s="258"/>
      <c r="HY57" s="254" t="str">
        <f>IF(HX57="","",VLOOKUP(HX57,Language!$D$5:$E$63,2,0))</f>
        <v/>
      </c>
      <c r="HZ57" s="269"/>
      <c r="IA57" s="270"/>
      <c r="IB57" s="271"/>
      <c r="IC57" s="271"/>
      <c r="ID57" s="272">
        <f t="shared" ref="ID57:ID60" si="650">COUNTIF(HV$57:HV$60,HV57)+COUNTIF(HX$57:HX$60,HV57)</f>
        <v>0</v>
      </c>
      <c r="IE57" s="272">
        <f t="shared" ref="IE57:IE60" si="651">COUNTIF(HV$57:HV$60,HX57)+COUNTIF(HX$57:HX$60,HX57)</f>
        <v>0</v>
      </c>
      <c r="IF57" s="272"/>
      <c r="IG57" s="273" t="str">
        <f t="shared" ref="IG57:IG60" si="652">IF(OR(HV57&lt;&gt;"",HX57&lt;&gt;""),IF(ID57&lt;&gt;1,0,COUNTIF($B$57:$B$60,HV57)+COUNTIF($D$57:$D$60,HV57))+IF(IE57&lt;&gt;1,0,COUNTIF($B$57:$B$60,HX57)+COUNTIF($D$57:$D$60,HX57)),"")</f>
        <v/>
      </c>
      <c r="IH57" s="133"/>
      <c r="II57" s="268"/>
      <c r="IJ57" s="254" t="str">
        <f>IF(II57="","",VLOOKUP(II57,Language!$D$5:$E$63,2,0))</f>
        <v/>
      </c>
      <c r="IK57" s="258"/>
      <c r="IL57" s="254" t="str">
        <f>IF(IK57="","",VLOOKUP(IK57,Language!$D$5:$E$63,2,0))</f>
        <v/>
      </c>
      <c r="IM57" s="269"/>
      <c r="IN57" s="270"/>
      <c r="IO57" s="271"/>
      <c r="IP57" s="271"/>
      <c r="IQ57" s="272">
        <f t="shared" ref="IQ57:IQ60" si="653">COUNTIF(II$57:II$60,II57)+COUNTIF(IK$57:IK$60,II57)</f>
        <v>0</v>
      </c>
      <c r="IR57" s="272">
        <f t="shared" ref="IR57:IR60" si="654">COUNTIF(II$57:II$60,IK57)+COUNTIF(IK$57:IK$60,IK57)</f>
        <v>0</v>
      </c>
      <c r="IS57" s="272"/>
      <c r="IT57" s="273" t="str">
        <f t="shared" ref="IT57:IT60" si="655">IF(OR(II57&lt;&gt;"",IK57&lt;&gt;""),IF(IQ57&lt;&gt;1,0,COUNTIF($B$57:$B$60,II57)+COUNTIF($D$57:$D$60,II57))+IF(IR57&lt;&gt;1,0,COUNTIF($B$57:$B$60,IK57)+COUNTIF($D$57:$D$60,IK57)),"")</f>
        <v/>
      </c>
      <c r="IU57" s="133"/>
      <c r="IV57" s="268"/>
      <c r="IW57" s="254" t="str">
        <f>IF(IV57="","",VLOOKUP(IV57,Language!$D$5:$E$63,2,0))</f>
        <v/>
      </c>
      <c r="IX57" s="258"/>
      <c r="IY57" s="254" t="str">
        <f>IF(IX57="","",VLOOKUP(IX57,Language!$D$5:$E$63,2,0))</f>
        <v/>
      </c>
      <c r="IZ57" s="269"/>
      <c r="JA57" s="270"/>
      <c r="JB57" s="271"/>
      <c r="JC57" s="271"/>
      <c r="JD57" s="272">
        <f t="shared" ref="JD57:JD60" si="656">COUNTIF(IV$57:IV$60,IV57)+COUNTIF(IX$57:IX$60,IV57)</f>
        <v>0</v>
      </c>
      <c r="JE57" s="272">
        <f t="shared" ref="JE57:JE60" si="657">COUNTIF(IV$57:IV$60,IX57)+COUNTIF(IX$57:IX$60,IX57)</f>
        <v>0</v>
      </c>
      <c r="JF57" s="272"/>
      <c r="JG57" s="273" t="str">
        <f t="shared" ref="JG57:JG60" si="658">IF(OR(IV57&lt;&gt;"",IX57&lt;&gt;""),IF(JD57&lt;&gt;1,0,COUNTIF($B$57:$B$60,IV57)+COUNTIF($D$57:$D$60,IV57))+IF(JE57&lt;&gt;1,0,COUNTIF($B$57:$B$60,IX57)+COUNTIF($D$57:$D$60,IX57)),"")</f>
        <v/>
      </c>
      <c r="JH57" s="133"/>
      <c r="JI57" s="268"/>
      <c r="JJ57" s="254" t="str">
        <f>IF(JI57="","",VLOOKUP(JI57,Language!$D$5:$E$63,2,0))</f>
        <v/>
      </c>
      <c r="JK57" s="258"/>
      <c r="JL57" s="254" t="str">
        <f>IF(JK57="","",VLOOKUP(JK57,Language!$D$5:$E$63,2,0))</f>
        <v/>
      </c>
      <c r="JM57" s="269"/>
      <c r="JN57" s="270"/>
      <c r="JO57" s="271"/>
      <c r="JP57" s="271"/>
      <c r="JQ57" s="272">
        <f t="shared" ref="JQ57:JQ60" si="659">COUNTIF(JI$57:JI$60,JI57)+COUNTIF(JK$57:JK$60,JI57)</f>
        <v>0</v>
      </c>
      <c r="JR57" s="272">
        <f t="shared" ref="JR57:JR60" si="660">COUNTIF(JI$57:JI$60,JK57)+COUNTIF(JK$57:JK$60,JK57)</f>
        <v>0</v>
      </c>
      <c r="JS57" s="272"/>
      <c r="JT57" s="273" t="str">
        <f t="shared" ref="JT57:JT60" si="661">IF(OR(JI57&lt;&gt;"",JK57&lt;&gt;""),IF(JQ57&lt;&gt;1,0,COUNTIF($B$57:$B$60,JI57)+COUNTIF($D$57:$D$60,JI57))+IF(JR57&lt;&gt;1,0,COUNTIF($B$57:$B$60,JK57)+COUNTIF($D$57:$D$60,JK57)),"")</f>
        <v/>
      </c>
      <c r="JU57" s="133"/>
      <c r="JV57" s="268"/>
      <c r="JW57" s="254" t="str">
        <f>IF(JV57="","",VLOOKUP(JV57,Language!$D$5:$E$63,2,0))</f>
        <v/>
      </c>
      <c r="JX57" s="258"/>
      <c r="JY57" s="254" t="str">
        <f>IF(JX57="","",VLOOKUP(JX57,Language!$D$5:$E$63,2,0))</f>
        <v/>
      </c>
      <c r="JZ57" s="269"/>
      <c r="KA57" s="270"/>
      <c r="KB57" s="271"/>
      <c r="KC57" s="271"/>
      <c r="KD57" s="272">
        <f t="shared" ref="KD57:KD60" si="662">COUNTIF(JV$57:JV$60,JV57)+COUNTIF(JX$57:JX$60,JV57)</f>
        <v>0</v>
      </c>
      <c r="KE57" s="272">
        <f t="shared" ref="KE57:KE60" si="663">COUNTIF(JV$57:JV$60,JX57)+COUNTIF(JX$57:JX$60,JX57)</f>
        <v>0</v>
      </c>
      <c r="KF57" s="272"/>
      <c r="KG57" s="273" t="str">
        <f t="shared" ref="KG57:KG60" si="664">IF(OR(JV57&lt;&gt;"",JX57&lt;&gt;""),IF(KD57&lt;&gt;1,0,COUNTIF($B$57:$B$60,JV57)+COUNTIF($D$57:$D$60,JV57))+IF(KE57&lt;&gt;1,0,COUNTIF($B$57:$B$60,JX57)+COUNTIF($D$57:$D$60,JX57)),"")</f>
        <v/>
      </c>
      <c r="KH57" s="133"/>
      <c r="KI57" s="268"/>
      <c r="KJ57" s="254" t="str">
        <f>IF(KI57="","",VLOOKUP(KI57,Language!$D$5:$E$63,2,0))</f>
        <v/>
      </c>
      <c r="KK57" s="258"/>
      <c r="KL57" s="254" t="str">
        <f>IF(KK57="","",VLOOKUP(KK57,Language!$D$5:$E$63,2,0))</f>
        <v/>
      </c>
      <c r="KM57" s="269"/>
      <c r="KN57" s="270"/>
      <c r="KO57" s="271"/>
      <c r="KP57" s="271"/>
      <c r="KQ57" s="272">
        <f t="shared" ref="KQ57:KQ60" si="665">COUNTIF(KI$57:KI$60,KI57)+COUNTIF(KK$57:KK$60,KI57)</f>
        <v>0</v>
      </c>
      <c r="KR57" s="272">
        <f t="shared" ref="KR57:KR60" si="666">COUNTIF(KI$57:KI$60,KK57)+COUNTIF(KK$57:KK$60,KK57)</f>
        <v>0</v>
      </c>
      <c r="KS57" s="272"/>
      <c r="KT57" s="273" t="str">
        <f t="shared" ref="KT57:KT60" si="667">IF(OR(KI57&lt;&gt;"",KK57&lt;&gt;""),IF(KQ57&lt;&gt;1,0,COUNTIF($B$57:$B$60,KI57)+COUNTIF($D$57:$D$60,KI57))+IF(KR57&lt;&gt;1,0,COUNTIF($B$57:$B$60,KK57)+COUNTIF($D$57:$D$60,KK57)),"")</f>
        <v/>
      </c>
      <c r="KU57" s="133"/>
      <c r="KV57" s="268"/>
      <c r="KW57" s="254" t="str">
        <f>IF(KV57="","",VLOOKUP(KV57,Language!$D$5:$E$63,2,0))</f>
        <v/>
      </c>
      <c r="KX57" s="258"/>
      <c r="KY57" s="254" t="str">
        <f>IF(KX57="","",VLOOKUP(KX57,Language!$D$5:$E$63,2,0))</f>
        <v/>
      </c>
      <c r="KZ57" s="269"/>
      <c r="LA57" s="270"/>
      <c r="LB57" s="271"/>
      <c r="LC57" s="271"/>
      <c r="LD57" s="272">
        <f t="shared" ref="LD57:LD60" si="668">COUNTIF(KV$57:KV$60,KV57)+COUNTIF(KX$57:KX$60,KV57)</f>
        <v>0</v>
      </c>
      <c r="LE57" s="272">
        <f t="shared" ref="LE57:LE60" si="669">COUNTIF(KV$57:KV$60,KX57)+COUNTIF(KX$57:KX$60,KX57)</f>
        <v>0</v>
      </c>
      <c r="LF57" s="272"/>
      <c r="LG57" s="273" t="str">
        <f t="shared" ref="LG57:LG60" si="670">IF(OR(KV57&lt;&gt;"",KX57&lt;&gt;""),IF(LD57&lt;&gt;1,0,COUNTIF($B$57:$B$60,KV57)+COUNTIF($D$57:$D$60,KV57))+IF(LE57&lt;&gt;1,0,COUNTIF($B$57:$B$60,KX57)+COUNTIF($D$57:$D$60,KX57)),"")</f>
        <v/>
      </c>
      <c r="LH57" s="133"/>
      <c r="LI57" s="268"/>
      <c r="LJ57" s="254" t="str">
        <f>IF(LI57="","",VLOOKUP(LI57,Language!$D$5:$E$63,2,0))</f>
        <v/>
      </c>
      <c r="LK57" s="258"/>
      <c r="LL57" s="254" t="str">
        <f>IF(LK57="","",VLOOKUP(LK57,Language!$D$5:$E$63,2,0))</f>
        <v/>
      </c>
      <c r="LM57" s="269"/>
      <c r="LN57" s="270"/>
      <c r="LO57" s="271"/>
      <c r="LP57" s="271"/>
      <c r="LQ57" s="272">
        <f t="shared" ref="LQ57:LQ60" si="671">COUNTIF(LI$57:LI$60,LI57)+COUNTIF(LK$57:LK$60,LI57)</f>
        <v>0</v>
      </c>
      <c r="LR57" s="272">
        <f t="shared" ref="LR57:LR60" si="672">COUNTIF(LI$57:LI$60,LK57)+COUNTIF(LK$57:LK$60,LK57)</f>
        <v>0</v>
      </c>
      <c r="LS57" s="272"/>
      <c r="LT57" s="273" t="str">
        <f t="shared" ref="LT57:LT60" si="673">IF(OR(LI57&lt;&gt;"",LK57&lt;&gt;""),IF(LQ57&lt;&gt;1,0,COUNTIF($B$57:$B$60,LI57)+COUNTIF($D$57:$D$60,LI57))+IF(LR57&lt;&gt;1,0,COUNTIF($B$57:$B$60,LK57)+COUNTIF($D$57:$D$60,LK57)),"")</f>
        <v/>
      </c>
      <c r="LU57" s="133"/>
      <c r="LV57" s="268"/>
      <c r="LW57" s="254" t="str">
        <f>IF(LV57="","",VLOOKUP(LV57,Language!$D$5:$E$63,2,0))</f>
        <v/>
      </c>
      <c r="LX57" s="258"/>
      <c r="LY57" s="254" t="str">
        <f>IF(LX57="","",VLOOKUP(LX57,Language!$D$5:$E$63,2,0))</f>
        <v/>
      </c>
      <c r="LZ57" s="269"/>
      <c r="MA57" s="270"/>
      <c r="MB57" s="271"/>
      <c r="MC57" s="271"/>
      <c r="MD57" s="272">
        <f t="shared" ref="MD57:MD60" si="674">COUNTIF(LV$57:LV$60,LV57)+COUNTIF(LX$57:LX$60,LV57)</f>
        <v>0</v>
      </c>
      <c r="ME57" s="272">
        <f t="shared" ref="ME57:ME60" si="675">COUNTIF(LV$57:LV$60,LX57)+COUNTIF(LX$57:LX$60,LX57)</f>
        <v>0</v>
      </c>
      <c r="MF57" s="272"/>
      <c r="MG57" s="273" t="str">
        <f t="shared" ref="MG57:MG60" si="676">IF(OR(LV57&lt;&gt;"",LX57&lt;&gt;""),IF(MD57&lt;&gt;1,0,COUNTIF($B$57:$B$60,LV57)+COUNTIF($D$57:$D$60,LV57))+IF(ME57&lt;&gt;1,0,COUNTIF($B$57:$B$60,LX57)+COUNTIF($D$57:$D$60,LX57)),"")</f>
        <v/>
      </c>
    </row>
    <row r="58">
      <c r="A58" s="172"/>
      <c r="B58" s="253">
        <f t="array" ref="B58">IF(C58="","",INDEX(Groups!$C$7:$C$35,MATCH(C58,Groups!$D$7:$D$35,0)))</f>
        <v>1</v>
      </c>
      <c r="C58" s="254" t="str">
        <f>INDIRECT("'"&amp;References!$A$1&amp;"'!"&amp;"$I$64")</f>
        <v>Portugal</v>
      </c>
      <c r="D58" s="255">
        <f t="array" ref="D58">IF(E58="","",INDEX(Groups!$C$7:$C$35,MATCH(E58,Groups!$D$7:$D$35,0)))</f>
        <v>12</v>
      </c>
      <c r="E58" s="254" t="str">
        <f>INDIRECT("'"&amp;References!$A$1&amp;"'!"&amp;"$K$64")</f>
        <v>Netherlands</v>
      </c>
      <c r="F58" s="256">
        <f>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1</v>
      </c>
      <c r="G58" s="257">
        <f>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0</v>
      </c>
      <c r="H58" s="133"/>
      <c r="I58" s="268"/>
      <c r="J58" s="254" t="str">
        <f>IF(I58="","",VLOOKUP(I58,Language!$D$5:$E$63,2,0))</f>
        <v/>
      </c>
      <c r="K58" s="258"/>
      <c r="L58" s="254" t="str">
        <f>IF(K58="","",VLOOKUP(K58,Language!$D$5:$E$63,2,0))</f>
        <v/>
      </c>
      <c r="M58" s="274"/>
      <c r="N58" s="275"/>
      <c r="O58" s="276"/>
      <c r="P58" s="276"/>
      <c r="Q58" s="277">
        <f t="shared" si="599"/>
        <v>0</v>
      </c>
      <c r="R58" s="277">
        <f t="shared" si="600"/>
        <v>0</v>
      </c>
      <c r="S58" s="277"/>
      <c r="T58" s="273" t="str">
        <f t="shared" si="601"/>
        <v/>
      </c>
      <c r="U58" s="133"/>
      <c r="V58" s="268"/>
      <c r="W58" s="254" t="str">
        <f>IF(V58="","",VLOOKUP(V58,Language!$D$5:$E$63,2,0))</f>
        <v/>
      </c>
      <c r="X58" s="258"/>
      <c r="Y58" s="254" t="str">
        <f>IF(X58="","",VLOOKUP(X58,Language!$D$5:$E$63,2,0))</f>
        <v/>
      </c>
      <c r="Z58" s="274"/>
      <c r="AA58" s="275"/>
      <c r="AB58" s="276"/>
      <c r="AC58" s="276"/>
      <c r="AD58" s="277">
        <f t="shared" si="602"/>
        <v>0</v>
      </c>
      <c r="AE58" s="277">
        <f t="shared" si="603"/>
        <v>0</v>
      </c>
      <c r="AF58" s="277"/>
      <c r="AG58" s="273" t="str">
        <f t="shared" si="604"/>
        <v/>
      </c>
      <c r="AH58" s="133"/>
      <c r="AI58" s="268"/>
      <c r="AJ58" s="254" t="str">
        <f>IF(AI58="","",VLOOKUP(AI58,Language!$D$5:$E$63,2,0))</f>
        <v/>
      </c>
      <c r="AK58" s="258"/>
      <c r="AL58" s="254" t="str">
        <f>IF(AK58="","",VLOOKUP(AK58,Language!$D$5:$E$63,2,0))</f>
        <v/>
      </c>
      <c r="AM58" s="274"/>
      <c r="AN58" s="275"/>
      <c r="AO58" s="276"/>
      <c r="AP58" s="276"/>
      <c r="AQ58" s="277">
        <f t="shared" si="605"/>
        <v>0</v>
      </c>
      <c r="AR58" s="277">
        <f t="shared" si="606"/>
        <v>0</v>
      </c>
      <c r="AS58" s="277"/>
      <c r="AT58" s="273" t="str">
        <f t="shared" si="607"/>
        <v/>
      </c>
      <c r="AU58" s="133"/>
      <c r="AV58" s="268"/>
      <c r="AW58" s="254" t="str">
        <f>IF(AV58="","",VLOOKUP(AV58,Language!$D$5:$E$63,2,0))</f>
        <v/>
      </c>
      <c r="AX58" s="258"/>
      <c r="AY58" s="254" t="str">
        <f>IF(AX58="","",VLOOKUP(AX58,Language!$D$5:$E$63,2,0))</f>
        <v/>
      </c>
      <c r="AZ58" s="274"/>
      <c r="BA58" s="275"/>
      <c r="BB58" s="276"/>
      <c r="BC58" s="276"/>
      <c r="BD58" s="277">
        <f t="shared" si="608"/>
        <v>0</v>
      </c>
      <c r="BE58" s="277">
        <f t="shared" si="609"/>
        <v>0</v>
      </c>
      <c r="BF58" s="277"/>
      <c r="BG58" s="273" t="str">
        <f t="shared" si="610"/>
        <v/>
      </c>
      <c r="BH58" s="133"/>
      <c r="BI58" s="268"/>
      <c r="BJ58" s="254" t="str">
        <f>IF(BI58="","",VLOOKUP(BI58,Language!$D$5:$E$63,2,0))</f>
        <v/>
      </c>
      <c r="BK58" s="258"/>
      <c r="BL58" s="254" t="str">
        <f>IF(BK58="","",VLOOKUP(BK58,Language!$D$5:$E$63,2,0))</f>
        <v/>
      </c>
      <c r="BM58" s="274"/>
      <c r="BN58" s="275"/>
      <c r="BO58" s="276"/>
      <c r="BP58" s="276"/>
      <c r="BQ58" s="277">
        <f t="shared" si="611"/>
        <v>0</v>
      </c>
      <c r="BR58" s="277">
        <f t="shared" si="612"/>
        <v>0</v>
      </c>
      <c r="BS58" s="277"/>
      <c r="BT58" s="273" t="str">
        <f t="shared" si="613"/>
        <v/>
      </c>
      <c r="BU58" s="133"/>
      <c r="BV58" s="268"/>
      <c r="BW58" s="254" t="str">
        <f>IF(BV58="","",VLOOKUP(BV58,Language!$D$5:$E$63,2,0))</f>
        <v/>
      </c>
      <c r="BX58" s="258"/>
      <c r="BY58" s="254" t="str">
        <f>IF(BX58="","",VLOOKUP(BX58,Language!$D$5:$E$63,2,0))</f>
        <v/>
      </c>
      <c r="BZ58" s="274"/>
      <c r="CA58" s="275"/>
      <c r="CB58" s="276"/>
      <c r="CC58" s="276"/>
      <c r="CD58" s="277">
        <f t="shared" si="614"/>
        <v>0</v>
      </c>
      <c r="CE58" s="277">
        <f t="shared" si="615"/>
        <v>0</v>
      </c>
      <c r="CF58" s="277"/>
      <c r="CG58" s="273" t="str">
        <f t="shared" si="616"/>
        <v/>
      </c>
      <c r="CH58" s="133"/>
      <c r="CI58" s="268"/>
      <c r="CJ58" s="254" t="str">
        <f>IF(CI58="","",VLOOKUP(CI58,Language!$D$5:$E$63,2,0))</f>
        <v/>
      </c>
      <c r="CK58" s="258"/>
      <c r="CL58" s="254" t="str">
        <f>IF(CK58="","",VLOOKUP(CK58,Language!$D$5:$E$63,2,0))</f>
        <v/>
      </c>
      <c r="CM58" s="274"/>
      <c r="CN58" s="275"/>
      <c r="CO58" s="276"/>
      <c r="CP58" s="276"/>
      <c r="CQ58" s="277">
        <f t="shared" si="617"/>
        <v>0</v>
      </c>
      <c r="CR58" s="277">
        <f t="shared" si="618"/>
        <v>0</v>
      </c>
      <c r="CS58" s="277"/>
      <c r="CT58" s="273" t="str">
        <f t="shared" si="619"/>
        <v/>
      </c>
      <c r="CU58" s="133"/>
      <c r="CV58" s="268"/>
      <c r="CW58" s="254" t="str">
        <f>IF(CV58="","",VLOOKUP(CV58,Language!$D$5:$E$63,2,0))</f>
        <v/>
      </c>
      <c r="CX58" s="258"/>
      <c r="CY58" s="254" t="str">
        <f>IF(CX58="","",VLOOKUP(CX58,Language!$D$5:$E$63,2,0))</f>
        <v/>
      </c>
      <c r="CZ58" s="274"/>
      <c r="DA58" s="275"/>
      <c r="DB58" s="276"/>
      <c r="DC58" s="276"/>
      <c r="DD58" s="277">
        <f t="shared" si="620"/>
        <v>0</v>
      </c>
      <c r="DE58" s="277">
        <f t="shared" si="621"/>
        <v>0</v>
      </c>
      <c r="DF58" s="277"/>
      <c r="DG58" s="273" t="str">
        <f t="shared" si="622"/>
        <v/>
      </c>
      <c r="DH58" s="133"/>
      <c r="DI58" s="268"/>
      <c r="DJ58" s="254" t="str">
        <f>IF(DI58="","",VLOOKUP(DI58,Language!$D$5:$E$63,2,0))</f>
        <v/>
      </c>
      <c r="DK58" s="258"/>
      <c r="DL58" s="254" t="str">
        <f>IF(DK58="","",VLOOKUP(DK58,Language!$D$5:$E$63,2,0))</f>
        <v/>
      </c>
      <c r="DM58" s="274"/>
      <c r="DN58" s="275"/>
      <c r="DO58" s="276"/>
      <c r="DP58" s="276"/>
      <c r="DQ58" s="277">
        <f t="shared" si="623"/>
        <v>0</v>
      </c>
      <c r="DR58" s="277">
        <f t="shared" si="624"/>
        <v>0</v>
      </c>
      <c r="DS58" s="277"/>
      <c r="DT58" s="273" t="str">
        <f t="shared" si="625"/>
        <v/>
      </c>
      <c r="DU58" s="133"/>
      <c r="DV58" s="268"/>
      <c r="DW58" s="254" t="str">
        <f>IF(DV58="","",VLOOKUP(DV58,Language!$D$5:$E$63,2,0))</f>
        <v/>
      </c>
      <c r="DX58" s="258"/>
      <c r="DY58" s="254" t="str">
        <f>IF(DX58="","",VLOOKUP(DX58,Language!$D$5:$E$63,2,0))</f>
        <v/>
      </c>
      <c r="DZ58" s="274"/>
      <c r="EA58" s="275"/>
      <c r="EB58" s="276"/>
      <c r="EC58" s="276"/>
      <c r="ED58" s="277">
        <f t="shared" si="626"/>
        <v>0</v>
      </c>
      <c r="EE58" s="277">
        <f t="shared" si="627"/>
        <v>0</v>
      </c>
      <c r="EF58" s="277"/>
      <c r="EG58" s="273" t="str">
        <f t="shared" si="628"/>
        <v/>
      </c>
      <c r="EH58" s="133"/>
      <c r="EI58" s="268"/>
      <c r="EJ58" s="254" t="str">
        <f>IF(EI58="","",VLOOKUP(EI58,Language!$D$5:$E$63,2,0))</f>
        <v/>
      </c>
      <c r="EK58" s="258"/>
      <c r="EL58" s="254" t="str">
        <f>IF(EK58="","",VLOOKUP(EK58,Language!$D$5:$E$63,2,0))</f>
        <v/>
      </c>
      <c r="EM58" s="274"/>
      <c r="EN58" s="275"/>
      <c r="EO58" s="276"/>
      <c r="EP58" s="276"/>
      <c r="EQ58" s="277">
        <f t="shared" si="629"/>
        <v>0</v>
      </c>
      <c r="ER58" s="277">
        <f t="shared" si="630"/>
        <v>0</v>
      </c>
      <c r="ES58" s="277"/>
      <c r="ET58" s="273" t="str">
        <f t="shared" si="631"/>
        <v/>
      </c>
      <c r="EU58" s="133"/>
      <c r="EV58" s="268"/>
      <c r="EW58" s="254" t="str">
        <f>IF(EV58="","",VLOOKUP(EV58,Language!$D$5:$E$63,2,0))</f>
        <v/>
      </c>
      <c r="EX58" s="258"/>
      <c r="EY58" s="254" t="str">
        <f>IF(EX58="","",VLOOKUP(EX58,Language!$D$5:$E$63,2,0))</f>
        <v/>
      </c>
      <c r="EZ58" s="274"/>
      <c r="FA58" s="275"/>
      <c r="FB58" s="276"/>
      <c r="FC58" s="276"/>
      <c r="FD58" s="277">
        <f t="shared" si="632"/>
        <v>0</v>
      </c>
      <c r="FE58" s="277">
        <f t="shared" si="633"/>
        <v>0</v>
      </c>
      <c r="FF58" s="277"/>
      <c r="FG58" s="273" t="str">
        <f t="shared" si="634"/>
        <v/>
      </c>
      <c r="FH58" s="133"/>
      <c r="FI58" s="268"/>
      <c r="FJ58" s="254" t="str">
        <f>IF(FI58="","",VLOOKUP(FI58,Language!$D$5:$E$63,2,0))</f>
        <v/>
      </c>
      <c r="FK58" s="258"/>
      <c r="FL58" s="254" t="str">
        <f>IF(FK58="","",VLOOKUP(FK58,Language!$D$5:$E$63,2,0))</f>
        <v/>
      </c>
      <c r="FM58" s="274"/>
      <c r="FN58" s="275"/>
      <c r="FO58" s="276"/>
      <c r="FP58" s="276"/>
      <c r="FQ58" s="277">
        <f t="shared" si="635"/>
        <v>0</v>
      </c>
      <c r="FR58" s="277">
        <f t="shared" si="636"/>
        <v>0</v>
      </c>
      <c r="FS58" s="277"/>
      <c r="FT58" s="273" t="str">
        <f t="shared" si="637"/>
        <v/>
      </c>
      <c r="FU58" s="133"/>
      <c r="FV58" s="268"/>
      <c r="FW58" s="254" t="str">
        <f>IF(FV58="","",VLOOKUP(FV58,Language!$D$5:$E$63,2,0))</f>
        <v/>
      </c>
      <c r="FX58" s="258"/>
      <c r="FY58" s="254" t="str">
        <f>IF(FX58="","",VLOOKUP(FX58,Language!$D$5:$E$63,2,0))</f>
        <v/>
      </c>
      <c r="FZ58" s="274"/>
      <c r="GA58" s="275"/>
      <c r="GB58" s="276"/>
      <c r="GC58" s="276"/>
      <c r="GD58" s="277">
        <f t="shared" si="638"/>
        <v>0</v>
      </c>
      <c r="GE58" s="277">
        <f t="shared" si="639"/>
        <v>0</v>
      </c>
      <c r="GF58" s="277"/>
      <c r="GG58" s="273" t="str">
        <f t="shared" si="640"/>
        <v/>
      </c>
      <c r="GH58" s="133"/>
      <c r="GI58" s="268"/>
      <c r="GJ58" s="254" t="str">
        <f>IF(GI58="","",VLOOKUP(GI58,Language!$D$5:$E$63,2,0))</f>
        <v/>
      </c>
      <c r="GK58" s="258"/>
      <c r="GL58" s="254" t="str">
        <f>IF(GK58="","",VLOOKUP(GK58,Language!$D$5:$E$63,2,0))</f>
        <v/>
      </c>
      <c r="GM58" s="274"/>
      <c r="GN58" s="275"/>
      <c r="GO58" s="276"/>
      <c r="GP58" s="276"/>
      <c r="GQ58" s="277">
        <f t="shared" si="641"/>
        <v>0</v>
      </c>
      <c r="GR58" s="277">
        <f t="shared" si="642"/>
        <v>0</v>
      </c>
      <c r="GS58" s="277"/>
      <c r="GT58" s="273" t="str">
        <f t="shared" si="643"/>
        <v/>
      </c>
      <c r="GU58" s="133"/>
      <c r="GV58" s="268"/>
      <c r="GW58" s="254" t="str">
        <f>IF(GV58="","",VLOOKUP(GV58,Language!$D$5:$E$63,2,0))</f>
        <v/>
      </c>
      <c r="GX58" s="258"/>
      <c r="GY58" s="254" t="str">
        <f>IF(GX58="","",VLOOKUP(GX58,Language!$D$5:$E$63,2,0))</f>
        <v/>
      </c>
      <c r="GZ58" s="274"/>
      <c r="HA58" s="275"/>
      <c r="HB58" s="276"/>
      <c r="HC58" s="276"/>
      <c r="HD58" s="277">
        <f t="shared" si="644"/>
        <v>0</v>
      </c>
      <c r="HE58" s="277">
        <f t="shared" si="645"/>
        <v>0</v>
      </c>
      <c r="HF58" s="277"/>
      <c r="HG58" s="273" t="str">
        <f t="shared" si="646"/>
        <v/>
      </c>
      <c r="HH58" s="133"/>
      <c r="HI58" s="268"/>
      <c r="HJ58" s="254" t="str">
        <f>IF(HI58="","",VLOOKUP(HI58,Language!$D$5:$E$63,2,0))</f>
        <v/>
      </c>
      <c r="HK58" s="258"/>
      <c r="HL58" s="254" t="str">
        <f>IF(HK58="","",VLOOKUP(HK58,Language!$D$5:$E$63,2,0))</f>
        <v/>
      </c>
      <c r="HM58" s="274"/>
      <c r="HN58" s="275"/>
      <c r="HO58" s="276"/>
      <c r="HP58" s="276"/>
      <c r="HQ58" s="277">
        <f t="shared" si="647"/>
        <v>0</v>
      </c>
      <c r="HR58" s="277">
        <f t="shared" si="648"/>
        <v>0</v>
      </c>
      <c r="HS58" s="277"/>
      <c r="HT58" s="273" t="str">
        <f t="shared" si="649"/>
        <v/>
      </c>
      <c r="HU58" s="133"/>
      <c r="HV58" s="268"/>
      <c r="HW58" s="254" t="str">
        <f>IF(HV58="","",VLOOKUP(HV58,Language!$D$5:$E$63,2,0))</f>
        <v/>
      </c>
      <c r="HX58" s="258"/>
      <c r="HY58" s="254" t="str">
        <f>IF(HX58="","",VLOOKUP(HX58,Language!$D$5:$E$63,2,0))</f>
        <v/>
      </c>
      <c r="HZ58" s="274"/>
      <c r="IA58" s="275"/>
      <c r="IB58" s="276"/>
      <c r="IC58" s="276"/>
      <c r="ID58" s="277">
        <f t="shared" si="650"/>
        <v>0</v>
      </c>
      <c r="IE58" s="277">
        <f t="shared" si="651"/>
        <v>0</v>
      </c>
      <c r="IF58" s="277"/>
      <c r="IG58" s="273" t="str">
        <f t="shared" si="652"/>
        <v/>
      </c>
      <c r="IH58" s="133"/>
      <c r="II58" s="268"/>
      <c r="IJ58" s="254" t="str">
        <f>IF(II58="","",VLOOKUP(II58,Language!$D$5:$E$63,2,0))</f>
        <v/>
      </c>
      <c r="IK58" s="258"/>
      <c r="IL58" s="254" t="str">
        <f>IF(IK58="","",VLOOKUP(IK58,Language!$D$5:$E$63,2,0))</f>
        <v/>
      </c>
      <c r="IM58" s="274"/>
      <c r="IN58" s="275"/>
      <c r="IO58" s="276"/>
      <c r="IP58" s="276"/>
      <c r="IQ58" s="277">
        <f t="shared" si="653"/>
        <v>0</v>
      </c>
      <c r="IR58" s="277">
        <f t="shared" si="654"/>
        <v>0</v>
      </c>
      <c r="IS58" s="277"/>
      <c r="IT58" s="273" t="str">
        <f t="shared" si="655"/>
        <v/>
      </c>
      <c r="IU58" s="133"/>
      <c r="IV58" s="268"/>
      <c r="IW58" s="254" t="str">
        <f>IF(IV58="","",VLOOKUP(IV58,Language!$D$5:$E$63,2,0))</f>
        <v/>
      </c>
      <c r="IX58" s="258"/>
      <c r="IY58" s="254" t="str">
        <f>IF(IX58="","",VLOOKUP(IX58,Language!$D$5:$E$63,2,0))</f>
        <v/>
      </c>
      <c r="IZ58" s="274"/>
      <c r="JA58" s="275"/>
      <c r="JB58" s="276"/>
      <c r="JC58" s="276"/>
      <c r="JD58" s="277">
        <f t="shared" si="656"/>
        <v>0</v>
      </c>
      <c r="JE58" s="277">
        <f t="shared" si="657"/>
        <v>0</v>
      </c>
      <c r="JF58" s="277"/>
      <c r="JG58" s="273" t="str">
        <f t="shared" si="658"/>
        <v/>
      </c>
      <c r="JH58" s="133"/>
      <c r="JI58" s="268"/>
      <c r="JJ58" s="254" t="str">
        <f>IF(JI58="","",VLOOKUP(JI58,Language!$D$5:$E$63,2,0))</f>
        <v/>
      </c>
      <c r="JK58" s="258"/>
      <c r="JL58" s="254" t="str">
        <f>IF(JK58="","",VLOOKUP(JK58,Language!$D$5:$E$63,2,0))</f>
        <v/>
      </c>
      <c r="JM58" s="274"/>
      <c r="JN58" s="275"/>
      <c r="JO58" s="276"/>
      <c r="JP58" s="276"/>
      <c r="JQ58" s="277">
        <f t="shared" si="659"/>
        <v>0</v>
      </c>
      <c r="JR58" s="277">
        <f t="shared" si="660"/>
        <v>0</v>
      </c>
      <c r="JS58" s="277"/>
      <c r="JT58" s="273" t="str">
        <f t="shared" si="661"/>
        <v/>
      </c>
      <c r="JU58" s="133"/>
      <c r="JV58" s="268"/>
      <c r="JW58" s="254" t="str">
        <f>IF(JV58="","",VLOOKUP(JV58,Language!$D$5:$E$63,2,0))</f>
        <v/>
      </c>
      <c r="JX58" s="258"/>
      <c r="JY58" s="254" t="str">
        <f>IF(JX58="","",VLOOKUP(JX58,Language!$D$5:$E$63,2,0))</f>
        <v/>
      </c>
      <c r="JZ58" s="274"/>
      <c r="KA58" s="275"/>
      <c r="KB58" s="276"/>
      <c r="KC58" s="276"/>
      <c r="KD58" s="277">
        <f t="shared" si="662"/>
        <v>0</v>
      </c>
      <c r="KE58" s="277">
        <f t="shared" si="663"/>
        <v>0</v>
      </c>
      <c r="KF58" s="277"/>
      <c r="KG58" s="273" t="str">
        <f t="shared" si="664"/>
        <v/>
      </c>
      <c r="KH58" s="133"/>
      <c r="KI58" s="268"/>
      <c r="KJ58" s="254" t="str">
        <f>IF(KI58="","",VLOOKUP(KI58,Language!$D$5:$E$63,2,0))</f>
        <v/>
      </c>
      <c r="KK58" s="258"/>
      <c r="KL58" s="254" t="str">
        <f>IF(KK58="","",VLOOKUP(KK58,Language!$D$5:$E$63,2,0))</f>
        <v/>
      </c>
      <c r="KM58" s="274"/>
      <c r="KN58" s="275"/>
      <c r="KO58" s="276"/>
      <c r="KP58" s="276"/>
      <c r="KQ58" s="277">
        <f t="shared" si="665"/>
        <v>0</v>
      </c>
      <c r="KR58" s="277">
        <f t="shared" si="666"/>
        <v>0</v>
      </c>
      <c r="KS58" s="277"/>
      <c r="KT58" s="273" t="str">
        <f t="shared" si="667"/>
        <v/>
      </c>
      <c r="KU58" s="133"/>
      <c r="KV58" s="268"/>
      <c r="KW58" s="254" t="str">
        <f>IF(KV58="","",VLOOKUP(KV58,Language!$D$5:$E$63,2,0))</f>
        <v/>
      </c>
      <c r="KX58" s="258"/>
      <c r="KY58" s="254" t="str">
        <f>IF(KX58="","",VLOOKUP(KX58,Language!$D$5:$E$63,2,0))</f>
        <v/>
      </c>
      <c r="KZ58" s="274"/>
      <c r="LA58" s="275"/>
      <c r="LB58" s="276"/>
      <c r="LC58" s="276"/>
      <c r="LD58" s="277">
        <f t="shared" si="668"/>
        <v>0</v>
      </c>
      <c r="LE58" s="277">
        <f t="shared" si="669"/>
        <v>0</v>
      </c>
      <c r="LF58" s="277"/>
      <c r="LG58" s="273" t="str">
        <f t="shared" si="670"/>
        <v/>
      </c>
      <c r="LH58" s="133"/>
      <c r="LI58" s="268"/>
      <c r="LJ58" s="254" t="str">
        <f>IF(LI58="","",VLOOKUP(LI58,Language!$D$5:$E$63,2,0))</f>
        <v/>
      </c>
      <c r="LK58" s="258"/>
      <c r="LL58" s="254" t="str">
        <f>IF(LK58="","",VLOOKUP(LK58,Language!$D$5:$E$63,2,0))</f>
        <v/>
      </c>
      <c r="LM58" s="274"/>
      <c r="LN58" s="275"/>
      <c r="LO58" s="276"/>
      <c r="LP58" s="276"/>
      <c r="LQ58" s="277">
        <f t="shared" si="671"/>
        <v>0</v>
      </c>
      <c r="LR58" s="277">
        <f t="shared" si="672"/>
        <v>0</v>
      </c>
      <c r="LS58" s="277"/>
      <c r="LT58" s="273" t="str">
        <f t="shared" si="673"/>
        <v/>
      </c>
      <c r="LU58" s="133"/>
      <c r="LV58" s="268"/>
      <c r="LW58" s="254" t="str">
        <f>IF(LV58="","",VLOOKUP(LV58,Language!$D$5:$E$63,2,0))</f>
        <v/>
      </c>
      <c r="LX58" s="258"/>
      <c r="LY58" s="254" t="str">
        <f>IF(LX58="","",VLOOKUP(LX58,Language!$D$5:$E$63,2,0))</f>
        <v/>
      </c>
      <c r="LZ58" s="274"/>
      <c r="MA58" s="275"/>
      <c r="MB58" s="276"/>
      <c r="MC58" s="276"/>
      <c r="MD58" s="277">
        <f t="shared" si="674"/>
        <v>0</v>
      </c>
      <c r="ME58" s="277">
        <f t="shared" si="675"/>
        <v>0</v>
      </c>
      <c r="MF58" s="277"/>
      <c r="MG58" s="273" t="str">
        <f t="shared" si="676"/>
        <v/>
      </c>
    </row>
    <row r="59">
      <c r="A59" s="172"/>
      <c r="B59" s="253">
        <f t="array" ref="B59">IF(C59="","",INDEX(Groups!$C$7:$C$35,MATCH(C59,Groups!$D$7:$D$35,0)))</f>
        <v>4</v>
      </c>
      <c r="C59" s="254" t="str">
        <f>INDIRECT("'"&amp;References!$A$1&amp;"'!"&amp;"$O$64")</f>
        <v>Belgium</v>
      </c>
      <c r="D59" s="255">
        <f t="array" ref="D59">IF(E59="","",INDEX(Groups!$C$7:$C$35,MATCH(E59,Groups!$D$7:$D$35,0)))</f>
        <v>2</v>
      </c>
      <c r="E59" s="254" t="str">
        <f>INDIRECT("'"&amp;References!$A$1&amp;"'!"&amp;"$Q$64")</f>
        <v>France</v>
      </c>
      <c r="F59" s="256">
        <f>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257">
        <f>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1</v>
      </c>
      <c r="H59" s="133"/>
      <c r="I59" s="268"/>
      <c r="J59" s="254" t="str">
        <f>IF(I59="","",VLOOKUP(I59,Language!$D$5:$E$63,2,0))</f>
        <v/>
      </c>
      <c r="K59" s="258"/>
      <c r="L59" s="254" t="str">
        <f>IF(K59="","",VLOOKUP(K59,Language!$D$5:$E$63,2,0))</f>
        <v/>
      </c>
      <c r="M59" s="274"/>
      <c r="N59" s="275"/>
      <c r="O59" s="276"/>
      <c r="P59" s="276"/>
      <c r="Q59" s="277">
        <f t="shared" si="599"/>
        <v>0</v>
      </c>
      <c r="R59" s="277">
        <f t="shared" si="600"/>
        <v>0</v>
      </c>
      <c r="S59" s="277"/>
      <c r="T59" s="273" t="str">
        <f t="shared" si="601"/>
        <v/>
      </c>
      <c r="U59" s="133"/>
      <c r="V59" s="268"/>
      <c r="W59" s="254" t="str">
        <f>IF(V59="","",VLOOKUP(V59,Language!$D$5:$E$63,2,0))</f>
        <v/>
      </c>
      <c r="X59" s="258"/>
      <c r="Y59" s="254" t="str">
        <f>IF(X59="","",VLOOKUP(X59,Language!$D$5:$E$63,2,0))</f>
        <v/>
      </c>
      <c r="Z59" s="274"/>
      <c r="AA59" s="275"/>
      <c r="AB59" s="276"/>
      <c r="AC59" s="276"/>
      <c r="AD59" s="277">
        <f t="shared" si="602"/>
        <v>0</v>
      </c>
      <c r="AE59" s="277">
        <f t="shared" si="603"/>
        <v>0</v>
      </c>
      <c r="AF59" s="277"/>
      <c r="AG59" s="273" t="str">
        <f t="shared" si="604"/>
        <v/>
      </c>
      <c r="AH59" s="133"/>
      <c r="AI59" s="268"/>
      <c r="AJ59" s="254" t="str">
        <f>IF(AI59="","",VLOOKUP(AI59,Language!$D$5:$E$63,2,0))</f>
        <v/>
      </c>
      <c r="AK59" s="258"/>
      <c r="AL59" s="254" t="str">
        <f>IF(AK59="","",VLOOKUP(AK59,Language!$D$5:$E$63,2,0))</f>
        <v/>
      </c>
      <c r="AM59" s="274"/>
      <c r="AN59" s="275"/>
      <c r="AO59" s="276"/>
      <c r="AP59" s="276"/>
      <c r="AQ59" s="277">
        <f t="shared" si="605"/>
        <v>0</v>
      </c>
      <c r="AR59" s="277">
        <f t="shared" si="606"/>
        <v>0</v>
      </c>
      <c r="AS59" s="277"/>
      <c r="AT59" s="273" t="str">
        <f t="shared" si="607"/>
        <v/>
      </c>
      <c r="AU59" s="133"/>
      <c r="AV59" s="268"/>
      <c r="AW59" s="254" t="str">
        <f>IF(AV59="","",VLOOKUP(AV59,Language!$D$5:$E$63,2,0))</f>
        <v/>
      </c>
      <c r="AX59" s="258"/>
      <c r="AY59" s="254" t="str">
        <f>IF(AX59="","",VLOOKUP(AX59,Language!$D$5:$E$63,2,0))</f>
        <v/>
      </c>
      <c r="AZ59" s="274"/>
      <c r="BA59" s="275"/>
      <c r="BB59" s="276"/>
      <c r="BC59" s="276"/>
      <c r="BD59" s="277">
        <f t="shared" si="608"/>
        <v>0</v>
      </c>
      <c r="BE59" s="277">
        <f t="shared" si="609"/>
        <v>0</v>
      </c>
      <c r="BF59" s="277"/>
      <c r="BG59" s="273" t="str">
        <f t="shared" si="610"/>
        <v/>
      </c>
      <c r="BH59" s="133"/>
      <c r="BI59" s="268"/>
      <c r="BJ59" s="254" t="str">
        <f>IF(BI59="","",VLOOKUP(BI59,Language!$D$5:$E$63,2,0))</f>
        <v/>
      </c>
      <c r="BK59" s="258"/>
      <c r="BL59" s="254" t="str">
        <f>IF(BK59="","",VLOOKUP(BK59,Language!$D$5:$E$63,2,0))</f>
        <v/>
      </c>
      <c r="BM59" s="274"/>
      <c r="BN59" s="275"/>
      <c r="BO59" s="276"/>
      <c r="BP59" s="276"/>
      <c r="BQ59" s="277">
        <f t="shared" si="611"/>
        <v>0</v>
      </c>
      <c r="BR59" s="277">
        <f t="shared" si="612"/>
        <v>0</v>
      </c>
      <c r="BS59" s="277"/>
      <c r="BT59" s="273" t="str">
        <f t="shared" si="613"/>
        <v/>
      </c>
      <c r="BU59" s="133"/>
      <c r="BV59" s="268"/>
      <c r="BW59" s="254" t="str">
        <f>IF(BV59="","",VLOOKUP(BV59,Language!$D$5:$E$63,2,0))</f>
        <v/>
      </c>
      <c r="BX59" s="258"/>
      <c r="BY59" s="254" t="str">
        <f>IF(BX59="","",VLOOKUP(BX59,Language!$D$5:$E$63,2,0))</f>
        <v/>
      </c>
      <c r="BZ59" s="274"/>
      <c r="CA59" s="275"/>
      <c r="CB59" s="276"/>
      <c r="CC59" s="276"/>
      <c r="CD59" s="277">
        <f t="shared" si="614"/>
        <v>0</v>
      </c>
      <c r="CE59" s="277">
        <f t="shared" si="615"/>
        <v>0</v>
      </c>
      <c r="CF59" s="277"/>
      <c r="CG59" s="273" t="str">
        <f t="shared" si="616"/>
        <v/>
      </c>
      <c r="CH59" s="133"/>
      <c r="CI59" s="268"/>
      <c r="CJ59" s="254" t="str">
        <f>IF(CI59="","",VLOOKUP(CI59,Language!$D$5:$E$63,2,0))</f>
        <v/>
      </c>
      <c r="CK59" s="258"/>
      <c r="CL59" s="254" t="str">
        <f>IF(CK59="","",VLOOKUP(CK59,Language!$D$5:$E$63,2,0))</f>
        <v/>
      </c>
      <c r="CM59" s="274"/>
      <c r="CN59" s="275"/>
      <c r="CO59" s="276"/>
      <c r="CP59" s="276"/>
      <c r="CQ59" s="277">
        <f t="shared" si="617"/>
        <v>0</v>
      </c>
      <c r="CR59" s="277">
        <f t="shared" si="618"/>
        <v>0</v>
      </c>
      <c r="CS59" s="277"/>
      <c r="CT59" s="273" t="str">
        <f t="shared" si="619"/>
        <v/>
      </c>
      <c r="CU59" s="133"/>
      <c r="CV59" s="268"/>
      <c r="CW59" s="254" t="str">
        <f>IF(CV59="","",VLOOKUP(CV59,Language!$D$5:$E$63,2,0))</f>
        <v/>
      </c>
      <c r="CX59" s="258"/>
      <c r="CY59" s="254" t="str">
        <f>IF(CX59="","",VLOOKUP(CX59,Language!$D$5:$E$63,2,0))</f>
        <v/>
      </c>
      <c r="CZ59" s="274"/>
      <c r="DA59" s="275"/>
      <c r="DB59" s="276"/>
      <c r="DC59" s="276"/>
      <c r="DD59" s="277">
        <f t="shared" si="620"/>
        <v>0</v>
      </c>
      <c r="DE59" s="277">
        <f t="shared" si="621"/>
        <v>0</v>
      </c>
      <c r="DF59" s="277"/>
      <c r="DG59" s="273" t="str">
        <f t="shared" si="622"/>
        <v/>
      </c>
      <c r="DH59" s="133"/>
      <c r="DI59" s="268"/>
      <c r="DJ59" s="254" t="str">
        <f>IF(DI59="","",VLOOKUP(DI59,Language!$D$5:$E$63,2,0))</f>
        <v/>
      </c>
      <c r="DK59" s="258"/>
      <c r="DL59" s="254" t="str">
        <f>IF(DK59="","",VLOOKUP(DK59,Language!$D$5:$E$63,2,0))</f>
        <v/>
      </c>
      <c r="DM59" s="274"/>
      <c r="DN59" s="275"/>
      <c r="DO59" s="276"/>
      <c r="DP59" s="276"/>
      <c r="DQ59" s="277">
        <f t="shared" si="623"/>
        <v>0</v>
      </c>
      <c r="DR59" s="277">
        <f t="shared" si="624"/>
        <v>0</v>
      </c>
      <c r="DS59" s="277"/>
      <c r="DT59" s="273" t="str">
        <f t="shared" si="625"/>
        <v/>
      </c>
      <c r="DU59" s="133"/>
      <c r="DV59" s="268"/>
      <c r="DW59" s="254" t="str">
        <f>IF(DV59="","",VLOOKUP(DV59,Language!$D$5:$E$63,2,0))</f>
        <v/>
      </c>
      <c r="DX59" s="258"/>
      <c r="DY59" s="254" t="str">
        <f>IF(DX59="","",VLOOKUP(DX59,Language!$D$5:$E$63,2,0))</f>
        <v/>
      </c>
      <c r="DZ59" s="274"/>
      <c r="EA59" s="275"/>
      <c r="EB59" s="276"/>
      <c r="EC59" s="276"/>
      <c r="ED59" s="277">
        <f t="shared" si="626"/>
        <v>0</v>
      </c>
      <c r="EE59" s="277">
        <f t="shared" si="627"/>
        <v>0</v>
      </c>
      <c r="EF59" s="277"/>
      <c r="EG59" s="273" t="str">
        <f t="shared" si="628"/>
        <v/>
      </c>
      <c r="EH59" s="133"/>
      <c r="EI59" s="268"/>
      <c r="EJ59" s="254" t="str">
        <f>IF(EI59="","",VLOOKUP(EI59,Language!$D$5:$E$63,2,0))</f>
        <v/>
      </c>
      <c r="EK59" s="258"/>
      <c r="EL59" s="254" t="str">
        <f>IF(EK59="","",VLOOKUP(EK59,Language!$D$5:$E$63,2,0))</f>
        <v/>
      </c>
      <c r="EM59" s="274"/>
      <c r="EN59" s="275"/>
      <c r="EO59" s="276"/>
      <c r="EP59" s="276"/>
      <c r="EQ59" s="277">
        <f t="shared" si="629"/>
        <v>0</v>
      </c>
      <c r="ER59" s="277">
        <f t="shared" si="630"/>
        <v>0</v>
      </c>
      <c r="ES59" s="277"/>
      <c r="ET59" s="273" t="str">
        <f t="shared" si="631"/>
        <v/>
      </c>
      <c r="EU59" s="133"/>
      <c r="EV59" s="268"/>
      <c r="EW59" s="254" t="str">
        <f>IF(EV59="","",VLOOKUP(EV59,Language!$D$5:$E$63,2,0))</f>
        <v/>
      </c>
      <c r="EX59" s="258"/>
      <c r="EY59" s="254" t="str">
        <f>IF(EX59="","",VLOOKUP(EX59,Language!$D$5:$E$63,2,0))</f>
        <v/>
      </c>
      <c r="EZ59" s="274"/>
      <c r="FA59" s="275"/>
      <c r="FB59" s="276"/>
      <c r="FC59" s="276"/>
      <c r="FD59" s="277">
        <f t="shared" si="632"/>
        <v>0</v>
      </c>
      <c r="FE59" s="277">
        <f t="shared" si="633"/>
        <v>0</v>
      </c>
      <c r="FF59" s="277"/>
      <c r="FG59" s="273" t="str">
        <f t="shared" si="634"/>
        <v/>
      </c>
      <c r="FH59" s="133"/>
      <c r="FI59" s="268"/>
      <c r="FJ59" s="254" t="str">
        <f>IF(FI59="","",VLOOKUP(FI59,Language!$D$5:$E$63,2,0))</f>
        <v/>
      </c>
      <c r="FK59" s="258"/>
      <c r="FL59" s="254" t="str">
        <f>IF(FK59="","",VLOOKUP(FK59,Language!$D$5:$E$63,2,0))</f>
        <v/>
      </c>
      <c r="FM59" s="274"/>
      <c r="FN59" s="275"/>
      <c r="FO59" s="276"/>
      <c r="FP59" s="276"/>
      <c r="FQ59" s="277">
        <f t="shared" si="635"/>
        <v>0</v>
      </c>
      <c r="FR59" s="277">
        <f t="shared" si="636"/>
        <v>0</v>
      </c>
      <c r="FS59" s="277"/>
      <c r="FT59" s="273" t="str">
        <f t="shared" si="637"/>
        <v/>
      </c>
      <c r="FU59" s="133"/>
      <c r="FV59" s="268"/>
      <c r="FW59" s="254" t="str">
        <f>IF(FV59="","",VLOOKUP(FV59,Language!$D$5:$E$63,2,0))</f>
        <v/>
      </c>
      <c r="FX59" s="258"/>
      <c r="FY59" s="254" t="str">
        <f>IF(FX59="","",VLOOKUP(FX59,Language!$D$5:$E$63,2,0))</f>
        <v/>
      </c>
      <c r="FZ59" s="274"/>
      <c r="GA59" s="275"/>
      <c r="GB59" s="276"/>
      <c r="GC59" s="276"/>
      <c r="GD59" s="277">
        <f t="shared" si="638"/>
        <v>0</v>
      </c>
      <c r="GE59" s="277">
        <f t="shared" si="639"/>
        <v>0</v>
      </c>
      <c r="GF59" s="277"/>
      <c r="GG59" s="273" t="str">
        <f t="shared" si="640"/>
        <v/>
      </c>
      <c r="GH59" s="133"/>
      <c r="GI59" s="268"/>
      <c r="GJ59" s="254" t="str">
        <f>IF(GI59="","",VLOOKUP(GI59,Language!$D$5:$E$63,2,0))</f>
        <v/>
      </c>
      <c r="GK59" s="258"/>
      <c r="GL59" s="254" t="str">
        <f>IF(GK59="","",VLOOKUP(GK59,Language!$D$5:$E$63,2,0))</f>
        <v/>
      </c>
      <c r="GM59" s="274"/>
      <c r="GN59" s="275"/>
      <c r="GO59" s="276"/>
      <c r="GP59" s="276"/>
      <c r="GQ59" s="277">
        <f t="shared" si="641"/>
        <v>0</v>
      </c>
      <c r="GR59" s="277">
        <f t="shared" si="642"/>
        <v>0</v>
      </c>
      <c r="GS59" s="277"/>
      <c r="GT59" s="273" t="str">
        <f t="shared" si="643"/>
        <v/>
      </c>
      <c r="GU59" s="133"/>
      <c r="GV59" s="268"/>
      <c r="GW59" s="254" t="str">
        <f>IF(GV59="","",VLOOKUP(GV59,Language!$D$5:$E$63,2,0))</f>
        <v/>
      </c>
      <c r="GX59" s="258"/>
      <c r="GY59" s="254" t="str">
        <f>IF(GX59="","",VLOOKUP(GX59,Language!$D$5:$E$63,2,0))</f>
        <v/>
      </c>
      <c r="GZ59" s="274"/>
      <c r="HA59" s="275"/>
      <c r="HB59" s="276"/>
      <c r="HC59" s="276"/>
      <c r="HD59" s="277">
        <f t="shared" si="644"/>
        <v>0</v>
      </c>
      <c r="HE59" s="277">
        <f t="shared" si="645"/>
        <v>0</v>
      </c>
      <c r="HF59" s="277"/>
      <c r="HG59" s="273" t="str">
        <f t="shared" si="646"/>
        <v/>
      </c>
      <c r="HH59" s="133"/>
      <c r="HI59" s="268"/>
      <c r="HJ59" s="254" t="str">
        <f>IF(HI59="","",VLOOKUP(HI59,Language!$D$5:$E$63,2,0))</f>
        <v/>
      </c>
      <c r="HK59" s="258"/>
      <c r="HL59" s="254" t="str">
        <f>IF(HK59="","",VLOOKUP(HK59,Language!$D$5:$E$63,2,0))</f>
        <v/>
      </c>
      <c r="HM59" s="274"/>
      <c r="HN59" s="275"/>
      <c r="HO59" s="276"/>
      <c r="HP59" s="276"/>
      <c r="HQ59" s="277">
        <f t="shared" si="647"/>
        <v>0</v>
      </c>
      <c r="HR59" s="277">
        <f t="shared" si="648"/>
        <v>0</v>
      </c>
      <c r="HS59" s="277"/>
      <c r="HT59" s="273" t="str">
        <f t="shared" si="649"/>
        <v/>
      </c>
      <c r="HU59" s="133"/>
      <c r="HV59" s="268"/>
      <c r="HW59" s="254" t="str">
        <f>IF(HV59="","",VLOOKUP(HV59,Language!$D$5:$E$63,2,0))</f>
        <v/>
      </c>
      <c r="HX59" s="258"/>
      <c r="HY59" s="254" t="str">
        <f>IF(HX59="","",VLOOKUP(HX59,Language!$D$5:$E$63,2,0))</f>
        <v/>
      </c>
      <c r="HZ59" s="274"/>
      <c r="IA59" s="275"/>
      <c r="IB59" s="276"/>
      <c r="IC59" s="276"/>
      <c r="ID59" s="277">
        <f t="shared" si="650"/>
        <v>0</v>
      </c>
      <c r="IE59" s="277">
        <f t="shared" si="651"/>
        <v>0</v>
      </c>
      <c r="IF59" s="277"/>
      <c r="IG59" s="273" t="str">
        <f t="shared" si="652"/>
        <v/>
      </c>
      <c r="IH59" s="133"/>
      <c r="II59" s="268"/>
      <c r="IJ59" s="254" t="str">
        <f>IF(II59="","",VLOOKUP(II59,Language!$D$5:$E$63,2,0))</f>
        <v/>
      </c>
      <c r="IK59" s="258"/>
      <c r="IL59" s="254" t="str">
        <f>IF(IK59="","",VLOOKUP(IK59,Language!$D$5:$E$63,2,0))</f>
        <v/>
      </c>
      <c r="IM59" s="274"/>
      <c r="IN59" s="275"/>
      <c r="IO59" s="276"/>
      <c r="IP59" s="276"/>
      <c r="IQ59" s="277">
        <f t="shared" si="653"/>
        <v>0</v>
      </c>
      <c r="IR59" s="277">
        <f t="shared" si="654"/>
        <v>0</v>
      </c>
      <c r="IS59" s="277"/>
      <c r="IT59" s="273" t="str">
        <f t="shared" si="655"/>
        <v/>
      </c>
      <c r="IU59" s="133"/>
      <c r="IV59" s="268"/>
      <c r="IW59" s="254" t="str">
        <f>IF(IV59="","",VLOOKUP(IV59,Language!$D$5:$E$63,2,0))</f>
        <v/>
      </c>
      <c r="IX59" s="258"/>
      <c r="IY59" s="254" t="str">
        <f>IF(IX59="","",VLOOKUP(IX59,Language!$D$5:$E$63,2,0))</f>
        <v/>
      </c>
      <c r="IZ59" s="274"/>
      <c r="JA59" s="275"/>
      <c r="JB59" s="276"/>
      <c r="JC59" s="276"/>
      <c r="JD59" s="277">
        <f t="shared" si="656"/>
        <v>0</v>
      </c>
      <c r="JE59" s="277">
        <f t="shared" si="657"/>
        <v>0</v>
      </c>
      <c r="JF59" s="277"/>
      <c r="JG59" s="273" t="str">
        <f t="shared" si="658"/>
        <v/>
      </c>
      <c r="JH59" s="133"/>
      <c r="JI59" s="268"/>
      <c r="JJ59" s="254" t="str">
        <f>IF(JI59="","",VLOOKUP(JI59,Language!$D$5:$E$63,2,0))</f>
        <v/>
      </c>
      <c r="JK59" s="258"/>
      <c r="JL59" s="254" t="str">
        <f>IF(JK59="","",VLOOKUP(JK59,Language!$D$5:$E$63,2,0))</f>
        <v/>
      </c>
      <c r="JM59" s="274"/>
      <c r="JN59" s="275"/>
      <c r="JO59" s="276"/>
      <c r="JP59" s="276"/>
      <c r="JQ59" s="277">
        <f t="shared" si="659"/>
        <v>0</v>
      </c>
      <c r="JR59" s="277">
        <f t="shared" si="660"/>
        <v>0</v>
      </c>
      <c r="JS59" s="277"/>
      <c r="JT59" s="273" t="str">
        <f t="shared" si="661"/>
        <v/>
      </c>
      <c r="JU59" s="133"/>
      <c r="JV59" s="268"/>
      <c r="JW59" s="254" t="str">
        <f>IF(JV59="","",VLOOKUP(JV59,Language!$D$5:$E$63,2,0))</f>
        <v/>
      </c>
      <c r="JX59" s="258"/>
      <c r="JY59" s="254" t="str">
        <f>IF(JX59="","",VLOOKUP(JX59,Language!$D$5:$E$63,2,0))</f>
        <v/>
      </c>
      <c r="JZ59" s="274"/>
      <c r="KA59" s="275"/>
      <c r="KB59" s="276"/>
      <c r="KC59" s="276"/>
      <c r="KD59" s="277">
        <f t="shared" si="662"/>
        <v>0</v>
      </c>
      <c r="KE59" s="277">
        <f t="shared" si="663"/>
        <v>0</v>
      </c>
      <c r="KF59" s="277"/>
      <c r="KG59" s="273" t="str">
        <f t="shared" si="664"/>
        <v/>
      </c>
      <c r="KH59" s="133"/>
      <c r="KI59" s="268"/>
      <c r="KJ59" s="254" t="str">
        <f>IF(KI59="","",VLOOKUP(KI59,Language!$D$5:$E$63,2,0))</f>
        <v/>
      </c>
      <c r="KK59" s="258"/>
      <c r="KL59" s="254" t="str">
        <f>IF(KK59="","",VLOOKUP(KK59,Language!$D$5:$E$63,2,0))</f>
        <v/>
      </c>
      <c r="KM59" s="274"/>
      <c r="KN59" s="275"/>
      <c r="KO59" s="276"/>
      <c r="KP59" s="276"/>
      <c r="KQ59" s="277">
        <f t="shared" si="665"/>
        <v>0</v>
      </c>
      <c r="KR59" s="277">
        <f t="shared" si="666"/>
        <v>0</v>
      </c>
      <c r="KS59" s="277"/>
      <c r="KT59" s="273" t="str">
        <f t="shared" si="667"/>
        <v/>
      </c>
      <c r="KU59" s="133"/>
      <c r="KV59" s="268"/>
      <c r="KW59" s="254" t="str">
        <f>IF(KV59="","",VLOOKUP(KV59,Language!$D$5:$E$63,2,0))</f>
        <v/>
      </c>
      <c r="KX59" s="258"/>
      <c r="KY59" s="254" t="str">
        <f>IF(KX59="","",VLOOKUP(KX59,Language!$D$5:$E$63,2,0))</f>
        <v/>
      </c>
      <c r="KZ59" s="274"/>
      <c r="LA59" s="275"/>
      <c r="LB59" s="276"/>
      <c r="LC59" s="276"/>
      <c r="LD59" s="277">
        <f t="shared" si="668"/>
        <v>0</v>
      </c>
      <c r="LE59" s="277">
        <f t="shared" si="669"/>
        <v>0</v>
      </c>
      <c r="LF59" s="277"/>
      <c r="LG59" s="273" t="str">
        <f t="shared" si="670"/>
        <v/>
      </c>
      <c r="LH59" s="133"/>
      <c r="LI59" s="268"/>
      <c r="LJ59" s="254" t="str">
        <f>IF(LI59="","",VLOOKUP(LI59,Language!$D$5:$E$63,2,0))</f>
        <v/>
      </c>
      <c r="LK59" s="258"/>
      <c r="LL59" s="254" t="str">
        <f>IF(LK59="","",VLOOKUP(LK59,Language!$D$5:$E$63,2,0))</f>
        <v/>
      </c>
      <c r="LM59" s="274"/>
      <c r="LN59" s="275"/>
      <c r="LO59" s="276"/>
      <c r="LP59" s="276"/>
      <c r="LQ59" s="277">
        <f t="shared" si="671"/>
        <v>0</v>
      </c>
      <c r="LR59" s="277">
        <f t="shared" si="672"/>
        <v>0</v>
      </c>
      <c r="LS59" s="277"/>
      <c r="LT59" s="273" t="str">
        <f t="shared" si="673"/>
        <v/>
      </c>
      <c r="LU59" s="133"/>
      <c r="LV59" s="268"/>
      <c r="LW59" s="254" t="str">
        <f>IF(LV59="","",VLOOKUP(LV59,Language!$D$5:$E$63,2,0))</f>
        <v/>
      </c>
      <c r="LX59" s="258"/>
      <c r="LY59" s="254" t="str">
        <f>IF(LX59="","",VLOOKUP(LX59,Language!$D$5:$E$63,2,0))</f>
        <v/>
      </c>
      <c r="LZ59" s="274"/>
      <c r="MA59" s="275"/>
      <c r="MB59" s="276"/>
      <c r="MC59" s="276"/>
      <c r="MD59" s="277">
        <f t="shared" si="674"/>
        <v>0</v>
      </c>
      <c r="ME59" s="277">
        <f t="shared" si="675"/>
        <v>0</v>
      </c>
      <c r="MF59" s="277"/>
      <c r="MG59" s="273" t="str">
        <f t="shared" si="676"/>
        <v/>
      </c>
    </row>
    <row r="60">
      <c r="A60" s="172"/>
      <c r="B60" s="253">
        <f t="array" ref="B60">IF(C60="","",INDEX(Groups!$C$7:$C$35,MATCH(C60,Groups!$D$7:$D$35,0)))</f>
        <v>5</v>
      </c>
      <c r="C60" s="254" t="str">
        <f>INDIRECT("'"&amp;References!$A$1&amp;"'!"&amp;"$U$64")</f>
        <v>England</v>
      </c>
      <c r="D60" s="255">
        <f t="array" ref="D60">IF(E60="","",INDEX(Groups!$C$7:$C$35,MATCH(E60,Groups!$D$7:$D$35,0)))</f>
        <v>3</v>
      </c>
      <c r="E60" s="254" t="str">
        <f>INDIRECT("'"&amp;References!$A$1&amp;"'!"&amp;"$W$64")</f>
        <v>Spain</v>
      </c>
      <c r="F60" s="256">
        <f>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1</v>
      </c>
      <c r="G60" s="257">
        <f>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0</v>
      </c>
      <c r="H60" s="133"/>
      <c r="I60" s="268"/>
      <c r="J60" s="254" t="str">
        <f>IF(I60="","",VLOOKUP(I60,Language!$D$5:$E$63,2,0))</f>
        <v/>
      </c>
      <c r="K60" s="258"/>
      <c r="L60" s="254" t="str">
        <f>IF(K60="","",VLOOKUP(K60,Language!$D$5:$E$63,2,0))</f>
        <v/>
      </c>
      <c r="M60" s="278"/>
      <c r="N60" s="279"/>
      <c r="O60" s="280"/>
      <c r="P60" s="280"/>
      <c r="Q60" s="281">
        <f t="shared" si="599"/>
        <v>0</v>
      </c>
      <c r="R60" s="281">
        <f t="shared" si="600"/>
        <v>0</v>
      </c>
      <c r="S60" s="281"/>
      <c r="T60" s="273" t="str">
        <f t="shared" si="601"/>
        <v/>
      </c>
      <c r="V60" s="268"/>
      <c r="W60" s="254" t="str">
        <f>IF(V60="","",VLOOKUP(V60,Language!$D$5:$E$63,2,0))</f>
        <v/>
      </c>
      <c r="X60" s="258"/>
      <c r="Y60" s="254" t="str">
        <f>IF(X60="","",VLOOKUP(X60,Language!$D$5:$E$63,2,0))</f>
        <v/>
      </c>
      <c r="Z60" s="278"/>
      <c r="AA60" s="279"/>
      <c r="AB60" s="280"/>
      <c r="AC60" s="280"/>
      <c r="AD60" s="281">
        <f t="shared" si="602"/>
        <v>0</v>
      </c>
      <c r="AE60" s="281">
        <f t="shared" si="603"/>
        <v>0</v>
      </c>
      <c r="AF60" s="281"/>
      <c r="AG60" s="273" t="str">
        <f t="shared" si="604"/>
        <v/>
      </c>
      <c r="AI60" s="268"/>
      <c r="AJ60" s="254" t="str">
        <f>IF(AI60="","",VLOOKUP(AI60,Language!$D$5:$E$63,2,0))</f>
        <v/>
      </c>
      <c r="AK60" s="258"/>
      <c r="AL60" s="254" t="str">
        <f>IF(AK60="","",VLOOKUP(AK60,Language!$D$5:$E$63,2,0))</f>
        <v/>
      </c>
      <c r="AM60" s="278"/>
      <c r="AN60" s="279"/>
      <c r="AO60" s="280"/>
      <c r="AP60" s="280"/>
      <c r="AQ60" s="281">
        <f t="shared" si="605"/>
        <v>0</v>
      </c>
      <c r="AR60" s="281">
        <f t="shared" si="606"/>
        <v>0</v>
      </c>
      <c r="AS60" s="281"/>
      <c r="AT60" s="273" t="str">
        <f t="shared" si="607"/>
        <v/>
      </c>
      <c r="AV60" s="268"/>
      <c r="AW60" s="254" t="str">
        <f>IF(AV60="","",VLOOKUP(AV60,Language!$D$5:$E$63,2,0))</f>
        <v/>
      </c>
      <c r="AX60" s="258"/>
      <c r="AY60" s="254" t="str">
        <f>IF(AX60="","",VLOOKUP(AX60,Language!$D$5:$E$63,2,0))</f>
        <v/>
      </c>
      <c r="AZ60" s="278"/>
      <c r="BA60" s="279"/>
      <c r="BB60" s="280"/>
      <c r="BC60" s="280"/>
      <c r="BD60" s="281">
        <f t="shared" si="608"/>
        <v>0</v>
      </c>
      <c r="BE60" s="281">
        <f t="shared" si="609"/>
        <v>0</v>
      </c>
      <c r="BF60" s="281"/>
      <c r="BG60" s="273" t="str">
        <f t="shared" si="610"/>
        <v/>
      </c>
      <c r="BI60" s="268"/>
      <c r="BJ60" s="254" t="str">
        <f>IF(BI60="","",VLOOKUP(BI60,Language!$D$5:$E$63,2,0))</f>
        <v/>
      </c>
      <c r="BK60" s="258"/>
      <c r="BL60" s="254" t="str">
        <f>IF(BK60="","",VLOOKUP(BK60,Language!$D$5:$E$63,2,0))</f>
        <v/>
      </c>
      <c r="BM60" s="278"/>
      <c r="BN60" s="279"/>
      <c r="BO60" s="280"/>
      <c r="BP60" s="280"/>
      <c r="BQ60" s="281">
        <f t="shared" si="611"/>
        <v>0</v>
      </c>
      <c r="BR60" s="281">
        <f t="shared" si="612"/>
        <v>0</v>
      </c>
      <c r="BS60" s="281"/>
      <c r="BT60" s="273" t="str">
        <f t="shared" si="613"/>
        <v/>
      </c>
      <c r="BV60" s="268"/>
      <c r="BW60" s="254" t="str">
        <f>IF(BV60="","",VLOOKUP(BV60,Language!$D$5:$E$63,2,0))</f>
        <v/>
      </c>
      <c r="BX60" s="258"/>
      <c r="BY60" s="254" t="str">
        <f>IF(BX60="","",VLOOKUP(BX60,Language!$D$5:$E$63,2,0))</f>
        <v/>
      </c>
      <c r="BZ60" s="278"/>
      <c r="CA60" s="279"/>
      <c r="CB60" s="280"/>
      <c r="CC60" s="280"/>
      <c r="CD60" s="281">
        <f t="shared" si="614"/>
        <v>0</v>
      </c>
      <c r="CE60" s="281">
        <f t="shared" si="615"/>
        <v>0</v>
      </c>
      <c r="CF60" s="281"/>
      <c r="CG60" s="273" t="str">
        <f t="shared" si="616"/>
        <v/>
      </c>
      <c r="CI60" s="268"/>
      <c r="CJ60" s="254" t="str">
        <f>IF(CI60="","",VLOOKUP(CI60,Language!$D$5:$E$63,2,0))</f>
        <v/>
      </c>
      <c r="CK60" s="258"/>
      <c r="CL60" s="254" t="str">
        <f>IF(CK60="","",VLOOKUP(CK60,Language!$D$5:$E$63,2,0))</f>
        <v/>
      </c>
      <c r="CM60" s="278"/>
      <c r="CN60" s="279"/>
      <c r="CO60" s="280"/>
      <c r="CP60" s="280"/>
      <c r="CQ60" s="281">
        <f t="shared" si="617"/>
        <v>0</v>
      </c>
      <c r="CR60" s="281">
        <f t="shared" si="618"/>
        <v>0</v>
      </c>
      <c r="CS60" s="281"/>
      <c r="CT60" s="273" t="str">
        <f t="shared" si="619"/>
        <v/>
      </c>
      <c r="CV60" s="268"/>
      <c r="CW60" s="254" t="str">
        <f>IF(CV60="","",VLOOKUP(CV60,Language!$D$5:$E$63,2,0))</f>
        <v/>
      </c>
      <c r="CX60" s="258"/>
      <c r="CY60" s="254" t="str">
        <f>IF(CX60="","",VLOOKUP(CX60,Language!$D$5:$E$63,2,0))</f>
        <v/>
      </c>
      <c r="CZ60" s="278"/>
      <c r="DA60" s="279"/>
      <c r="DB60" s="280"/>
      <c r="DC60" s="280"/>
      <c r="DD60" s="281">
        <f t="shared" si="620"/>
        <v>0</v>
      </c>
      <c r="DE60" s="281">
        <f t="shared" si="621"/>
        <v>0</v>
      </c>
      <c r="DF60" s="281"/>
      <c r="DG60" s="273" t="str">
        <f t="shared" si="622"/>
        <v/>
      </c>
      <c r="DI60" s="268"/>
      <c r="DJ60" s="254" t="str">
        <f>IF(DI60="","",VLOOKUP(DI60,Language!$D$5:$E$63,2,0))</f>
        <v/>
      </c>
      <c r="DK60" s="258"/>
      <c r="DL60" s="254" t="str">
        <f>IF(DK60="","",VLOOKUP(DK60,Language!$D$5:$E$63,2,0))</f>
        <v/>
      </c>
      <c r="DM60" s="278"/>
      <c r="DN60" s="279"/>
      <c r="DO60" s="280"/>
      <c r="DP60" s="280"/>
      <c r="DQ60" s="281">
        <f t="shared" si="623"/>
        <v>0</v>
      </c>
      <c r="DR60" s="281">
        <f t="shared" si="624"/>
        <v>0</v>
      </c>
      <c r="DS60" s="281"/>
      <c r="DT60" s="273" t="str">
        <f t="shared" si="625"/>
        <v/>
      </c>
      <c r="DV60" s="268"/>
      <c r="DW60" s="254" t="str">
        <f>IF(DV60="","",VLOOKUP(DV60,Language!$D$5:$E$63,2,0))</f>
        <v/>
      </c>
      <c r="DX60" s="258"/>
      <c r="DY60" s="254" t="str">
        <f>IF(DX60="","",VLOOKUP(DX60,Language!$D$5:$E$63,2,0))</f>
        <v/>
      </c>
      <c r="DZ60" s="278"/>
      <c r="EA60" s="279"/>
      <c r="EB60" s="280"/>
      <c r="EC60" s="280"/>
      <c r="ED60" s="281">
        <f t="shared" si="626"/>
        <v>0</v>
      </c>
      <c r="EE60" s="281">
        <f t="shared" si="627"/>
        <v>0</v>
      </c>
      <c r="EF60" s="281"/>
      <c r="EG60" s="273" t="str">
        <f t="shared" si="628"/>
        <v/>
      </c>
      <c r="EI60" s="268"/>
      <c r="EJ60" s="254" t="str">
        <f>IF(EI60="","",VLOOKUP(EI60,Language!$D$5:$E$63,2,0))</f>
        <v/>
      </c>
      <c r="EK60" s="258"/>
      <c r="EL60" s="254" t="str">
        <f>IF(EK60="","",VLOOKUP(EK60,Language!$D$5:$E$63,2,0))</f>
        <v/>
      </c>
      <c r="EM60" s="278"/>
      <c r="EN60" s="279"/>
      <c r="EO60" s="280"/>
      <c r="EP60" s="280"/>
      <c r="EQ60" s="281">
        <f t="shared" si="629"/>
        <v>0</v>
      </c>
      <c r="ER60" s="281">
        <f t="shared" si="630"/>
        <v>0</v>
      </c>
      <c r="ES60" s="281"/>
      <c r="ET60" s="273" t="str">
        <f t="shared" si="631"/>
        <v/>
      </c>
      <c r="EV60" s="268"/>
      <c r="EW60" s="254" t="str">
        <f>IF(EV60="","",VLOOKUP(EV60,Language!$D$5:$E$63,2,0))</f>
        <v/>
      </c>
      <c r="EX60" s="258"/>
      <c r="EY60" s="254" t="str">
        <f>IF(EX60="","",VLOOKUP(EX60,Language!$D$5:$E$63,2,0))</f>
        <v/>
      </c>
      <c r="EZ60" s="278"/>
      <c r="FA60" s="279"/>
      <c r="FB60" s="280"/>
      <c r="FC60" s="280"/>
      <c r="FD60" s="281">
        <f t="shared" si="632"/>
        <v>0</v>
      </c>
      <c r="FE60" s="281">
        <f t="shared" si="633"/>
        <v>0</v>
      </c>
      <c r="FF60" s="281"/>
      <c r="FG60" s="273" t="str">
        <f t="shared" si="634"/>
        <v/>
      </c>
      <c r="FI60" s="268"/>
      <c r="FJ60" s="254" t="str">
        <f>IF(FI60="","",VLOOKUP(FI60,Language!$D$5:$E$63,2,0))</f>
        <v/>
      </c>
      <c r="FK60" s="258"/>
      <c r="FL60" s="254" t="str">
        <f>IF(FK60="","",VLOOKUP(FK60,Language!$D$5:$E$63,2,0))</f>
        <v/>
      </c>
      <c r="FM60" s="278"/>
      <c r="FN60" s="279"/>
      <c r="FO60" s="280"/>
      <c r="FP60" s="280"/>
      <c r="FQ60" s="281">
        <f t="shared" si="635"/>
        <v>0</v>
      </c>
      <c r="FR60" s="281">
        <f t="shared" si="636"/>
        <v>0</v>
      </c>
      <c r="FS60" s="281"/>
      <c r="FT60" s="273" t="str">
        <f t="shared" si="637"/>
        <v/>
      </c>
      <c r="FV60" s="268"/>
      <c r="FW60" s="254" t="str">
        <f>IF(FV60="","",VLOOKUP(FV60,Language!$D$5:$E$63,2,0))</f>
        <v/>
      </c>
      <c r="FX60" s="258"/>
      <c r="FY60" s="254" t="str">
        <f>IF(FX60="","",VLOOKUP(FX60,Language!$D$5:$E$63,2,0))</f>
        <v/>
      </c>
      <c r="FZ60" s="278"/>
      <c r="GA60" s="279"/>
      <c r="GB60" s="280"/>
      <c r="GC60" s="280"/>
      <c r="GD60" s="281">
        <f t="shared" si="638"/>
        <v>0</v>
      </c>
      <c r="GE60" s="281">
        <f t="shared" si="639"/>
        <v>0</v>
      </c>
      <c r="GF60" s="281"/>
      <c r="GG60" s="273" t="str">
        <f t="shared" si="640"/>
        <v/>
      </c>
      <c r="GI60" s="268"/>
      <c r="GJ60" s="254" t="str">
        <f>IF(GI60="","",VLOOKUP(GI60,Language!$D$5:$E$63,2,0))</f>
        <v/>
      </c>
      <c r="GK60" s="258"/>
      <c r="GL60" s="254" t="str">
        <f>IF(GK60="","",VLOOKUP(GK60,Language!$D$5:$E$63,2,0))</f>
        <v/>
      </c>
      <c r="GM60" s="278"/>
      <c r="GN60" s="279"/>
      <c r="GO60" s="280"/>
      <c r="GP60" s="280"/>
      <c r="GQ60" s="281">
        <f t="shared" si="641"/>
        <v>0</v>
      </c>
      <c r="GR60" s="281">
        <f t="shared" si="642"/>
        <v>0</v>
      </c>
      <c r="GS60" s="281"/>
      <c r="GT60" s="273" t="str">
        <f t="shared" si="643"/>
        <v/>
      </c>
      <c r="GV60" s="268"/>
      <c r="GW60" s="254" t="str">
        <f>IF(GV60="","",VLOOKUP(GV60,Language!$D$5:$E$63,2,0))</f>
        <v/>
      </c>
      <c r="GX60" s="258"/>
      <c r="GY60" s="254" t="str">
        <f>IF(GX60="","",VLOOKUP(GX60,Language!$D$5:$E$63,2,0))</f>
        <v/>
      </c>
      <c r="GZ60" s="278"/>
      <c r="HA60" s="279"/>
      <c r="HB60" s="280"/>
      <c r="HC60" s="280"/>
      <c r="HD60" s="281">
        <f t="shared" si="644"/>
        <v>0</v>
      </c>
      <c r="HE60" s="281">
        <f t="shared" si="645"/>
        <v>0</v>
      </c>
      <c r="HF60" s="281"/>
      <c r="HG60" s="273" t="str">
        <f t="shared" si="646"/>
        <v/>
      </c>
      <c r="HI60" s="268"/>
      <c r="HJ60" s="254" t="str">
        <f>IF(HI60="","",VLOOKUP(HI60,Language!$D$5:$E$63,2,0))</f>
        <v/>
      </c>
      <c r="HK60" s="258"/>
      <c r="HL60" s="254" t="str">
        <f>IF(HK60="","",VLOOKUP(HK60,Language!$D$5:$E$63,2,0))</f>
        <v/>
      </c>
      <c r="HM60" s="278"/>
      <c r="HN60" s="279"/>
      <c r="HO60" s="280"/>
      <c r="HP60" s="280"/>
      <c r="HQ60" s="281">
        <f t="shared" si="647"/>
        <v>0</v>
      </c>
      <c r="HR60" s="281">
        <f t="shared" si="648"/>
        <v>0</v>
      </c>
      <c r="HS60" s="281"/>
      <c r="HT60" s="273" t="str">
        <f t="shared" si="649"/>
        <v/>
      </c>
      <c r="HV60" s="268"/>
      <c r="HW60" s="254" t="str">
        <f>IF(HV60="","",VLOOKUP(HV60,Language!$D$5:$E$63,2,0))</f>
        <v/>
      </c>
      <c r="HX60" s="258"/>
      <c r="HY60" s="254" t="str">
        <f>IF(HX60="","",VLOOKUP(HX60,Language!$D$5:$E$63,2,0))</f>
        <v/>
      </c>
      <c r="HZ60" s="278"/>
      <c r="IA60" s="279"/>
      <c r="IB60" s="280"/>
      <c r="IC60" s="280"/>
      <c r="ID60" s="281">
        <f t="shared" si="650"/>
        <v>0</v>
      </c>
      <c r="IE60" s="281">
        <f t="shared" si="651"/>
        <v>0</v>
      </c>
      <c r="IF60" s="281"/>
      <c r="IG60" s="273" t="str">
        <f t="shared" si="652"/>
        <v/>
      </c>
      <c r="II60" s="268"/>
      <c r="IJ60" s="254" t="str">
        <f>IF(II60="","",VLOOKUP(II60,Language!$D$5:$E$63,2,0))</f>
        <v/>
      </c>
      <c r="IK60" s="258"/>
      <c r="IL60" s="254" t="str">
        <f>IF(IK60="","",VLOOKUP(IK60,Language!$D$5:$E$63,2,0))</f>
        <v/>
      </c>
      <c r="IM60" s="278"/>
      <c r="IN60" s="279"/>
      <c r="IO60" s="280"/>
      <c r="IP60" s="280"/>
      <c r="IQ60" s="281">
        <f t="shared" si="653"/>
        <v>0</v>
      </c>
      <c r="IR60" s="281">
        <f t="shared" si="654"/>
        <v>0</v>
      </c>
      <c r="IS60" s="281"/>
      <c r="IT60" s="273" t="str">
        <f t="shared" si="655"/>
        <v/>
      </c>
      <c r="IV60" s="268"/>
      <c r="IW60" s="254" t="str">
        <f>IF(IV60="","",VLOOKUP(IV60,Language!$D$5:$E$63,2,0))</f>
        <v/>
      </c>
      <c r="IX60" s="258"/>
      <c r="IY60" s="254" t="str">
        <f>IF(IX60="","",VLOOKUP(IX60,Language!$D$5:$E$63,2,0))</f>
        <v/>
      </c>
      <c r="IZ60" s="278"/>
      <c r="JA60" s="279"/>
      <c r="JB60" s="280"/>
      <c r="JC60" s="280"/>
      <c r="JD60" s="281">
        <f t="shared" si="656"/>
        <v>0</v>
      </c>
      <c r="JE60" s="281">
        <f t="shared" si="657"/>
        <v>0</v>
      </c>
      <c r="JF60" s="281"/>
      <c r="JG60" s="273" t="str">
        <f t="shared" si="658"/>
        <v/>
      </c>
      <c r="JI60" s="268"/>
      <c r="JJ60" s="254" t="str">
        <f>IF(JI60="","",VLOOKUP(JI60,Language!$D$5:$E$63,2,0))</f>
        <v/>
      </c>
      <c r="JK60" s="258"/>
      <c r="JL60" s="254" t="str">
        <f>IF(JK60="","",VLOOKUP(JK60,Language!$D$5:$E$63,2,0))</f>
        <v/>
      </c>
      <c r="JM60" s="278"/>
      <c r="JN60" s="279"/>
      <c r="JO60" s="280"/>
      <c r="JP60" s="280"/>
      <c r="JQ60" s="281">
        <f t="shared" si="659"/>
        <v>0</v>
      </c>
      <c r="JR60" s="281">
        <f t="shared" si="660"/>
        <v>0</v>
      </c>
      <c r="JS60" s="281"/>
      <c r="JT60" s="273" t="str">
        <f t="shared" si="661"/>
        <v/>
      </c>
      <c r="JV60" s="268"/>
      <c r="JW60" s="254" t="str">
        <f>IF(JV60="","",VLOOKUP(JV60,Language!$D$5:$E$63,2,0))</f>
        <v/>
      </c>
      <c r="JX60" s="258"/>
      <c r="JY60" s="254" t="str">
        <f>IF(JX60="","",VLOOKUP(JX60,Language!$D$5:$E$63,2,0))</f>
        <v/>
      </c>
      <c r="JZ60" s="278"/>
      <c r="KA60" s="279"/>
      <c r="KB60" s="280"/>
      <c r="KC60" s="280"/>
      <c r="KD60" s="281">
        <f t="shared" si="662"/>
        <v>0</v>
      </c>
      <c r="KE60" s="281">
        <f t="shared" si="663"/>
        <v>0</v>
      </c>
      <c r="KF60" s="281"/>
      <c r="KG60" s="273" t="str">
        <f t="shared" si="664"/>
        <v/>
      </c>
      <c r="KI60" s="268"/>
      <c r="KJ60" s="254" t="str">
        <f>IF(KI60="","",VLOOKUP(KI60,Language!$D$5:$E$63,2,0))</f>
        <v/>
      </c>
      <c r="KK60" s="258"/>
      <c r="KL60" s="254" t="str">
        <f>IF(KK60="","",VLOOKUP(KK60,Language!$D$5:$E$63,2,0))</f>
        <v/>
      </c>
      <c r="KM60" s="278"/>
      <c r="KN60" s="279"/>
      <c r="KO60" s="280"/>
      <c r="KP60" s="280"/>
      <c r="KQ60" s="281">
        <f t="shared" si="665"/>
        <v>0</v>
      </c>
      <c r="KR60" s="281">
        <f t="shared" si="666"/>
        <v>0</v>
      </c>
      <c r="KS60" s="281"/>
      <c r="KT60" s="273" t="str">
        <f t="shared" si="667"/>
        <v/>
      </c>
      <c r="KV60" s="268"/>
      <c r="KW60" s="254" t="str">
        <f>IF(KV60="","",VLOOKUP(KV60,Language!$D$5:$E$63,2,0))</f>
        <v/>
      </c>
      <c r="KX60" s="258"/>
      <c r="KY60" s="254" t="str">
        <f>IF(KX60="","",VLOOKUP(KX60,Language!$D$5:$E$63,2,0))</f>
        <v/>
      </c>
      <c r="KZ60" s="278"/>
      <c r="LA60" s="279"/>
      <c r="LB60" s="280"/>
      <c r="LC60" s="280"/>
      <c r="LD60" s="281">
        <f t="shared" si="668"/>
        <v>0</v>
      </c>
      <c r="LE60" s="281">
        <f t="shared" si="669"/>
        <v>0</v>
      </c>
      <c r="LF60" s="281"/>
      <c r="LG60" s="273" t="str">
        <f t="shared" si="670"/>
        <v/>
      </c>
      <c r="LI60" s="268"/>
      <c r="LJ60" s="254" t="str">
        <f>IF(LI60="","",VLOOKUP(LI60,Language!$D$5:$E$63,2,0))</f>
        <v/>
      </c>
      <c r="LK60" s="258"/>
      <c r="LL60" s="254" t="str">
        <f>IF(LK60="","",VLOOKUP(LK60,Language!$D$5:$E$63,2,0))</f>
        <v/>
      </c>
      <c r="LM60" s="278"/>
      <c r="LN60" s="279"/>
      <c r="LO60" s="280"/>
      <c r="LP60" s="280"/>
      <c r="LQ60" s="281">
        <f t="shared" si="671"/>
        <v>0</v>
      </c>
      <c r="LR60" s="281">
        <f t="shared" si="672"/>
        <v>0</v>
      </c>
      <c r="LS60" s="281"/>
      <c r="LT60" s="273" t="str">
        <f t="shared" si="673"/>
        <v/>
      </c>
      <c r="LV60" s="268"/>
      <c r="LW60" s="254" t="str">
        <f>IF(LV60="","",VLOOKUP(LV60,Language!$D$5:$E$63,2,0))</f>
        <v/>
      </c>
      <c r="LX60" s="258"/>
      <c r="LY60" s="254" t="str">
        <f>IF(LX60="","",VLOOKUP(LX60,Language!$D$5:$E$63,2,0))</f>
        <v/>
      </c>
      <c r="LZ60" s="278"/>
      <c r="MA60" s="279"/>
      <c r="MB60" s="280"/>
      <c r="MC60" s="280"/>
      <c r="MD60" s="281">
        <f t="shared" si="674"/>
        <v>0</v>
      </c>
      <c r="ME60" s="281">
        <f t="shared" si="675"/>
        <v>0</v>
      </c>
      <c r="MF60" s="281"/>
      <c r="MG60" s="273" t="str">
        <f t="shared" si="676"/>
        <v/>
      </c>
    </row>
    <row r="61" ht="24.0" customHeight="1">
      <c r="A61" s="172"/>
      <c r="B61" s="243" t="str">
        <f>Language!$E$184</f>
        <v>Semi-Final</v>
      </c>
      <c r="C61" s="244"/>
      <c r="D61" s="265"/>
      <c r="E61" s="246"/>
      <c r="F61" s="266"/>
      <c r="G61" s="267"/>
      <c r="H61" s="133"/>
      <c r="I61" s="243" t="str">
        <f>$B61</f>
        <v>Semi-Final</v>
      </c>
      <c r="J61" s="245"/>
      <c r="K61" s="245"/>
      <c r="L61" s="246"/>
      <c r="M61" s="249"/>
      <c r="N61" s="250"/>
      <c r="O61" s="247"/>
      <c r="P61" s="251"/>
      <c r="Q61" s="251"/>
      <c r="R61" s="246"/>
      <c r="S61" s="246"/>
      <c r="T61" s="252"/>
      <c r="V61" s="243" t="str">
        <f>$B61</f>
        <v>Semi-Final</v>
      </c>
      <c r="W61" s="245"/>
      <c r="X61" s="245"/>
      <c r="Y61" s="246"/>
      <c r="Z61" s="249"/>
      <c r="AA61" s="250"/>
      <c r="AB61" s="247"/>
      <c r="AC61" s="251"/>
      <c r="AD61" s="251"/>
      <c r="AE61" s="246"/>
      <c r="AF61" s="246"/>
      <c r="AG61" s="252"/>
      <c r="AI61" s="243" t="str">
        <f>$B61</f>
        <v>Semi-Final</v>
      </c>
      <c r="AJ61" s="245"/>
      <c r="AK61" s="245"/>
      <c r="AL61" s="246"/>
      <c r="AM61" s="249"/>
      <c r="AN61" s="250"/>
      <c r="AO61" s="247"/>
      <c r="AP61" s="251"/>
      <c r="AQ61" s="251"/>
      <c r="AR61" s="246"/>
      <c r="AS61" s="246"/>
      <c r="AT61" s="252"/>
      <c r="AV61" s="243" t="str">
        <f>$B61</f>
        <v>Semi-Final</v>
      </c>
      <c r="AW61" s="245"/>
      <c r="AX61" s="245"/>
      <c r="AY61" s="246"/>
      <c r="AZ61" s="249"/>
      <c r="BA61" s="250"/>
      <c r="BB61" s="247"/>
      <c r="BC61" s="251"/>
      <c r="BD61" s="251"/>
      <c r="BE61" s="246"/>
      <c r="BF61" s="246"/>
      <c r="BG61" s="252"/>
      <c r="BI61" s="243" t="str">
        <f>$B61</f>
        <v>Semi-Final</v>
      </c>
      <c r="BJ61" s="245"/>
      <c r="BK61" s="245"/>
      <c r="BL61" s="246"/>
      <c r="BM61" s="249"/>
      <c r="BN61" s="250"/>
      <c r="BO61" s="247"/>
      <c r="BP61" s="251"/>
      <c r="BQ61" s="251"/>
      <c r="BR61" s="246"/>
      <c r="BS61" s="246"/>
      <c r="BT61" s="252"/>
      <c r="BV61" s="243" t="str">
        <f>$B61</f>
        <v>Semi-Final</v>
      </c>
      <c r="BW61" s="245"/>
      <c r="BX61" s="245"/>
      <c r="BY61" s="246"/>
      <c r="BZ61" s="249"/>
      <c r="CA61" s="250"/>
      <c r="CB61" s="247"/>
      <c r="CC61" s="251"/>
      <c r="CD61" s="251"/>
      <c r="CE61" s="246"/>
      <c r="CF61" s="246"/>
      <c r="CG61" s="252"/>
      <c r="CI61" s="243" t="str">
        <f>$B61</f>
        <v>Semi-Final</v>
      </c>
      <c r="CJ61" s="245"/>
      <c r="CK61" s="245"/>
      <c r="CL61" s="246"/>
      <c r="CM61" s="249"/>
      <c r="CN61" s="250"/>
      <c r="CO61" s="247"/>
      <c r="CP61" s="251"/>
      <c r="CQ61" s="251"/>
      <c r="CR61" s="246"/>
      <c r="CS61" s="246"/>
      <c r="CT61" s="252"/>
      <c r="CV61" s="243" t="str">
        <f>$B61</f>
        <v>Semi-Final</v>
      </c>
      <c r="CW61" s="245"/>
      <c r="CX61" s="245"/>
      <c r="CY61" s="246"/>
      <c r="CZ61" s="249"/>
      <c r="DA61" s="250"/>
      <c r="DB61" s="247"/>
      <c r="DC61" s="251"/>
      <c r="DD61" s="251"/>
      <c r="DE61" s="246"/>
      <c r="DF61" s="246"/>
      <c r="DG61" s="252"/>
      <c r="DI61" s="243" t="str">
        <f>$B61</f>
        <v>Semi-Final</v>
      </c>
      <c r="DJ61" s="245"/>
      <c r="DK61" s="245"/>
      <c r="DL61" s="246"/>
      <c r="DM61" s="249"/>
      <c r="DN61" s="250"/>
      <c r="DO61" s="247"/>
      <c r="DP61" s="251"/>
      <c r="DQ61" s="251"/>
      <c r="DR61" s="246"/>
      <c r="DS61" s="246"/>
      <c r="DT61" s="252"/>
      <c r="DV61" s="243" t="str">
        <f>$B61</f>
        <v>Semi-Final</v>
      </c>
      <c r="DW61" s="245"/>
      <c r="DX61" s="245"/>
      <c r="DY61" s="246"/>
      <c r="DZ61" s="249"/>
      <c r="EA61" s="250"/>
      <c r="EB61" s="247"/>
      <c r="EC61" s="251"/>
      <c r="ED61" s="251"/>
      <c r="EE61" s="246"/>
      <c r="EF61" s="246"/>
      <c r="EG61" s="252"/>
      <c r="EI61" s="243" t="str">
        <f>$B61</f>
        <v>Semi-Final</v>
      </c>
      <c r="EJ61" s="245"/>
      <c r="EK61" s="245"/>
      <c r="EL61" s="246"/>
      <c r="EM61" s="249"/>
      <c r="EN61" s="250"/>
      <c r="EO61" s="247"/>
      <c r="EP61" s="251"/>
      <c r="EQ61" s="251"/>
      <c r="ER61" s="246"/>
      <c r="ES61" s="246"/>
      <c r="ET61" s="252"/>
      <c r="EV61" s="243" t="str">
        <f>$B61</f>
        <v>Semi-Final</v>
      </c>
      <c r="EW61" s="245"/>
      <c r="EX61" s="245"/>
      <c r="EY61" s="246"/>
      <c r="EZ61" s="249"/>
      <c r="FA61" s="250"/>
      <c r="FB61" s="247"/>
      <c r="FC61" s="251"/>
      <c r="FD61" s="251"/>
      <c r="FE61" s="246"/>
      <c r="FF61" s="246"/>
      <c r="FG61" s="252"/>
      <c r="FI61" s="243" t="str">
        <f>$B61</f>
        <v>Semi-Final</v>
      </c>
      <c r="FJ61" s="245"/>
      <c r="FK61" s="245"/>
      <c r="FL61" s="246"/>
      <c r="FM61" s="249"/>
      <c r="FN61" s="250"/>
      <c r="FO61" s="247"/>
      <c r="FP61" s="251"/>
      <c r="FQ61" s="251"/>
      <c r="FR61" s="246"/>
      <c r="FS61" s="246"/>
      <c r="FT61" s="252"/>
      <c r="FV61" s="243" t="str">
        <f>$B61</f>
        <v>Semi-Final</v>
      </c>
      <c r="FW61" s="245"/>
      <c r="FX61" s="245"/>
      <c r="FY61" s="246"/>
      <c r="FZ61" s="249"/>
      <c r="GA61" s="250"/>
      <c r="GB61" s="247"/>
      <c r="GC61" s="251"/>
      <c r="GD61" s="251"/>
      <c r="GE61" s="246"/>
      <c r="GF61" s="246"/>
      <c r="GG61" s="252"/>
      <c r="GI61" s="243" t="str">
        <f>$B61</f>
        <v>Semi-Final</v>
      </c>
      <c r="GJ61" s="245"/>
      <c r="GK61" s="245"/>
      <c r="GL61" s="246"/>
      <c r="GM61" s="249"/>
      <c r="GN61" s="250"/>
      <c r="GO61" s="247"/>
      <c r="GP61" s="251"/>
      <c r="GQ61" s="251"/>
      <c r="GR61" s="246"/>
      <c r="GS61" s="246"/>
      <c r="GT61" s="252"/>
      <c r="GV61" s="243" t="str">
        <f>$B61</f>
        <v>Semi-Final</v>
      </c>
      <c r="GW61" s="245"/>
      <c r="GX61" s="245"/>
      <c r="GY61" s="246"/>
      <c r="GZ61" s="249"/>
      <c r="HA61" s="250"/>
      <c r="HB61" s="247"/>
      <c r="HC61" s="251"/>
      <c r="HD61" s="251"/>
      <c r="HE61" s="246"/>
      <c r="HF61" s="246"/>
      <c r="HG61" s="252"/>
      <c r="HI61" s="243" t="str">
        <f>$B61</f>
        <v>Semi-Final</v>
      </c>
      <c r="HJ61" s="245"/>
      <c r="HK61" s="245"/>
      <c r="HL61" s="246"/>
      <c r="HM61" s="249"/>
      <c r="HN61" s="250"/>
      <c r="HO61" s="247"/>
      <c r="HP61" s="251"/>
      <c r="HQ61" s="251"/>
      <c r="HR61" s="246"/>
      <c r="HS61" s="246"/>
      <c r="HT61" s="252"/>
      <c r="HV61" s="243" t="str">
        <f>$B61</f>
        <v>Semi-Final</v>
      </c>
      <c r="HW61" s="245"/>
      <c r="HX61" s="245"/>
      <c r="HY61" s="246"/>
      <c r="HZ61" s="249"/>
      <c r="IA61" s="250"/>
      <c r="IB61" s="247"/>
      <c r="IC61" s="251"/>
      <c r="ID61" s="251"/>
      <c r="IE61" s="246"/>
      <c r="IF61" s="246"/>
      <c r="IG61" s="252"/>
      <c r="II61" s="243" t="str">
        <f>$B61</f>
        <v>Semi-Final</v>
      </c>
      <c r="IJ61" s="245"/>
      <c r="IK61" s="245"/>
      <c r="IL61" s="246"/>
      <c r="IM61" s="249"/>
      <c r="IN61" s="250"/>
      <c r="IO61" s="247"/>
      <c r="IP61" s="251"/>
      <c r="IQ61" s="251"/>
      <c r="IR61" s="246"/>
      <c r="IS61" s="246"/>
      <c r="IT61" s="252"/>
      <c r="IV61" s="243" t="str">
        <f>$B61</f>
        <v>Semi-Final</v>
      </c>
      <c r="IW61" s="245"/>
      <c r="IX61" s="245"/>
      <c r="IY61" s="246"/>
      <c r="IZ61" s="249"/>
      <c r="JA61" s="250"/>
      <c r="JB61" s="247"/>
      <c r="JC61" s="251"/>
      <c r="JD61" s="251"/>
      <c r="JE61" s="246"/>
      <c r="JF61" s="246"/>
      <c r="JG61" s="252"/>
      <c r="JI61" s="243" t="str">
        <f>$B61</f>
        <v>Semi-Final</v>
      </c>
      <c r="JJ61" s="245"/>
      <c r="JK61" s="245"/>
      <c r="JL61" s="246"/>
      <c r="JM61" s="249"/>
      <c r="JN61" s="250"/>
      <c r="JO61" s="247"/>
      <c r="JP61" s="251"/>
      <c r="JQ61" s="251"/>
      <c r="JR61" s="246"/>
      <c r="JS61" s="246"/>
      <c r="JT61" s="252"/>
      <c r="JV61" s="243" t="str">
        <f>$B61</f>
        <v>Semi-Final</v>
      </c>
      <c r="JW61" s="245"/>
      <c r="JX61" s="245"/>
      <c r="JY61" s="246"/>
      <c r="JZ61" s="249"/>
      <c r="KA61" s="250"/>
      <c r="KB61" s="247"/>
      <c r="KC61" s="251"/>
      <c r="KD61" s="251"/>
      <c r="KE61" s="246"/>
      <c r="KF61" s="246"/>
      <c r="KG61" s="252"/>
      <c r="KI61" s="243" t="str">
        <f>$B61</f>
        <v>Semi-Final</v>
      </c>
      <c r="KJ61" s="245"/>
      <c r="KK61" s="245"/>
      <c r="KL61" s="246"/>
      <c r="KM61" s="249"/>
      <c r="KN61" s="250"/>
      <c r="KO61" s="247"/>
      <c r="KP61" s="251"/>
      <c r="KQ61" s="251"/>
      <c r="KR61" s="246"/>
      <c r="KS61" s="246"/>
      <c r="KT61" s="252"/>
      <c r="KV61" s="243" t="str">
        <f>$B61</f>
        <v>Semi-Final</v>
      </c>
      <c r="KW61" s="245"/>
      <c r="KX61" s="245"/>
      <c r="KY61" s="246"/>
      <c r="KZ61" s="249"/>
      <c r="LA61" s="250"/>
      <c r="LB61" s="247"/>
      <c r="LC61" s="251"/>
      <c r="LD61" s="251"/>
      <c r="LE61" s="246"/>
      <c r="LF61" s="246"/>
      <c r="LG61" s="252"/>
      <c r="LI61" s="243" t="str">
        <f>$B61</f>
        <v>Semi-Final</v>
      </c>
      <c r="LJ61" s="245"/>
      <c r="LK61" s="245"/>
      <c r="LL61" s="246"/>
      <c r="LM61" s="249"/>
      <c r="LN61" s="250"/>
      <c r="LO61" s="247"/>
      <c r="LP61" s="251"/>
      <c r="LQ61" s="251"/>
      <c r="LR61" s="246"/>
      <c r="LS61" s="246"/>
      <c r="LT61" s="252"/>
      <c r="LV61" s="243" t="str">
        <f>$B61</f>
        <v>Semi-Final</v>
      </c>
      <c r="LW61" s="245"/>
      <c r="LX61" s="245"/>
      <c r="LY61" s="246"/>
      <c r="LZ61" s="249"/>
      <c r="MA61" s="250"/>
      <c r="MB61" s="247"/>
      <c r="MC61" s="251"/>
      <c r="MD61" s="251"/>
      <c r="ME61" s="246"/>
      <c r="MF61" s="246"/>
      <c r="MG61" s="252"/>
    </row>
    <row r="62">
      <c r="A62" s="172"/>
      <c r="B62" s="253">
        <f t="array" ref="B62">IF(C62="","",INDEX(Groups!$C$7:$C$35,MATCH(C62,Groups!$D$7:$D$35,0)))</f>
        <v>54</v>
      </c>
      <c r="C62" s="254" t="str">
        <f>INDIRECT("'"&amp;References!$A$1&amp;"'!"&amp;"$F$74")</f>
        <v>Germany</v>
      </c>
      <c r="D62" s="255">
        <f t="array" ref="D62">IF(E62="","",INDEX(Groups!$C$7:$C$35,MATCH(E62,Groups!$D$7:$D$35,0)))</f>
        <v>1</v>
      </c>
      <c r="E62" s="254" t="str">
        <f>INDIRECT("'"&amp;References!$A$1&amp;"'!"&amp;"$H$74")</f>
        <v>Portugal</v>
      </c>
      <c r="F62" s="256">
        <f>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1</v>
      </c>
      <c r="G62" s="257">
        <f>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0</v>
      </c>
      <c r="H62" s="133"/>
      <c r="I62" s="268"/>
      <c r="J62" s="254" t="str">
        <f>IF(I62="","",VLOOKUP(I62,Language!$D$5:$E$63,2,0))</f>
        <v/>
      </c>
      <c r="K62" s="258"/>
      <c r="L62" s="254" t="str">
        <f>IF(K62="","",VLOOKUP(K62,Language!$D$5:$E$63,2,0))</f>
        <v/>
      </c>
      <c r="M62" s="269"/>
      <c r="N62" s="270"/>
      <c r="O62" s="271"/>
      <c r="P62" s="271"/>
      <c r="Q62" s="272">
        <f t="shared" ref="Q62:Q63" si="677">COUNTIF(I$62:I$63,I62)+COUNTIF(K$62:K$63,I62)</f>
        <v>0</v>
      </c>
      <c r="R62" s="272">
        <f t="shared" ref="R62:R63" si="678">COUNTIF(I$62:I$63,K62)+COUNTIF(K$62:K$63,K62)</f>
        <v>0</v>
      </c>
      <c r="S62" s="272"/>
      <c r="T62" s="273" t="str">
        <f t="shared" ref="T62:T63" si="679">IF(OR(I62&lt;&gt;"",K62&lt;&gt;""),IF(Q62&lt;&gt;1,0,COUNTIF($B$62:$B$63,I62)+COUNTIF($D$62:$D$63,I62))+IF(R62&lt;&gt;1,0,COUNTIF($B$62:$B$63,K62)+COUNTIF($D$62:$D$63,K62)),"")</f>
        <v/>
      </c>
      <c r="V62" s="268"/>
      <c r="W62" s="254" t="str">
        <f>IF(V62="","",VLOOKUP(V62,Language!$D$5:$E$63,2,0))</f>
        <v/>
      </c>
      <c r="X62" s="258"/>
      <c r="Y62" s="254" t="str">
        <f>IF(X62="","",VLOOKUP(X62,Language!$D$5:$E$63,2,0))</f>
        <v/>
      </c>
      <c r="Z62" s="269"/>
      <c r="AA62" s="270"/>
      <c r="AB62" s="271"/>
      <c r="AC62" s="271"/>
      <c r="AD62" s="272">
        <f t="shared" ref="AD62:AD63" si="680">COUNTIF(V$62:V$63,V62)+COUNTIF(X$62:X$63,V62)</f>
        <v>0</v>
      </c>
      <c r="AE62" s="272">
        <f t="shared" ref="AE62:AE63" si="681">COUNTIF(V$62:V$63,X62)+COUNTIF(X$62:X$63,X62)</f>
        <v>0</v>
      </c>
      <c r="AF62" s="272"/>
      <c r="AG62" s="273" t="str">
        <f t="shared" ref="AG62:AG63" si="682">IF(OR(V62&lt;&gt;"",X62&lt;&gt;""),IF(AD62&lt;&gt;1,0,COUNTIF($B$62:$B$63,V62)+COUNTIF($D$62:$D$63,V62))+IF(AE62&lt;&gt;1,0,COUNTIF($B$62:$B$63,X62)+COUNTIF($D$62:$D$63,X62)),"")</f>
        <v/>
      </c>
      <c r="AI62" s="268"/>
      <c r="AJ62" s="254" t="str">
        <f>IF(AI62="","",VLOOKUP(AI62,Language!$D$5:$E$63,2,0))</f>
        <v/>
      </c>
      <c r="AK62" s="258"/>
      <c r="AL62" s="254" t="str">
        <f>IF(AK62="","",VLOOKUP(AK62,Language!$D$5:$E$63,2,0))</f>
        <v/>
      </c>
      <c r="AM62" s="269"/>
      <c r="AN62" s="270"/>
      <c r="AO62" s="271"/>
      <c r="AP62" s="271"/>
      <c r="AQ62" s="272">
        <f t="shared" ref="AQ62:AQ63" si="683">COUNTIF(AI$62:AI$63,AI62)+COUNTIF(AK$62:AK$63,AI62)</f>
        <v>0</v>
      </c>
      <c r="AR62" s="272">
        <f t="shared" ref="AR62:AR63" si="684">COUNTIF(AI$62:AI$63,AK62)+COUNTIF(AK$62:AK$63,AK62)</f>
        <v>0</v>
      </c>
      <c r="AS62" s="272"/>
      <c r="AT62" s="273" t="str">
        <f t="shared" ref="AT62:AT63" si="685">IF(OR(AI62&lt;&gt;"",AK62&lt;&gt;""),IF(AQ62&lt;&gt;1,0,COUNTIF($B$62:$B$63,AI62)+COUNTIF($D$62:$D$63,AI62))+IF(AR62&lt;&gt;1,0,COUNTIF($B$62:$B$63,AK62)+COUNTIF($D$62:$D$63,AK62)),"")</f>
        <v/>
      </c>
      <c r="AV62" s="268"/>
      <c r="AW62" s="254" t="str">
        <f>IF(AV62="","",VLOOKUP(AV62,Language!$D$5:$E$63,2,0))</f>
        <v/>
      </c>
      <c r="AX62" s="258"/>
      <c r="AY62" s="254" t="str">
        <f>IF(AX62="","",VLOOKUP(AX62,Language!$D$5:$E$63,2,0))</f>
        <v/>
      </c>
      <c r="AZ62" s="269"/>
      <c r="BA62" s="270"/>
      <c r="BB62" s="271"/>
      <c r="BC62" s="271"/>
      <c r="BD62" s="272">
        <f t="shared" ref="BD62:BD63" si="686">COUNTIF(AV$62:AV$63,AV62)+COUNTIF(AX$62:AX$63,AV62)</f>
        <v>0</v>
      </c>
      <c r="BE62" s="272">
        <f t="shared" ref="BE62:BE63" si="687">COUNTIF(AV$62:AV$63,AX62)+COUNTIF(AX$62:AX$63,AX62)</f>
        <v>0</v>
      </c>
      <c r="BF62" s="272"/>
      <c r="BG62" s="273" t="str">
        <f t="shared" ref="BG62:BG63" si="688">IF(OR(AV62&lt;&gt;"",AX62&lt;&gt;""),IF(BD62&lt;&gt;1,0,COUNTIF($B$62:$B$63,AV62)+COUNTIF($D$62:$D$63,AV62))+IF(BE62&lt;&gt;1,0,COUNTIF($B$62:$B$63,AX62)+COUNTIF($D$62:$D$63,AX62)),"")</f>
        <v/>
      </c>
      <c r="BI62" s="268"/>
      <c r="BJ62" s="254" t="str">
        <f>IF(BI62="","",VLOOKUP(BI62,Language!$D$5:$E$63,2,0))</f>
        <v/>
      </c>
      <c r="BK62" s="258"/>
      <c r="BL62" s="254" t="str">
        <f>IF(BK62="","",VLOOKUP(BK62,Language!$D$5:$E$63,2,0))</f>
        <v/>
      </c>
      <c r="BM62" s="269"/>
      <c r="BN62" s="270"/>
      <c r="BO62" s="271"/>
      <c r="BP62" s="271"/>
      <c r="BQ62" s="272">
        <f t="shared" ref="BQ62:BQ63" si="689">COUNTIF(BI$62:BI$63,BI62)+COUNTIF(BK$62:BK$63,BI62)</f>
        <v>0</v>
      </c>
      <c r="BR62" s="272">
        <f t="shared" ref="BR62:BR63" si="690">COUNTIF(BI$62:BI$63,BK62)+COUNTIF(BK$62:BK$63,BK62)</f>
        <v>0</v>
      </c>
      <c r="BS62" s="272"/>
      <c r="BT62" s="273" t="str">
        <f t="shared" ref="BT62:BT63" si="691">IF(OR(BI62&lt;&gt;"",BK62&lt;&gt;""),IF(BQ62&lt;&gt;1,0,COUNTIF($B$62:$B$63,BI62)+COUNTIF($D$62:$D$63,BI62))+IF(BR62&lt;&gt;1,0,COUNTIF($B$62:$B$63,BK62)+COUNTIF($D$62:$D$63,BK62)),"")</f>
        <v/>
      </c>
      <c r="BV62" s="268"/>
      <c r="BW62" s="254" t="str">
        <f>IF(BV62="","",VLOOKUP(BV62,Language!$D$5:$E$63,2,0))</f>
        <v/>
      </c>
      <c r="BX62" s="258"/>
      <c r="BY62" s="254" t="str">
        <f>IF(BX62="","",VLOOKUP(BX62,Language!$D$5:$E$63,2,0))</f>
        <v/>
      </c>
      <c r="BZ62" s="269"/>
      <c r="CA62" s="270"/>
      <c r="CB62" s="271"/>
      <c r="CC62" s="271"/>
      <c r="CD62" s="272">
        <f t="shared" ref="CD62:CD63" si="692">COUNTIF(BV$62:BV$63,BV62)+COUNTIF(BX$62:BX$63,BV62)</f>
        <v>0</v>
      </c>
      <c r="CE62" s="272">
        <f t="shared" ref="CE62:CE63" si="693">COUNTIF(BV$62:BV$63,BX62)+COUNTIF(BX$62:BX$63,BX62)</f>
        <v>0</v>
      </c>
      <c r="CF62" s="272"/>
      <c r="CG62" s="273" t="str">
        <f t="shared" ref="CG62:CG63" si="694">IF(OR(BV62&lt;&gt;"",BX62&lt;&gt;""),IF(CD62&lt;&gt;1,0,COUNTIF($B$62:$B$63,BV62)+COUNTIF($D$62:$D$63,BV62))+IF(CE62&lt;&gt;1,0,COUNTIF($B$62:$B$63,BX62)+COUNTIF($D$62:$D$63,BX62)),"")</f>
        <v/>
      </c>
      <c r="CI62" s="268"/>
      <c r="CJ62" s="254" t="str">
        <f>IF(CI62="","",VLOOKUP(CI62,Language!$D$5:$E$63,2,0))</f>
        <v/>
      </c>
      <c r="CK62" s="258"/>
      <c r="CL62" s="254" t="str">
        <f>IF(CK62="","",VLOOKUP(CK62,Language!$D$5:$E$63,2,0))</f>
        <v/>
      </c>
      <c r="CM62" s="269"/>
      <c r="CN62" s="270"/>
      <c r="CO62" s="271"/>
      <c r="CP62" s="271"/>
      <c r="CQ62" s="272">
        <f t="shared" ref="CQ62:CQ63" si="695">COUNTIF(CI$62:CI$63,CI62)+COUNTIF(CK$62:CK$63,CI62)</f>
        <v>0</v>
      </c>
      <c r="CR62" s="272">
        <f t="shared" ref="CR62:CR63" si="696">COUNTIF(CI$62:CI$63,CK62)+COUNTIF(CK$62:CK$63,CK62)</f>
        <v>0</v>
      </c>
      <c r="CS62" s="272"/>
      <c r="CT62" s="273" t="str">
        <f t="shared" ref="CT62:CT63" si="697">IF(OR(CI62&lt;&gt;"",CK62&lt;&gt;""),IF(CQ62&lt;&gt;1,0,COUNTIF($B$62:$B$63,CI62)+COUNTIF($D$62:$D$63,CI62))+IF(CR62&lt;&gt;1,0,COUNTIF($B$62:$B$63,CK62)+COUNTIF($D$62:$D$63,CK62)),"")</f>
        <v/>
      </c>
      <c r="CV62" s="268"/>
      <c r="CW62" s="254" t="str">
        <f>IF(CV62="","",VLOOKUP(CV62,Language!$D$5:$E$63,2,0))</f>
        <v/>
      </c>
      <c r="CX62" s="258"/>
      <c r="CY62" s="254" t="str">
        <f>IF(CX62="","",VLOOKUP(CX62,Language!$D$5:$E$63,2,0))</f>
        <v/>
      </c>
      <c r="CZ62" s="269"/>
      <c r="DA62" s="270"/>
      <c r="DB62" s="271"/>
      <c r="DC62" s="271"/>
      <c r="DD62" s="272">
        <f t="shared" ref="DD62:DD63" si="698">COUNTIF(CV$62:CV$63,CV62)+COUNTIF(CX$62:CX$63,CV62)</f>
        <v>0</v>
      </c>
      <c r="DE62" s="272">
        <f t="shared" ref="DE62:DE63" si="699">COUNTIF(CV$62:CV$63,CX62)+COUNTIF(CX$62:CX$63,CX62)</f>
        <v>0</v>
      </c>
      <c r="DF62" s="272"/>
      <c r="DG62" s="273" t="str">
        <f t="shared" ref="DG62:DG63" si="700">IF(OR(CV62&lt;&gt;"",CX62&lt;&gt;""),IF(DD62&lt;&gt;1,0,COUNTIF($B$62:$B$63,CV62)+COUNTIF($D$62:$D$63,CV62))+IF(DE62&lt;&gt;1,0,COUNTIF($B$62:$B$63,CX62)+COUNTIF($D$62:$D$63,CX62)),"")</f>
        <v/>
      </c>
      <c r="DI62" s="268"/>
      <c r="DJ62" s="254" t="str">
        <f>IF(DI62="","",VLOOKUP(DI62,Language!$D$5:$E$63,2,0))</f>
        <v/>
      </c>
      <c r="DK62" s="258"/>
      <c r="DL62" s="254" t="str">
        <f>IF(DK62="","",VLOOKUP(DK62,Language!$D$5:$E$63,2,0))</f>
        <v/>
      </c>
      <c r="DM62" s="269"/>
      <c r="DN62" s="270"/>
      <c r="DO62" s="271"/>
      <c r="DP62" s="271"/>
      <c r="DQ62" s="272">
        <f t="shared" ref="DQ62:DQ63" si="701">COUNTIF(DI$62:DI$63,DI62)+COUNTIF(DK$62:DK$63,DI62)</f>
        <v>0</v>
      </c>
      <c r="DR62" s="272">
        <f t="shared" ref="DR62:DR63" si="702">COUNTIF(DI$62:DI$63,DK62)+COUNTIF(DK$62:DK$63,DK62)</f>
        <v>0</v>
      </c>
      <c r="DS62" s="272"/>
      <c r="DT62" s="273" t="str">
        <f t="shared" ref="DT62:DT63" si="703">IF(OR(DI62&lt;&gt;"",DK62&lt;&gt;""),IF(DQ62&lt;&gt;1,0,COUNTIF($B$62:$B$63,DI62)+COUNTIF($D$62:$D$63,DI62))+IF(DR62&lt;&gt;1,0,COUNTIF($B$62:$B$63,DK62)+COUNTIF($D$62:$D$63,DK62)),"")</f>
        <v/>
      </c>
      <c r="DV62" s="268"/>
      <c r="DW62" s="254" t="str">
        <f>IF(DV62="","",VLOOKUP(DV62,Language!$D$5:$E$63,2,0))</f>
        <v/>
      </c>
      <c r="DX62" s="258"/>
      <c r="DY62" s="254" t="str">
        <f>IF(DX62="","",VLOOKUP(DX62,Language!$D$5:$E$63,2,0))</f>
        <v/>
      </c>
      <c r="DZ62" s="269"/>
      <c r="EA62" s="270"/>
      <c r="EB62" s="271"/>
      <c r="EC62" s="271"/>
      <c r="ED62" s="272">
        <f t="shared" ref="ED62:ED63" si="704">COUNTIF(DV$62:DV$63,DV62)+COUNTIF(DX$62:DX$63,DV62)</f>
        <v>0</v>
      </c>
      <c r="EE62" s="272">
        <f t="shared" ref="EE62:EE63" si="705">COUNTIF(DV$62:DV$63,DX62)+COUNTIF(DX$62:DX$63,DX62)</f>
        <v>0</v>
      </c>
      <c r="EF62" s="272"/>
      <c r="EG62" s="273" t="str">
        <f t="shared" ref="EG62:EG63" si="706">IF(OR(DV62&lt;&gt;"",DX62&lt;&gt;""),IF(ED62&lt;&gt;1,0,COUNTIF($B$62:$B$63,DV62)+COUNTIF($D$62:$D$63,DV62))+IF(EE62&lt;&gt;1,0,COUNTIF($B$62:$B$63,DX62)+COUNTIF($D$62:$D$63,DX62)),"")</f>
        <v/>
      </c>
      <c r="EI62" s="268"/>
      <c r="EJ62" s="254" t="str">
        <f>IF(EI62="","",VLOOKUP(EI62,Language!$D$5:$E$63,2,0))</f>
        <v/>
      </c>
      <c r="EK62" s="258"/>
      <c r="EL62" s="254" t="str">
        <f>IF(EK62="","",VLOOKUP(EK62,Language!$D$5:$E$63,2,0))</f>
        <v/>
      </c>
      <c r="EM62" s="269"/>
      <c r="EN62" s="270"/>
      <c r="EO62" s="271"/>
      <c r="EP62" s="271"/>
      <c r="EQ62" s="272">
        <f t="shared" ref="EQ62:EQ63" si="707">COUNTIF(EI$62:EI$63,EI62)+COUNTIF(EK$62:EK$63,EI62)</f>
        <v>0</v>
      </c>
      <c r="ER62" s="272">
        <f t="shared" ref="ER62:ER63" si="708">COUNTIF(EI$62:EI$63,EK62)+COUNTIF(EK$62:EK$63,EK62)</f>
        <v>0</v>
      </c>
      <c r="ES62" s="272"/>
      <c r="ET62" s="273" t="str">
        <f t="shared" ref="ET62:ET63" si="709">IF(OR(EI62&lt;&gt;"",EK62&lt;&gt;""),IF(EQ62&lt;&gt;1,0,COUNTIF($B$62:$B$63,EI62)+COUNTIF($D$62:$D$63,EI62))+IF(ER62&lt;&gt;1,0,COUNTIF($B$62:$B$63,EK62)+COUNTIF($D$62:$D$63,EK62)),"")</f>
        <v/>
      </c>
      <c r="EV62" s="268"/>
      <c r="EW62" s="254" t="str">
        <f>IF(EV62="","",VLOOKUP(EV62,Language!$D$5:$E$63,2,0))</f>
        <v/>
      </c>
      <c r="EX62" s="258"/>
      <c r="EY62" s="254" t="str">
        <f>IF(EX62="","",VLOOKUP(EX62,Language!$D$5:$E$63,2,0))</f>
        <v/>
      </c>
      <c r="EZ62" s="269"/>
      <c r="FA62" s="270"/>
      <c r="FB62" s="271"/>
      <c r="FC62" s="271"/>
      <c r="FD62" s="272">
        <f t="shared" ref="FD62:FD63" si="710">COUNTIF(EV$62:EV$63,EV62)+COUNTIF(EX$62:EX$63,EV62)</f>
        <v>0</v>
      </c>
      <c r="FE62" s="272">
        <f t="shared" ref="FE62:FE63" si="711">COUNTIF(EV$62:EV$63,EX62)+COUNTIF(EX$62:EX$63,EX62)</f>
        <v>0</v>
      </c>
      <c r="FF62" s="272"/>
      <c r="FG62" s="273" t="str">
        <f t="shared" ref="FG62:FG63" si="712">IF(OR(EV62&lt;&gt;"",EX62&lt;&gt;""),IF(FD62&lt;&gt;1,0,COUNTIF($B$62:$B$63,EV62)+COUNTIF($D$62:$D$63,EV62))+IF(FE62&lt;&gt;1,0,COUNTIF($B$62:$B$63,EX62)+COUNTIF($D$62:$D$63,EX62)),"")</f>
        <v/>
      </c>
      <c r="FI62" s="268"/>
      <c r="FJ62" s="254" t="str">
        <f>IF(FI62="","",VLOOKUP(FI62,Language!$D$5:$E$63,2,0))</f>
        <v/>
      </c>
      <c r="FK62" s="258"/>
      <c r="FL62" s="254" t="str">
        <f>IF(FK62="","",VLOOKUP(FK62,Language!$D$5:$E$63,2,0))</f>
        <v/>
      </c>
      <c r="FM62" s="269"/>
      <c r="FN62" s="270"/>
      <c r="FO62" s="271"/>
      <c r="FP62" s="271"/>
      <c r="FQ62" s="272">
        <f t="shared" ref="FQ62:FQ63" si="713">COUNTIF(FI$62:FI$63,FI62)+COUNTIF(FK$62:FK$63,FI62)</f>
        <v>0</v>
      </c>
      <c r="FR62" s="272">
        <f t="shared" ref="FR62:FR63" si="714">COUNTIF(FI$62:FI$63,FK62)+COUNTIF(FK$62:FK$63,FK62)</f>
        <v>0</v>
      </c>
      <c r="FS62" s="272"/>
      <c r="FT62" s="273" t="str">
        <f t="shared" ref="FT62:FT63" si="715">IF(OR(FI62&lt;&gt;"",FK62&lt;&gt;""),IF(FQ62&lt;&gt;1,0,COUNTIF($B$62:$B$63,FI62)+COUNTIF($D$62:$D$63,FI62))+IF(FR62&lt;&gt;1,0,COUNTIF($B$62:$B$63,FK62)+COUNTIF($D$62:$D$63,FK62)),"")</f>
        <v/>
      </c>
      <c r="FV62" s="268"/>
      <c r="FW62" s="254" t="str">
        <f>IF(FV62="","",VLOOKUP(FV62,Language!$D$5:$E$63,2,0))</f>
        <v/>
      </c>
      <c r="FX62" s="258"/>
      <c r="FY62" s="254" t="str">
        <f>IF(FX62="","",VLOOKUP(FX62,Language!$D$5:$E$63,2,0))</f>
        <v/>
      </c>
      <c r="FZ62" s="269"/>
      <c r="GA62" s="270"/>
      <c r="GB62" s="271"/>
      <c r="GC62" s="271"/>
      <c r="GD62" s="272">
        <f t="shared" ref="GD62:GD63" si="716">COUNTIF(FV$62:FV$63,FV62)+COUNTIF(FX$62:FX$63,FV62)</f>
        <v>0</v>
      </c>
      <c r="GE62" s="272">
        <f t="shared" ref="GE62:GE63" si="717">COUNTIF(FV$62:FV$63,FX62)+COUNTIF(FX$62:FX$63,FX62)</f>
        <v>0</v>
      </c>
      <c r="GF62" s="272"/>
      <c r="GG62" s="273" t="str">
        <f t="shared" ref="GG62:GG63" si="718">IF(OR(FV62&lt;&gt;"",FX62&lt;&gt;""),IF(GD62&lt;&gt;1,0,COUNTIF($B$62:$B$63,FV62)+COUNTIF($D$62:$D$63,FV62))+IF(GE62&lt;&gt;1,0,COUNTIF($B$62:$B$63,FX62)+COUNTIF($D$62:$D$63,FX62)),"")</f>
        <v/>
      </c>
      <c r="GI62" s="268"/>
      <c r="GJ62" s="254" t="str">
        <f>IF(GI62="","",VLOOKUP(GI62,Language!$D$5:$E$63,2,0))</f>
        <v/>
      </c>
      <c r="GK62" s="258"/>
      <c r="GL62" s="254" t="str">
        <f>IF(GK62="","",VLOOKUP(GK62,Language!$D$5:$E$63,2,0))</f>
        <v/>
      </c>
      <c r="GM62" s="269"/>
      <c r="GN62" s="270"/>
      <c r="GO62" s="271"/>
      <c r="GP62" s="271"/>
      <c r="GQ62" s="272">
        <f t="shared" ref="GQ62:GQ63" si="719">COUNTIF(GI$62:GI$63,GI62)+COUNTIF(GK$62:GK$63,GI62)</f>
        <v>0</v>
      </c>
      <c r="GR62" s="272">
        <f t="shared" ref="GR62:GR63" si="720">COUNTIF(GI$62:GI$63,GK62)+COUNTIF(GK$62:GK$63,GK62)</f>
        <v>0</v>
      </c>
      <c r="GS62" s="272"/>
      <c r="GT62" s="273" t="str">
        <f t="shared" ref="GT62:GT63" si="721">IF(OR(GI62&lt;&gt;"",GK62&lt;&gt;""),IF(GQ62&lt;&gt;1,0,COUNTIF($B$62:$B$63,GI62)+COUNTIF($D$62:$D$63,GI62))+IF(GR62&lt;&gt;1,0,COUNTIF($B$62:$B$63,GK62)+COUNTIF($D$62:$D$63,GK62)),"")</f>
        <v/>
      </c>
      <c r="GV62" s="268"/>
      <c r="GW62" s="254" t="str">
        <f>IF(GV62="","",VLOOKUP(GV62,Language!$D$5:$E$63,2,0))</f>
        <v/>
      </c>
      <c r="GX62" s="258"/>
      <c r="GY62" s="254" t="str">
        <f>IF(GX62="","",VLOOKUP(GX62,Language!$D$5:$E$63,2,0))</f>
        <v/>
      </c>
      <c r="GZ62" s="269"/>
      <c r="HA62" s="270"/>
      <c r="HB62" s="271"/>
      <c r="HC62" s="271"/>
      <c r="HD62" s="272">
        <f t="shared" ref="HD62:HD63" si="722">COUNTIF(GV$62:GV$63,GV62)+COUNTIF(GX$62:GX$63,GV62)</f>
        <v>0</v>
      </c>
      <c r="HE62" s="272">
        <f t="shared" ref="HE62:HE63" si="723">COUNTIF(GV$62:GV$63,GX62)+COUNTIF(GX$62:GX$63,GX62)</f>
        <v>0</v>
      </c>
      <c r="HF62" s="272"/>
      <c r="HG62" s="273" t="str">
        <f t="shared" ref="HG62:HG63" si="724">IF(OR(GV62&lt;&gt;"",GX62&lt;&gt;""),IF(HD62&lt;&gt;1,0,COUNTIF($B$62:$B$63,GV62)+COUNTIF($D$62:$D$63,GV62))+IF(HE62&lt;&gt;1,0,COUNTIF($B$62:$B$63,GX62)+COUNTIF($D$62:$D$63,GX62)),"")</f>
        <v/>
      </c>
      <c r="HI62" s="268"/>
      <c r="HJ62" s="254" t="str">
        <f>IF(HI62="","",VLOOKUP(HI62,Language!$D$5:$E$63,2,0))</f>
        <v/>
      </c>
      <c r="HK62" s="258"/>
      <c r="HL62" s="254" t="str">
        <f>IF(HK62="","",VLOOKUP(HK62,Language!$D$5:$E$63,2,0))</f>
        <v/>
      </c>
      <c r="HM62" s="269"/>
      <c r="HN62" s="270"/>
      <c r="HO62" s="271"/>
      <c r="HP62" s="271"/>
      <c r="HQ62" s="272">
        <f t="shared" ref="HQ62:HQ63" si="725">COUNTIF(HI$62:HI$63,HI62)+COUNTIF(HK$62:HK$63,HI62)</f>
        <v>0</v>
      </c>
      <c r="HR62" s="272">
        <f t="shared" ref="HR62:HR63" si="726">COUNTIF(HI$62:HI$63,HK62)+COUNTIF(HK$62:HK$63,HK62)</f>
        <v>0</v>
      </c>
      <c r="HS62" s="272"/>
      <c r="HT62" s="273" t="str">
        <f t="shared" ref="HT62:HT63" si="727">IF(OR(HI62&lt;&gt;"",HK62&lt;&gt;""),IF(HQ62&lt;&gt;1,0,COUNTIF($B$62:$B$63,HI62)+COUNTIF($D$62:$D$63,HI62))+IF(HR62&lt;&gt;1,0,COUNTIF($B$62:$B$63,HK62)+COUNTIF($D$62:$D$63,HK62)),"")</f>
        <v/>
      </c>
      <c r="HV62" s="268"/>
      <c r="HW62" s="254" t="str">
        <f>IF(HV62="","",VLOOKUP(HV62,Language!$D$5:$E$63,2,0))</f>
        <v/>
      </c>
      <c r="HX62" s="258"/>
      <c r="HY62" s="254" t="str">
        <f>IF(HX62="","",VLOOKUP(HX62,Language!$D$5:$E$63,2,0))</f>
        <v/>
      </c>
      <c r="HZ62" s="269"/>
      <c r="IA62" s="270"/>
      <c r="IB62" s="271"/>
      <c r="IC62" s="271"/>
      <c r="ID62" s="272">
        <f t="shared" ref="ID62:ID63" si="728">COUNTIF(HV$62:HV$63,HV62)+COUNTIF(HX$62:HX$63,HV62)</f>
        <v>0</v>
      </c>
      <c r="IE62" s="272">
        <f t="shared" ref="IE62:IE63" si="729">COUNTIF(HV$62:HV$63,HX62)+COUNTIF(HX$62:HX$63,HX62)</f>
        <v>0</v>
      </c>
      <c r="IF62" s="272"/>
      <c r="IG62" s="273" t="str">
        <f t="shared" ref="IG62:IG63" si="730">IF(OR(HV62&lt;&gt;"",HX62&lt;&gt;""),IF(ID62&lt;&gt;1,0,COUNTIF($B$62:$B$63,HV62)+COUNTIF($D$62:$D$63,HV62))+IF(IE62&lt;&gt;1,0,COUNTIF($B$62:$B$63,HX62)+COUNTIF($D$62:$D$63,HX62)),"")</f>
        <v/>
      </c>
      <c r="II62" s="268"/>
      <c r="IJ62" s="254" t="str">
        <f>IF(II62="","",VLOOKUP(II62,Language!$D$5:$E$63,2,0))</f>
        <v/>
      </c>
      <c r="IK62" s="258"/>
      <c r="IL62" s="254" t="str">
        <f>IF(IK62="","",VLOOKUP(IK62,Language!$D$5:$E$63,2,0))</f>
        <v/>
      </c>
      <c r="IM62" s="269"/>
      <c r="IN62" s="270"/>
      <c r="IO62" s="271"/>
      <c r="IP62" s="271"/>
      <c r="IQ62" s="272">
        <f t="shared" ref="IQ62:IQ63" si="731">COUNTIF(II$62:II$63,II62)+COUNTIF(IK$62:IK$63,II62)</f>
        <v>0</v>
      </c>
      <c r="IR62" s="272">
        <f t="shared" ref="IR62:IR63" si="732">COUNTIF(II$62:II$63,IK62)+COUNTIF(IK$62:IK$63,IK62)</f>
        <v>0</v>
      </c>
      <c r="IS62" s="272"/>
      <c r="IT62" s="273" t="str">
        <f t="shared" ref="IT62:IT63" si="733">IF(OR(II62&lt;&gt;"",IK62&lt;&gt;""),IF(IQ62&lt;&gt;1,0,COUNTIF($B$62:$B$63,II62)+COUNTIF($D$62:$D$63,II62))+IF(IR62&lt;&gt;1,0,COUNTIF($B$62:$B$63,IK62)+COUNTIF($D$62:$D$63,IK62)),"")</f>
        <v/>
      </c>
      <c r="IV62" s="268"/>
      <c r="IW62" s="254" t="str">
        <f>IF(IV62="","",VLOOKUP(IV62,Language!$D$5:$E$63,2,0))</f>
        <v/>
      </c>
      <c r="IX62" s="258"/>
      <c r="IY62" s="254" t="str">
        <f>IF(IX62="","",VLOOKUP(IX62,Language!$D$5:$E$63,2,0))</f>
        <v/>
      </c>
      <c r="IZ62" s="269"/>
      <c r="JA62" s="270"/>
      <c r="JB62" s="271"/>
      <c r="JC62" s="271"/>
      <c r="JD62" s="272">
        <f t="shared" ref="JD62:JD63" si="734">COUNTIF(IV$62:IV$63,IV62)+COUNTIF(IX$62:IX$63,IV62)</f>
        <v>0</v>
      </c>
      <c r="JE62" s="272">
        <f t="shared" ref="JE62:JE63" si="735">COUNTIF(IV$62:IV$63,IX62)+COUNTIF(IX$62:IX$63,IX62)</f>
        <v>0</v>
      </c>
      <c r="JF62" s="272"/>
      <c r="JG62" s="273" t="str">
        <f t="shared" ref="JG62:JG63" si="736">IF(OR(IV62&lt;&gt;"",IX62&lt;&gt;""),IF(JD62&lt;&gt;1,0,COUNTIF($B$62:$B$63,IV62)+COUNTIF($D$62:$D$63,IV62))+IF(JE62&lt;&gt;1,0,COUNTIF($B$62:$B$63,IX62)+COUNTIF($D$62:$D$63,IX62)),"")</f>
        <v/>
      </c>
      <c r="JI62" s="268"/>
      <c r="JJ62" s="254" t="str">
        <f>IF(JI62="","",VLOOKUP(JI62,Language!$D$5:$E$63,2,0))</f>
        <v/>
      </c>
      <c r="JK62" s="258"/>
      <c r="JL62" s="254" t="str">
        <f>IF(JK62="","",VLOOKUP(JK62,Language!$D$5:$E$63,2,0))</f>
        <v/>
      </c>
      <c r="JM62" s="269"/>
      <c r="JN62" s="270"/>
      <c r="JO62" s="271"/>
      <c r="JP62" s="271"/>
      <c r="JQ62" s="272">
        <f t="shared" ref="JQ62:JQ63" si="737">COUNTIF(JI$62:JI$63,JI62)+COUNTIF(JK$62:JK$63,JI62)</f>
        <v>0</v>
      </c>
      <c r="JR62" s="272">
        <f t="shared" ref="JR62:JR63" si="738">COUNTIF(JI$62:JI$63,JK62)+COUNTIF(JK$62:JK$63,JK62)</f>
        <v>0</v>
      </c>
      <c r="JS62" s="272"/>
      <c r="JT62" s="273" t="str">
        <f t="shared" ref="JT62:JT63" si="739">IF(OR(JI62&lt;&gt;"",JK62&lt;&gt;""),IF(JQ62&lt;&gt;1,0,COUNTIF($B$62:$B$63,JI62)+COUNTIF($D$62:$D$63,JI62))+IF(JR62&lt;&gt;1,0,COUNTIF($B$62:$B$63,JK62)+COUNTIF($D$62:$D$63,JK62)),"")</f>
        <v/>
      </c>
      <c r="JV62" s="268"/>
      <c r="JW62" s="254" t="str">
        <f>IF(JV62="","",VLOOKUP(JV62,Language!$D$5:$E$63,2,0))</f>
        <v/>
      </c>
      <c r="JX62" s="258"/>
      <c r="JY62" s="254" t="str">
        <f>IF(JX62="","",VLOOKUP(JX62,Language!$D$5:$E$63,2,0))</f>
        <v/>
      </c>
      <c r="JZ62" s="269"/>
      <c r="KA62" s="270"/>
      <c r="KB62" s="271"/>
      <c r="KC62" s="271"/>
      <c r="KD62" s="272">
        <f t="shared" ref="KD62:KD63" si="740">COUNTIF(JV$62:JV$63,JV62)+COUNTIF(JX$62:JX$63,JV62)</f>
        <v>0</v>
      </c>
      <c r="KE62" s="272">
        <f t="shared" ref="KE62:KE63" si="741">COUNTIF(JV$62:JV$63,JX62)+COUNTIF(JX$62:JX$63,JX62)</f>
        <v>0</v>
      </c>
      <c r="KF62" s="272"/>
      <c r="KG62" s="273" t="str">
        <f t="shared" ref="KG62:KG63" si="742">IF(OR(JV62&lt;&gt;"",JX62&lt;&gt;""),IF(KD62&lt;&gt;1,0,COUNTIF($B$62:$B$63,JV62)+COUNTIF($D$62:$D$63,JV62))+IF(KE62&lt;&gt;1,0,COUNTIF($B$62:$B$63,JX62)+COUNTIF($D$62:$D$63,JX62)),"")</f>
        <v/>
      </c>
      <c r="KI62" s="268"/>
      <c r="KJ62" s="254" t="str">
        <f>IF(KI62="","",VLOOKUP(KI62,Language!$D$5:$E$63,2,0))</f>
        <v/>
      </c>
      <c r="KK62" s="258"/>
      <c r="KL62" s="254" t="str">
        <f>IF(KK62="","",VLOOKUP(KK62,Language!$D$5:$E$63,2,0))</f>
        <v/>
      </c>
      <c r="KM62" s="269"/>
      <c r="KN62" s="270"/>
      <c r="KO62" s="271"/>
      <c r="KP62" s="271"/>
      <c r="KQ62" s="272">
        <f t="shared" ref="KQ62:KQ63" si="743">COUNTIF(KI$62:KI$63,KI62)+COUNTIF(KK$62:KK$63,KI62)</f>
        <v>0</v>
      </c>
      <c r="KR62" s="272">
        <f t="shared" ref="KR62:KR63" si="744">COUNTIF(KI$62:KI$63,KK62)+COUNTIF(KK$62:KK$63,KK62)</f>
        <v>0</v>
      </c>
      <c r="KS62" s="272"/>
      <c r="KT62" s="273" t="str">
        <f t="shared" ref="KT62:KT63" si="745">IF(OR(KI62&lt;&gt;"",KK62&lt;&gt;""),IF(KQ62&lt;&gt;1,0,COUNTIF($B$62:$B$63,KI62)+COUNTIF($D$62:$D$63,KI62))+IF(KR62&lt;&gt;1,0,COUNTIF($B$62:$B$63,KK62)+COUNTIF($D$62:$D$63,KK62)),"")</f>
        <v/>
      </c>
      <c r="KV62" s="268"/>
      <c r="KW62" s="254" t="str">
        <f>IF(KV62="","",VLOOKUP(KV62,Language!$D$5:$E$63,2,0))</f>
        <v/>
      </c>
      <c r="KX62" s="258"/>
      <c r="KY62" s="254" t="str">
        <f>IF(KX62="","",VLOOKUP(KX62,Language!$D$5:$E$63,2,0))</f>
        <v/>
      </c>
      <c r="KZ62" s="269"/>
      <c r="LA62" s="270"/>
      <c r="LB62" s="271"/>
      <c r="LC62" s="271"/>
      <c r="LD62" s="272">
        <f t="shared" ref="LD62:LD63" si="746">COUNTIF(KV$62:KV$63,KV62)+COUNTIF(KX$62:KX$63,KV62)</f>
        <v>0</v>
      </c>
      <c r="LE62" s="272">
        <f t="shared" ref="LE62:LE63" si="747">COUNTIF(KV$62:KV$63,KX62)+COUNTIF(KX$62:KX$63,KX62)</f>
        <v>0</v>
      </c>
      <c r="LF62" s="272"/>
      <c r="LG62" s="273" t="str">
        <f t="shared" ref="LG62:LG63" si="748">IF(OR(KV62&lt;&gt;"",KX62&lt;&gt;""),IF(LD62&lt;&gt;1,0,COUNTIF($B$62:$B$63,KV62)+COUNTIF($D$62:$D$63,KV62))+IF(LE62&lt;&gt;1,0,COUNTIF($B$62:$B$63,KX62)+COUNTIF($D$62:$D$63,KX62)),"")</f>
        <v/>
      </c>
      <c r="LI62" s="268"/>
      <c r="LJ62" s="254" t="str">
        <f>IF(LI62="","",VLOOKUP(LI62,Language!$D$5:$E$63,2,0))</f>
        <v/>
      </c>
      <c r="LK62" s="258"/>
      <c r="LL62" s="254" t="str">
        <f>IF(LK62="","",VLOOKUP(LK62,Language!$D$5:$E$63,2,0))</f>
        <v/>
      </c>
      <c r="LM62" s="269"/>
      <c r="LN62" s="270"/>
      <c r="LO62" s="271"/>
      <c r="LP62" s="271"/>
      <c r="LQ62" s="272">
        <f t="shared" ref="LQ62:LQ63" si="749">COUNTIF(LI$62:LI$63,LI62)+COUNTIF(LK$62:LK$63,LI62)</f>
        <v>0</v>
      </c>
      <c r="LR62" s="272">
        <f t="shared" ref="LR62:LR63" si="750">COUNTIF(LI$62:LI$63,LK62)+COUNTIF(LK$62:LK$63,LK62)</f>
        <v>0</v>
      </c>
      <c r="LS62" s="272"/>
      <c r="LT62" s="273" t="str">
        <f t="shared" ref="LT62:LT63" si="751">IF(OR(LI62&lt;&gt;"",LK62&lt;&gt;""),IF(LQ62&lt;&gt;1,0,COUNTIF($B$62:$B$63,LI62)+COUNTIF($D$62:$D$63,LI62))+IF(LR62&lt;&gt;1,0,COUNTIF($B$62:$B$63,LK62)+COUNTIF($D$62:$D$63,LK62)),"")</f>
        <v/>
      </c>
      <c r="LV62" s="268"/>
      <c r="LW62" s="254" t="str">
        <f>IF(LV62="","",VLOOKUP(LV62,Language!$D$5:$E$63,2,0))</f>
        <v/>
      </c>
      <c r="LX62" s="258"/>
      <c r="LY62" s="254" t="str">
        <f>IF(LX62="","",VLOOKUP(LX62,Language!$D$5:$E$63,2,0))</f>
        <v/>
      </c>
      <c r="LZ62" s="269"/>
      <c r="MA62" s="270"/>
      <c r="MB62" s="271"/>
      <c r="MC62" s="271"/>
      <c r="MD62" s="272">
        <f t="shared" ref="MD62:MD63" si="752">COUNTIF(LV$62:LV$63,LV62)+COUNTIF(LX$62:LX$63,LV62)</f>
        <v>0</v>
      </c>
      <c r="ME62" s="272">
        <f t="shared" ref="ME62:ME63" si="753">COUNTIF(LV$62:LV$63,LX62)+COUNTIF(LX$62:LX$63,LX62)</f>
        <v>0</v>
      </c>
      <c r="MF62" s="272"/>
      <c r="MG62" s="273" t="str">
        <f t="shared" ref="MG62:MG63" si="754">IF(OR(LV62&lt;&gt;"",LX62&lt;&gt;""),IF(MD62&lt;&gt;1,0,COUNTIF($B$62:$B$63,LV62)+COUNTIF($D$62:$D$63,LV62))+IF(ME62&lt;&gt;1,0,COUNTIF($B$62:$B$63,LX62)+COUNTIF($D$62:$D$63,LX62)),"")</f>
        <v/>
      </c>
    </row>
    <row r="63">
      <c r="A63" s="172"/>
      <c r="B63" s="253">
        <f t="array" ref="B63">IF(C63="","",INDEX(Groups!$C$7:$C$35,MATCH(C63,Groups!$D$7:$D$35,0)))</f>
        <v>2</v>
      </c>
      <c r="C63" s="254" t="str">
        <f>INDIRECT("'"&amp;References!$A$1&amp;"'!"&amp;"$R$74")</f>
        <v>France</v>
      </c>
      <c r="D63" s="255">
        <f t="array" ref="D63">IF(E63="","",INDEX(Groups!$C$7:$C$35,MATCH(E63,Groups!$D$7:$D$35,0)))</f>
        <v>5</v>
      </c>
      <c r="E63" s="254" t="str">
        <f>INDIRECT("'"&amp;References!$A$1&amp;"'!"&amp;"$T$74")</f>
        <v>England</v>
      </c>
      <c r="F63" s="256">
        <f>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257">
        <f>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0</v>
      </c>
      <c r="H63" s="133"/>
      <c r="I63" s="268"/>
      <c r="J63" s="254" t="str">
        <f>IF(I63="","",VLOOKUP(I63,Language!$D$5:$E$63,2,0))</f>
        <v/>
      </c>
      <c r="K63" s="258"/>
      <c r="L63" s="254" t="str">
        <f>IF(K63="","",VLOOKUP(K63,Language!$D$5:$E$63,2,0))</f>
        <v/>
      </c>
      <c r="M63" s="278"/>
      <c r="N63" s="279"/>
      <c r="O63" s="280"/>
      <c r="P63" s="280"/>
      <c r="Q63" s="281">
        <f t="shared" si="677"/>
        <v>0</v>
      </c>
      <c r="R63" s="281">
        <f t="shared" si="678"/>
        <v>0</v>
      </c>
      <c r="S63" s="281"/>
      <c r="T63" s="273" t="str">
        <f t="shared" si="679"/>
        <v/>
      </c>
      <c r="V63" s="268"/>
      <c r="W63" s="254" t="str">
        <f>IF(V63="","",VLOOKUP(V63,Language!$D$5:$E$63,2,0))</f>
        <v/>
      </c>
      <c r="X63" s="258"/>
      <c r="Y63" s="254" t="str">
        <f>IF(X63="","",VLOOKUP(X63,Language!$D$5:$E$63,2,0))</f>
        <v/>
      </c>
      <c r="Z63" s="278"/>
      <c r="AA63" s="279"/>
      <c r="AB63" s="280"/>
      <c r="AC63" s="280"/>
      <c r="AD63" s="281">
        <f t="shared" si="680"/>
        <v>0</v>
      </c>
      <c r="AE63" s="281">
        <f t="shared" si="681"/>
        <v>0</v>
      </c>
      <c r="AF63" s="281"/>
      <c r="AG63" s="273" t="str">
        <f t="shared" si="682"/>
        <v/>
      </c>
      <c r="AI63" s="268"/>
      <c r="AJ63" s="254" t="str">
        <f>IF(AI63="","",VLOOKUP(AI63,Language!$D$5:$E$63,2,0))</f>
        <v/>
      </c>
      <c r="AK63" s="258"/>
      <c r="AL63" s="254" t="str">
        <f>IF(AK63="","",VLOOKUP(AK63,Language!$D$5:$E$63,2,0))</f>
        <v/>
      </c>
      <c r="AM63" s="278"/>
      <c r="AN63" s="279"/>
      <c r="AO63" s="280"/>
      <c r="AP63" s="280"/>
      <c r="AQ63" s="281">
        <f t="shared" si="683"/>
        <v>0</v>
      </c>
      <c r="AR63" s="281">
        <f t="shared" si="684"/>
        <v>0</v>
      </c>
      <c r="AS63" s="281"/>
      <c r="AT63" s="273" t="str">
        <f t="shared" si="685"/>
        <v/>
      </c>
      <c r="AV63" s="268"/>
      <c r="AW63" s="254" t="str">
        <f>IF(AV63="","",VLOOKUP(AV63,Language!$D$5:$E$63,2,0))</f>
        <v/>
      </c>
      <c r="AX63" s="258"/>
      <c r="AY63" s="254" t="str">
        <f>IF(AX63="","",VLOOKUP(AX63,Language!$D$5:$E$63,2,0))</f>
        <v/>
      </c>
      <c r="AZ63" s="278"/>
      <c r="BA63" s="279"/>
      <c r="BB63" s="280"/>
      <c r="BC63" s="280"/>
      <c r="BD63" s="281">
        <f t="shared" si="686"/>
        <v>0</v>
      </c>
      <c r="BE63" s="281">
        <f t="shared" si="687"/>
        <v>0</v>
      </c>
      <c r="BF63" s="281"/>
      <c r="BG63" s="273" t="str">
        <f t="shared" si="688"/>
        <v/>
      </c>
      <c r="BI63" s="268"/>
      <c r="BJ63" s="254" t="str">
        <f>IF(BI63="","",VLOOKUP(BI63,Language!$D$5:$E$63,2,0))</f>
        <v/>
      </c>
      <c r="BK63" s="258"/>
      <c r="BL63" s="254" t="str">
        <f>IF(BK63="","",VLOOKUP(BK63,Language!$D$5:$E$63,2,0))</f>
        <v/>
      </c>
      <c r="BM63" s="278"/>
      <c r="BN63" s="279"/>
      <c r="BO63" s="280"/>
      <c r="BP63" s="280"/>
      <c r="BQ63" s="281">
        <f t="shared" si="689"/>
        <v>0</v>
      </c>
      <c r="BR63" s="281">
        <f t="shared" si="690"/>
        <v>0</v>
      </c>
      <c r="BS63" s="281"/>
      <c r="BT63" s="273" t="str">
        <f t="shared" si="691"/>
        <v/>
      </c>
      <c r="BV63" s="268"/>
      <c r="BW63" s="254" t="str">
        <f>IF(BV63="","",VLOOKUP(BV63,Language!$D$5:$E$63,2,0))</f>
        <v/>
      </c>
      <c r="BX63" s="258"/>
      <c r="BY63" s="254" t="str">
        <f>IF(BX63="","",VLOOKUP(BX63,Language!$D$5:$E$63,2,0))</f>
        <v/>
      </c>
      <c r="BZ63" s="278"/>
      <c r="CA63" s="279"/>
      <c r="CB63" s="280"/>
      <c r="CC63" s="280"/>
      <c r="CD63" s="281">
        <f t="shared" si="692"/>
        <v>0</v>
      </c>
      <c r="CE63" s="281">
        <f t="shared" si="693"/>
        <v>0</v>
      </c>
      <c r="CF63" s="281"/>
      <c r="CG63" s="273" t="str">
        <f t="shared" si="694"/>
        <v/>
      </c>
      <c r="CI63" s="268"/>
      <c r="CJ63" s="254" t="str">
        <f>IF(CI63="","",VLOOKUP(CI63,Language!$D$5:$E$63,2,0))</f>
        <v/>
      </c>
      <c r="CK63" s="258"/>
      <c r="CL63" s="254" t="str">
        <f>IF(CK63="","",VLOOKUP(CK63,Language!$D$5:$E$63,2,0))</f>
        <v/>
      </c>
      <c r="CM63" s="278"/>
      <c r="CN63" s="279"/>
      <c r="CO63" s="280"/>
      <c r="CP63" s="280"/>
      <c r="CQ63" s="281">
        <f t="shared" si="695"/>
        <v>0</v>
      </c>
      <c r="CR63" s="281">
        <f t="shared" si="696"/>
        <v>0</v>
      </c>
      <c r="CS63" s="281"/>
      <c r="CT63" s="273" t="str">
        <f t="shared" si="697"/>
        <v/>
      </c>
      <c r="CV63" s="268"/>
      <c r="CW63" s="254" t="str">
        <f>IF(CV63="","",VLOOKUP(CV63,Language!$D$5:$E$63,2,0))</f>
        <v/>
      </c>
      <c r="CX63" s="258"/>
      <c r="CY63" s="254" t="str">
        <f>IF(CX63="","",VLOOKUP(CX63,Language!$D$5:$E$63,2,0))</f>
        <v/>
      </c>
      <c r="CZ63" s="278"/>
      <c r="DA63" s="279"/>
      <c r="DB63" s="280"/>
      <c r="DC63" s="280"/>
      <c r="DD63" s="281">
        <f t="shared" si="698"/>
        <v>0</v>
      </c>
      <c r="DE63" s="281">
        <f t="shared" si="699"/>
        <v>0</v>
      </c>
      <c r="DF63" s="281"/>
      <c r="DG63" s="273" t="str">
        <f t="shared" si="700"/>
        <v/>
      </c>
      <c r="DI63" s="268"/>
      <c r="DJ63" s="254" t="str">
        <f>IF(DI63="","",VLOOKUP(DI63,Language!$D$5:$E$63,2,0))</f>
        <v/>
      </c>
      <c r="DK63" s="258"/>
      <c r="DL63" s="254" t="str">
        <f>IF(DK63="","",VLOOKUP(DK63,Language!$D$5:$E$63,2,0))</f>
        <v/>
      </c>
      <c r="DM63" s="278"/>
      <c r="DN63" s="279"/>
      <c r="DO63" s="280"/>
      <c r="DP63" s="280"/>
      <c r="DQ63" s="281">
        <f t="shared" si="701"/>
        <v>0</v>
      </c>
      <c r="DR63" s="281">
        <f t="shared" si="702"/>
        <v>0</v>
      </c>
      <c r="DS63" s="281"/>
      <c r="DT63" s="273" t="str">
        <f t="shared" si="703"/>
        <v/>
      </c>
      <c r="DV63" s="268"/>
      <c r="DW63" s="254" t="str">
        <f>IF(DV63="","",VLOOKUP(DV63,Language!$D$5:$E$63,2,0))</f>
        <v/>
      </c>
      <c r="DX63" s="258"/>
      <c r="DY63" s="254" t="str">
        <f>IF(DX63="","",VLOOKUP(DX63,Language!$D$5:$E$63,2,0))</f>
        <v/>
      </c>
      <c r="DZ63" s="278"/>
      <c r="EA63" s="279"/>
      <c r="EB63" s="280"/>
      <c r="EC63" s="280"/>
      <c r="ED63" s="281">
        <f t="shared" si="704"/>
        <v>0</v>
      </c>
      <c r="EE63" s="281">
        <f t="shared" si="705"/>
        <v>0</v>
      </c>
      <c r="EF63" s="281"/>
      <c r="EG63" s="273" t="str">
        <f t="shared" si="706"/>
        <v/>
      </c>
      <c r="EI63" s="268"/>
      <c r="EJ63" s="254" t="str">
        <f>IF(EI63="","",VLOOKUP(EI63,Language!$D$5:$E$63,2,0))</f>
        <v/>
      </c>
      <c r="EK63" s="258"/>
      <c r="EL63" s="254" t="str">
        <f>IF(EK63="","",VLOOKUP(EK63,Language!$D$5:$E$63,2,0))</f>
        <v/>
      </c>
      <c r="EM63" s="278"/>
      <c r="EN63" s="279"/>
      <c r="EO63" s="280"/>
      <c r="EP63" s="280"/>
      <c r="EQ63" s="281">
        <f t="shared" si="707"/>
        <v>0</v>
      </c>
      <c r="ER63" s="281">
        <f t="shared" si="708"/>
        <v>0</v>
      </c>
      <c r="ES63" s="281"/>
      <c r="ET63" s="273" t="str">
        <f t="shared" si="709"/>
        <v/>
      </c>
      <c r="EV63" s="268"/>
      <c r="EW63" s="254" t="str">
        <f>IF(EV63="","",VLOOKUP(EV63,Language!$D$5:$E$63,2,0))</f>
        <v/>
      </c>
      <c r="EX63" s="258"/>
      <c r="EY63" s="254" t="str">
        <f>IF(EX63="","",VLOOKUP(EX63,Language!$D$5:$E$63,2,0))</f>
        <v/>
      </c>
      <c r="EZ63" s="278"/>
      <c r="FA63" s="279"/>
      <c r="FB63" s="280"/>
      <c r="FC63" s="280"/>
      <c r="FD63" s="281">
        <f t="shared" si="710"/>
        <v>0</v>
      </c>
      <c r="FE63" s="281">
        <f t="shared" si="711"/>
        <v>0</v>
      </c>
      <c r="FF63" s="281"/>
      <c r="FG63" s="273" t="str">
        <f t="shared" si="712"/>
        <v/>
      </c>
      <c r="FI63" s="268"/>
      <c r="FJ63" s="254" t="str">
        <f>IF(FI63="","",VLOOKUP(FI63,Language!$D$5:$E$63,2,0))</f>
        <v/>
      </c>
      <c r="FK63" s="258"/>
      <c r="FL63" s="254" t="str">
        <f>IF(FK63="","",VLOOKUP(FK63,Language!$D$5:$E$63,2,0))</f>
        <v/>
      </c>
      <c r="FM63" s="278"/>
      <c r="FN63" s="279"/>
      <c r="FO63" s="280"/>
      <c r="FP63" s="280"/>
      <c r="FQ63" s="281">
        <f t="shared" si="713"/>
        <v>0</v>
      </c>
      <c r="FR63" s="281">
        <f t="shared" si="714"/>
        <v>0</v>
      </c>
      <c r="FS63" s="281"/>
      <c r="FT63" s="273" t="str">
        <f t="shared" si="715"/>
        <v/>
      </c>
      <c r="FV63" s="268"/>
      <c r="FW63" s="254" t="str">
        <f>IF(FV63="","",VLOOKUP(FV63,Language!$D$5:$E$63,2,0))</f>
        <v/>
      </c>
      <c r="FX63" s="258"/>
      <c r="FY63" s="254" t="str">
        <f>IF(FX63="","",VLOOKUP(FX63,Language!$D$5:$E$63,2,0))</f>
        <v/>
      </c>
      <c r="FZ63" s="278"/>
      <c r="GA63" s="279"/>
      <c r="GB63" s="280"/>
      <c r="GC63" s="280"/>
      <c r="GD63" s="281">
        <f t="shared" si="716"/>
        <v>0</v>
      </c>
      <c r="GE63" s="281">
        <f t="shared" si="717"/>
        <v>0</v>
      </c>
      <c r="GF63" s="281"/>
      <c r="GG63" s="273" t="str">
        <f t="shared" si="718"/>
        <v/>
      </c>
      <c r="GI63" s="268"/>
      <c r="GJ63" s="254" t="str">
        <f>IF(GI63="","",VLOOKUP(GI63,Language!$D$5:$E$63,2,0))</f>
        <v/>
      </c>
      <c r="GK63" s="258"/>
      <c r="GL63" s="254" t="str">
        <f>IF(GK63="","",VLOOKUP(GK63,Language!$D$5:$E$63,2,0))</f>
        <v/>
      </c>
      <c r="GM63" s="278"/>
      <c r="GN63" s="279"/>
      <c r="GO63" s="280"/>
      <c r="GP63" s="280"/>
      <c r="GQ63" s="281">
        <f t="shared" si="719"/>
        <v>0</v>
      </c>
      <c r="GR63" s="281">
        <f t="shared" si="720"/>
        <v>0</v>
      </c>
      <c r="GS63" s="281"/>
      <c r="GT63" s="273" t="str">
        <f t="shared" si="721"/>
        <v/>
      </c>
      <c r="GV63" s="268"/>
      <c r="GW63" s="254" t="str">
        <f>IF(GV63="","",VLOOKUP(GV63,Language!$D$5:$E$63,2,0))</f>
        <v/>
      </c>
      <c r="GX63" s="258"/>
      <c r="GY63" s="254" t="str">
        <f>IF(GX63="","",VLOOKUP(GX63,Language!$D$5:$E$63,2,0))</f>
        <v/>
      </c>
      <c r="GZ63" s="278"/>
      <c r="HA63" s="279"/>
      <c r="HB63" s="280"/>
      <c r="HC63" s="280"/>
      <c r="HD63" s="281">
        <f t="shared" si="722"/>
        <v>0</v>
      </c>
      <c r="HE63" s="281">
        <f t="shared" si="723"/>
        <v>0</v>
      </c>
      <c r="HF63" s="281"/>
      <c r="HG63" s="273" t="str">
        <f t="shared" si="724"/>
        <v/>
      </c>
      <c r="HI63" s="268"/>
      <c r="HJ63" s="254" t="str">
        <f>IF(HI63="","",VLOOKUP(HI63,Language!$D$5:$E$63,2,0))</f>
        <v/>
      </c>
      <c r="HK63" s="258"/>
      <c r="HL63" s="254" t="str">
        <f>IF(HK63="","",VLOOKUP(HK63,Language!$D$5:$E$63,2,0))</f>
        <v/>
      </c>
      <c r="HM63" s="278"/>
      <c r="HN63" s="279"/>
      <c r="HO63" s="280"/>
      <c r="HP63" s="280"/>
      <c r="HQ63" s="281">
        <f t="shared" si="725"/>
        <v>0</v>
      </c>
      <c r="HR63" s="281">
        <f t="shared" si="726"/>
        <v>0</v>
      </c>
      <c r="HS63" s="281"/>
      <c r="HT63" s="273" t="str">
        <f t="shared" si="727"/>
        <v/>
      </c>
      <c r="HV63" s="268"/>
      <c r="HW63" s="254" t="str">
        <f>IF(HV63="","",VLOOKUP(HV63,Language!$D$5:$E$63,2,0))</f>
        <v/>
      </c>
      <c r="HX63" s="258"/>
      <c r="HY63" s="254" t="str">
        <f>IF(HX63="","",VLOOKUP(HX63,Language!$D$5:$E$63,2,0))</f>
        <v/>
      </c>
      <c r="HZ63" s="278"/>
      <c r="IA63" s="279"/>
      <c r="IB63" s="280"/>
      <c r="IC63" s="280"/>
      <c r="ID63" s="281">
        <f t="shared" si="728"/>
        <v>0</v>
      </c>
      <c r="IE63" s="281">
        <f t="shared" si="729"/>
        <v>0</v>
      </c>
      <c r="IF63" s="281"/>
      <c r="IG63" s="273" t="str">
        <f t="shared" si="730"/>
        <v/>
      </c>
      <c r="II63" s="268"/>
      <c r="IJ63" s="254" t="str">
        <f>IF(II63="","",VLOOKUP(II63,Language!$D$5:$E$63,2,0))</f>
        <v/>
      </c>
      <c r="IK63" s="258"/>
      <c r="IL63" s="254" t="str">
        <f>IF(IK63="","",VLOOKUP(IK63,Language!$D$5:$E$63,2,0))</f>
        <v/>
      </c>
      <c r="IM63" s="278"/>
      <c r="IN63" s="279"/>
      <c r="IO63" s="280"/>
      <c r="IP63" s="280"/>
      <c r="IQ63" s="281">
        <f t="shared" si="731"/>
        <v>0</v>
      </c>
      <c r="IR63" s="281">
        <f t="shared" si="732"/>
        <v>0</v>
      </c>
      <c r="IS63" s="281"/>
      <c r="IT63" s="273" t="str">
        <f t="shared" si="733"/>
        <v/>
      </c>
      <c r="IV63" s="268"/>
      <c r="IW63" s="254" t="str">
        <f>IF(IV63="","",VLOOKUP(IV63,Language!$D$5:$E$63,2,0))</f>
        <v/>
      </c>
      <c r="IX63" s="258"/>
      <c r="IY63" s="254" t="str">
        <f>IF(IX63="","",VLOOKUP(IX63,Language!$D$5:$E$63,2,0))</f>
        <v/>
      </c>
      <c r="IZ63" s="278"/>
      <c r="JA63" s="279"/>
      <c r="JB63" s="280"/>
      <c r="JC63" s="280"/>
      <c r="JD63" s="281">
        <f t="shared" si="734"/>
        <v>0</v>
      </c>
      <c r="JE63" s="281">
        <f t="shared" si="735"/>
        <v>0</v>
      </c>
      <c r="JF63" s="281"/>
      <c r="JG63" s="273" t="str">
        <f t="shared" si="736"/>
        <v/>
      </c>
      <c r="JI63" s="268"/>
      <c r="JJ63" s="254" t="str">
        <f>IF(JI63="","",VLOOKUP(JI63,Language!$D$5:$E$63,2,0))</f>
        <v/>
      </c>
      <c r="JK63" s="258"/>
      <c r="JL63" s="254" t="str">
        <f>IF(JK63="","",VLOOKUP(JK63,Language!$D$5:$E$63,2,0))</f>
        <v/>
      </c>
      <c r="JM63" s="278"/>
      <c r="JN63" s="279"/>
      <c r="JO63" s="280"/>
      <c r="JP63" s="280"/>
      <c r="JQ63" s="281">
        <f t="shared" si="737"/>
        <v>0</v>
      </c>
      <c r="JR63" s="281">
        <f t="shared" si="738"/>
        <v>0</v>
      </c>
      <c r="JS63" s="281"/>
      <c r="JT63" s="273" t="str">
        <f t="shared" si="739"/>
        <v/>
      </c>
      <c r="JV63" s="268"/>
      <c r="JW63" s="254" t="str">
        <f>IF(JV63="","",VLOOKUP(JV63,Language!$D$5:$E$63,2,0))</f>
        <v/>
      </c>
      <c r="JX63" s="258"/>
      <c r="JY63" s="254" t="str">
        <f>IF(JX63="","",VLOOKUP(JX63,Language!$D$5:$E$63,2,0))</f>
        <v/>
      </c>
      <c r="JZ63" s="278"/>
      <c r="KA63" s="279"/>
      <c r="KB63" s="280"/>
      <c r="KC63" s="280"/>
      <c r="KD63" s="281">
        <f t="shared" si="740"/>
        <v>0</v>
      </c>
      <c r="KE63" s="281">
        <f t="shared" si="741"/>
        <v>0</v>
      </c>
      <c r="KF63" s="281"/>
      <c r="KG63" s="273" t="str">
        <f t="shared" si="742"/>
        <v/>
      </c>
      <c r="KI63" s="268"/>
      <c r="KJ63" s="254" t="str">
        <f>IF(KI63="","",VLOOKUP(KI63,Language!$D$5:$E$63,2,0))</f>
        <v/>
      </c>
      <c r="KK63" s="258"/>
      <c r="KL63" s="254" t="str">
        <f>IF(KK63="","",VLOOKUP(KK63,Language!$D$5:$E$63,2,0))</f>
        <v/>
      </c>
      <c r="KM63" s="278"/>
      <c r="KN63" s="279"/>
      <c r="KO63" s="280"/>
      <c r="KP63" s="280"/>
      <c r="KQ63" s="281">
        <f t="shared" si="743"/>
        <v>0</v>
      </c>
      <c r="KR63" s="281">
        <f t="shared" si="744"/>
        <v>0</v>
      </c>
      <c r="KS63" s="281"/>
      <c r="KT63" s="273" t="str">
        <f t="shared" si="745"/>
        <v/>
      </c>
      <c r="KV63" s="268"/>
      <c r="KW63" s="254" t="str">
        <f>IF(KV63="","",VLOOKUP(KV63,Language!$D$5:$E$63,2,0))</f>
        <v/>
      </c>
      <c r="KX63" s="258"/>
      <c r="KY63" s="254" t="str">
        <f>IF(KX63="","",VLOOKUP(KX63,Language!$D$5:$E$63,2,0))</f>
        <v/>
      </c>
      <c r="KZ63" s="278"/>
      <c r="LA63" s="279"/>
      <c r="LB63" s="280"/>
      <c r="LC63" s="280"/>
      <c r="LD63" s="281">
        <f t="shared" si="746"/>
        <v>0</v>
      </c>
      <c r="LE63" s="281">
        <f t="shared" si="747"/>
        <v>0</v>
      </c>
      <c r="LF63" s="281"/>
      <c r="LG63" s="273" t="str">
        <f t="shared" si="748"/>
        <v/>
      </c>
      <c r="LI63" s="268"/>
      <c r="LJ63" s="254" t="str">
        <f>IF(LI63="","",VLOOKUP(LI63,Language!$D$5:$E$63,2,0))</f>
        <v/>
      </c>
      <c r="LK63" s="258"/>
      <c r="LL63" s="254" t="str">
        <f>IF(LK63="","",VLOOKUP(LK63,Language!$D$5:$E$63,2,0))</f>
        <v/>
      </c>
      <c r="LM63" s="278"/>
      <c r="LN63" s="279"/>
      <c r="LO63" s="280"/>
      <c r="LP63" s="280"/>
      <c r="LQ63" s="281">
        <f t="shared" si="749"/>
        <v>0</v>
      </c>
      <c r="LR63" s="281">
        <f t="shared" si="750"/>
        <v>0</v>
      </c>
      <c r="LS63" s="281"/>
      <c r="LT63" s="273" t="str">
        <f t="shared" si="751"/>
        <v/>
      </c>
      <c r="LV63" s="268"/>
      <c r="LW63" s="254" t="str">
        <f>IF(LV63="","",VLOOKUP(LV63,Language!$D$5:$E$63,2,0))</f>
        <v/>
      </c>
      <c r="LX63" s="258"/>
      <c r="LY63" s="254" t="str">
        <f>IF(LX63="","",VLOOKUP(LX63,Language!$D$5:$E$63,2,0))</f>
        <v/>
      </c>
      <c r="LZ63" s="278"/>
      <c r="MA63" s="279"/>
      <c r="MB63" s="280"/>
      <c r="MC63" s="280"/>
      <c r="MD63" s="281">
        <f t="shared" si="752"/>
        <v>0</v>
      </c>
      <c r="ME63" s="281">
        <f t="shared" si="753"/>
        <v>0</v>
      </c>
      <c r="MF63" s="281"/>
      <c r="MG63" s="273" t="str">
        <f t="shared" si="754"/>
        <v/>
      </c>
    </row>
    <row r="64" ht="24.0" customHeight="1">
      <c r="A64" s="172"/>
      <c r="B64" s="243" t="str">
        <f>Language!$E$186</f>
        <v>Final</v>
      </c>
      <c r="C64" s="244"/>
      <c r="D64" s="265"/>
      <c r="E64" s="246"/>
      <c r="F64" s="266"/>
      <c r="G64" s="267"/>
      <c r="H64" s="133"/>
      <c r="I64" s="243" t="str">
        <f>$B64</f>
        <v>Final</v>
      </c>
      <c r="J64" s="245"/>
      <c r="K64" s="245"/>
      <c r="L64" s="246"/>
      <c r="M64" s="249"/>
      <c r="N64" s="250"/>
      <c r="O64" s="247"/>
      <c r="P64" s="251"/>
      <c r="Q64" s="251"/>
      <c r="R64" s="246"/>
      <c r="S64" s="246"/>
      <c r="T64" s="252"/>
      <c r="V64" s="243" t="str">
        <f>$B64</f>
        <v>Final</v>
      </c>
      <c r="W64" s="245"/>
      <c r="X64" s="245"/>
      <c r="Y64" s="246"/>
      <c r="Z64" s="249"/>
      <c r="AA64" s="250"/>
      <c r="AB64" s="247"/>
      <c r="AC64" s="251"/>
      <c r="AD64" s="251"/>
      <c r="AE64" s="246"/>
      <c r="AF64" s="246"/>
      <c r="AG64" s="252"/>
      <c r="AI64" s="243" t="str">
        <f>$B64</f>
        <v>Final</v>
      </c>
      <c r="AJ64" s="245"/>
      <c r="AK64" s="245"/>
      <c r="AL64" s="246"/>
      <c r="AM64" s="249"/>
      <c r="AN64" s="250"/>
      <c r="AO64" s="247"/>
      <c r="AP64" s="251"/>
      <c r="AQ64" s="251"/>
      <c r="AR64" s="246"/>
      <c r="AS64" s="246"/>
      <c r="AT64" s="252"/>
      <c r="AV64" s="243" t="str">
        <f>$B64</f>
        <v>Final</v>
      </c>
      <c r="AW64" s="245"/>
      <c r="AX64" s="245"/>
      <c r="AY64" s="246"/>
      <c r="AZ64" s="249"/>
      <c r="BA64" s="250"/>
      <c r="BB64" s="247"/>
      <c r="BC64" s="251"/>
      <c r="BD64" s="251"/>
      <c r="BE64" s="246"/>
      <c r="BF64" s="246"/>
      <c r="BG64" s="252"/>
      <c r="BI64" s="243" t="str">
        <f>$B64</f>
        <v>Final</v>
      </c>
      <c r="BJ64" s="245"/>
      <c r="BK64" s="245"/>
      <c r="BL64" s="246"/>
      <c r="BM64" s="249"/>
      <c r="BN64" s="250"/>
      <c r="BO64" s="247"/>
      <c r="BP64" s="251"/>
      <c r="BQ64" s="251"/>
      <c r="BR64" s="246"/>
      <c r="BS64" s="246"/>
      <c r="BT64" s="252"/>
      <c r="BV64" s="243" t="str">
        <f>$B64</f>
        <v>Final</v>
      </c>
      <c r="BW64" s="245"/>
      <c r="BX64" s="245"/>
      <c r="BY64" s="246"/>
      <c r="BZ64" s="249"/>
      <c r="CA64" s="250"/>
      <c r="CB64" s="247"/>
      <c r="CC64" s="251"/>
      <c r="CD64" s="251"/>
      <c r="CE64" s="246"/>
      <c r="CF64" s="246"/>
      <c r="CG64" s="252"/>
      <c r="CI64" s="243" t="str">
        <f>$B64</f>
        <v>Final</v>
      </c>
      <c r="CJ64" s="245"/>
      <c r="CK64" s="245"/>
      <c r="CL64" s="246"/>
      <c r="CM64" s="249"/>
      <c r="CN64" s="250"/>
      <c r="CO64" s="247"/>
      <c r="CP64" s="251"/>
      <c r="CQ64" s="251"/>
      <c r="CR64" s="246"/>
      <c r="CS64" s="246"/>
      <c r="CT64" s="252"/>
      <c r="CV64" s="243" t="str">
        <f>$B64</f>
        <v>Final</v>
      </c>
      <c r="CW64" s="245"/>
      <c r="CX64" s="245"/>
      <c r="CY64" s="246"/>
      <c r="CZ64" s="249"/>
      <c r="DA64" s="250"/>
      <c r="DB64" s="247"/>
      <c r="DC64" s="251"/>
      <c r="DD64" s="251"/>
      <c r="DE64" s="246"/>
      <c r="DF64" s="246"/>
      <c r="DG64" s="252"/>
      <c r="DI64" s="243" t="str">
        <f>$B64</f>
        <v>Final</v>
      </c>
      <c r="DJ64" s="245"/>
      <c r="DK64" s="245"/>
      <c r="DL64" s="246"/>
      <c r="DM64" s="249"/>
      <c r="DN64" s="250"/>
      <c r="DO64" s="247"/>
      <c r="DP64" s="251"/>
      <c r="DQ64" s="251"/>
      <c r="DR64" s="246"/>
      <c r="DS64" s="246"/>
      <c r="DT64" s="252"/>
      <c r="DV64" s="243" t="str">
        <f>$B64</f>
        <v>Final</v>
      </c>
      <c r="DW64" s="245"/>
      <c r="DX64" s="245"/>
      <c r="DY64" s="246"/>
      <c r="DZ64" s="249"/>
      <c r="EA64" s="250"/>
      <c r="EB64" s="247"/>
      <c r="EC64" s="251"/>
      <c r="ED64" s="251"/>
      <c r="EE64" s="246"/>
      <c r="EF64" s="246"/>
      <c r="EG64" s="252"/>
      <c r="EI64" s="243" t="str">
        <f>$B64</f>
        <v>Final</v>
      </c>
      <c r="EJ64" s="245"/>
      <c r="EK64" s="245"/>
      <c r="EL64" s="246"/>
      <c r="EM64" s="249"/>
      <c r="EN64" s="250"/>
      <c r="EO64" s="247"/>
      <c r="EP64" s="251"/>
      <c r="EQ64" s="251"/>
      <c r="ER64" s="246"/>
      <c r="ES64" s="246"/>
      <c r="ET64" s="252"/>
      <c r="EV64" s="243" t="str">
        <f>$B64</f>
        <v>Final</v>
      </c>
      <c r="EW64" s="245"/>
      <c r="EX64" s="245"/>
      <c r="EY64" s="246"/>
      <c r="EZ64" s="249"/>
      <c r="FA64" s="250"/>
      <c r="FB64" s="247"/>
      <c r="FC64" s="251"/>
      <c r="FD64" s="251"/>
      <c r="FE64" s="246"/>
      <c r="FF64" s="246"/>
      <c r="FG64" s="252"/>
      <c r="FI64" s="243" t="str">
        <f>$B64</f>
        <v>Final</v>
      </c>
      <c r="FJ64" s="245"/>
      <c r="FK64" s="245"/>
      <c r="FL64" s="246"/>
      <c r="FM64" s="249"/>
      <c r="FN64" s="250"/>
      <c r="FO64" s="247"/>
      <c r="FP64" s="251"/>
      <c r="FQ64" s="251"/>
      <c r="FR64" s="246"/>
      <c r="FS64" s="246"/>
      <c r="FT64" s="252"/>
      <c r="FV64" s="243" t="str">
        <f>$B64</f>
        <v>Final</v>
      </c>
      <c r="FW64" s="245"/>
      <c r="FX64" s="245"/>
      <c r="FY64" s="246"/>
      <c r="FZ64" s="249"/>
      <c r="GA64" s="250"/>
      <c r="GB64" s="247"/>
      <c r="GC64" s="251"/>
      <c r="GD64" s="251"/>
      <c r="GE64" s="246"/>
      <c r="GF64" s="246"/>
      <c r="GG64" s="252"/>
      <c r="GI64" s="243" t="str">
        <f>$B64</f>
        <v>Final</v>
      </c>
      <c r="GJ64" s="245"/>
      <c r="GK64" s="245"/>
      <c r="GL64" s="246"/>
      <c r="GM64" s="249"/>
      <c r="GN64" s="250"/>
      <c r="GO64" s="247"/>
      <c r="GP64" s="251"/>
      <c r="GQ64" s="251"/>
      <c r="GR64" s="246"/>
      <c r="GS64" s="246"/>
      <c r="GT64" s="252"/>
      <c r="GV64" s="243" t="str">
        <f>$B64</f>
        <v>Final</v>
      </c>
      <c r="GW64" s="245"/>
      <c r="GX64" s="245"/>
      <c r="GY64" s="246"/>
      <c r="GZ64" s="249"/>
      <c r="HA64" s="250"/>
      <c r="HB64" s="247"/>
      <c r="HC64" s="251"/>
      <c r="HD64" s="251"/>
      <c r="HE64" s="246"/>
      <c r="HF64" s="246"/>
      <c r="HG64" s="252"/>
      <c r="HI64" s="243" t="str">
        <f>$B64</f>
        <v>Final</v>
      </c>
      <c r="HJ64" s="245"/>
      <c r="HK64" s="245"/>
      <c r="HL64" s="246"/>
      <c r="HM64" s="249"/>
      <c r="HN64" s="250"/>
      <c r="HO64" s="247"/>
      <c r="HP64" s="251"/>
      <c r="HQ64" s="251"/>
      <c r="HR64" s="246"/>
      <c r="HS64" s="246"/>
      <c r="HT64" s="252"/>
      <c r="HV64" s="243" t="str">
        <f>$B64</f>
        <v>Final</v>
      </c>
      <c r="HW64" s="245"/>
      <c r="HX64" s="245"/>
      <c r="HY64" s="246"/>
      <c r="HZ64" s="249"/>
      <c r="IA64" s="250"/>
      <c r="IB64" s="247"/>
      <c r="IC64" s="251"/>
      <c r="ID64" s="251"/>
      <c r="IE64" s="246"/>
      <c r="IF64" s="246"/>
      <c r="IG64" s="252"/>
      <c r="II64" s="243" t="str">
        <f>$B64</f>
        <v>Final</v>
      </c>
      <c r="IJ64" s="245"/>
      <c r="IK64" s="245"/>
      <c r="IL64" s="246"/>
      <c r="IM64" s="249"/>
      <c r="IN64" s="250"/>
      <c r="IO64" s="247"/>
      <c r="IP64" s="251"/>
      <c r="IQ64" s="251"/>
      <c r="IR64" s="246"/>
      <c r="IS64" s="246"/>
      <c r="IT64" s="252"/>
      <c r="IV64" s="243" t="str">
        <f>$B64</f>
        <v>Final</v>
      </c>
      <c r="IW64" s="245"/>
      <c r="IX64" s="245"/>
      <c r="IY64" s="246"/>
      <c r="IZ64" s="249"/>
      <c r="JA64" s="250"/>
      <c r="JB64" s="247"/>
      <c r="JC64" s="251"/>
      <c r="JD64" s="251"/>
      <c r="JE64" s="246"/>
      <c r="JF64" s="246"/>
      <c r="JG64" s="252"/>
      <c r="JI64" s="243" t="str">
        <f>$B64</f>
        <v>Final</v>
      </c>
      <c r="JJ64" s="245"/>
      <c r="JK64" s="245"/>
      <c r="JL64" s="246"/>
      <c r="JM64" s="249"/>
      <c r="JN64" s="250"/>
      <c r="JO64" s="247"/>
      <c r="JP64" s="251"/>
      <c r="JQ64" s="251"/>
      <c r="JR64" s="246"/>
      <c r="JS64" s="246"/>
      <c r="JT64" s="252"/>
      <c r="JV64" s="243" t="str">
        <f>$B64</f>
        <v>Final</v>
      </c>
      <c r="JW64" s="245"/>
      <c r="JX64" s="245"/>
      <c r="JY64" s="246"/>
      <c r="JZ64" s="249"/>
      <c r="KA64" s="250"/>
      <c r="KB64" s="247"/>
      <c r="KC64" s="251"/>
      <c r="KD64" s="251"/>
      <c r="KE64" s="246"/>
      <c r="KF64" s="246"/>
      <c r="KG64" s="252"/>
      <c r="KI64" s="243" t="str">
        <f>$B64</f>
        <v>Final</v>
      </c>
      <c r="KJ64" s="245"/>
      <c r="KK64" s="245"/>
      <c r="KL64" s="246"/>
      <c r="KM64" s="249"/>
      <c r="KN64" s="250"/>
      <c r="KO64" s="247"/>
      <c r="KP64" s="251"/>
      <c r="KQ64" s="251"/>
      <c r="KR64" s="246"/>
      <c r="KS64" s="246"/>
      <c r="KT64" s="252"/>
      <c r="KV64" s="243" t="str">
        <f>$B64</f>
        <v>Final</v>
      </c>
      <c r="KW64" s="245"/>
      <c r="KX64" s="245"/>
      <c r="KY64" s="246"/>
      <c r="KZ64" s="249"/>
      <c r="LA64" s="250"/>
      <c r="LB64" s="247"/>
      <c r="LC64" s="251"/>
      <c r="LD64" s="251"/>
      <c r="LE64" s="246"/>
      <c r="LF64" s="246"/>
      <c r="LG64" s="252"/>
      <c r="LI64" s="243" t="str">
        <f>$B64</f>
        <v>Final</v>
      </c>
      <c r="LJ64" s="245"/>
      <c r="LK64" s="245"/>
      <c r="LL64" s="246"/>
      <c r="LM64" s="249"/>
      <c r="LN64" s="250"/>
      <c r="LO64" s="247"/>
      <c r="LP64" s="251"/>
      <c r="LQ64" s="251"/>
      <c r="LR64" s="246"/>
      <c r="LS64" s="246"/>
      <c r="LT64" s="252"/>
      <c r="LV64" s="243" t="str">
        <f>$B64</f>
        <v>Final</v>
      </c>
      <c r="LW64" s="245"/>
      <c r="LX64" s="245"/>
      <c r="LY64" s="246"/>
      <c r="LZ64" s="249"/>
      <c r="MA64" s="250"/>
      <c r="MB64" s="247"/>
      <c r="MC64" s="251"/>
      <c r="MD64" s="251"/>
      <c r="ME64" s="246"/>
      <c r="MF64" s="246"/>
      <c r="MG64" s="252"/>
    </row>
    <row r="65">
      <c r="A65" s="172"/>
      <c r="B65" s="282">
        <f t="array" ref="B65">IF(C65="","",INDEX(Groups!$C$7:$C$35,MATCH(C65,Groups!$D$7:$D$35,0)))</f>
        <v>54</v>
      </c>
      <c r="C65" s="283" t="str">
        <f>INDIRECT("'"&amp;References!$A$1&amp;"'!"&amp;"$L$84")</f>
        <v>Germany</v>
      </c>
      <c r="D65" s="284">
        <f t="array" ref="D65">IF(E65="","",INDEX(Groups!$C$7:$C$35,MATCH(E65,Groups!$D$7:$D$35,0)))</f>
        <v>2</v>
      </c>
      <c r="E65" s="285" t="str">
        <f>INDIRECT("'"&amp;References!$A$1&amp;"'!"&amp;"$N$84")</f>
        <v>France</v>
      </c>
      <c r="F65" s="286">
        <f>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287">
        <f>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H65" s="133"/>
      <c r="I65" s="288"/>
      <c r="J65" s="289" t="str">
        <f>IF(I65="","",VLOOKUP(I65,Language!$D$5:$E$63,2,0))</f>
        <v/>
      </c>
      <c r="K65" s="290"/>
      <c r="L65" s="289" t="str">
        <f>IF(K65="","",VLOOKUP(K65,Language!$D$5:$E$63,2,0))</f>
        <v/>
      </c>
      <c r="M65" s="291"/>
      <c r="N65" s="277"/>
      <c r="O65" s="271"/>
      <c r="P65" s="271"/>
      <c r="Q65" s="277">
        <f>COUNTIF(I$65,I65)+COUNTIF(K$65,I65)</f>
        <v>0</v>
      </c>
      <c r="R65" s="277">
        <f>COUNTIF(I$65,K65)+COUNTIF(K$65,K65)</f>
        <v>0</v>
      </c>
      <c r="S65" s="277"/>
      <c r="T65" s="292" t="str">
        <f>IF(OR(I65&lt;&gt;"",K65&lt;&gt;""),IF(Q65&lt;&gt;1,0,COUNTIF($B$65,I65)+COUNTIF($D$65,I65))+IF(R65&lt;&gt;1,0,COUNTIF($B$65,K65)+COUNTIF($D$65,K65)),"")</f>
        <v/>
      </c>
      <c r="V65" s="288"/>
      <c r="W65" s="289" t="str">
        <f>IF(V65="","",VLOOKUP(V65,Language!$D$5:$E$63,2,0))</f>
        <v/>
      </c>
      <c r="X65" s="290"/>
      <c r="Y65" s="289" t="str">
        <f>IF(X65="","",VLOOKUP(X65,Language!$D$5:$E$63,2,0))</f>
        <v/>
      </c>
      <c r="Z65" s="291"/>
      <c r="AA65" s="277"/>
      <c r="AB65" s="271"/>
      <c r="AC65" s="271"/>
      <c r="AD65" s="277">
        <f>COUNTIF(V$65,V65)+COUNTIF(X$65,V65)</f>
        <v>0</v>
      </c>
      <c r="AE65" s="277">
        <f>COUNTIF(V$65,X65)+COUNTIF(X$65,X65)</f>
        <v>0</v>
      </c>
      <c r="AF65" s="277"/>
      <c r="AG65" s="292" t="str">
        <f>IF(OR(V65&lt;&gt;"",X65&lt;&gt;""),IF(AD65&lt;&gt;1,0,COUNTIF($B$65,V65)+COUNTIF($D$65,V65))+IF(AE65&lt;&gt;1,0,COUNTIF($B$65,X65)+COUNTIF($D$65,X65)),"")</f>
        <v/>
      </c>
      <c r="AI65" s="288"/>
      <c r="AJ65" s="289" t="str">
        <f>IF(AI65="","",VLOOKUP(AI65,Language!$D$5:$E$63,2,0))</f>
        <v/>
      </c>
      <c r="AK65" s="290"/>
      <c r="AL65" s="289" t="str">
        <f>IF(AK65="","",VLOOKUP(AK65,Language!$D$5:$E$63,2,0))</f>
        <v/>
      </c>
      <c r="AM65" s="291"/>
      <c r="AN65" s="277"/>
      <c r="AO65" s="271"/>
      <c r="AP65" s="271"/>
      <c r="AQ65" s="277">
        <f>COUNTIF(AI$65,AI65)+COUNTIF(AK$65,AI65)</f>
        <v>0</v>
      </c>
      <c r="AR65" s="277">
        <f>COUNTIF(AI$65,AK65)+COUNTIF(AK$65,AK65)</f>
        <v>0</v>
      </c>
      <c r="AS65" s="277"/>
      <c r="AT65" s="292" t="str">
        <f>IF(OR(AI65&lt;&gt;"",AK65&lt;&gt;""),IF(AQ65&lt;&gt;1,0,COUNTIF($B$65,AI65)+COUNTIF($D$65,AI65))+IF(AR65&lt;&gt;1,0,COUNTIF($B$65,AK65)+COUNTIF($D$65,AK65)),"")</f>
        <v/>
      </c>
      <c r="AV65" s="288"/>
      <c r="AW65" s="289" t="str">
        <f>IF(AV65="","",VLOOKUP(AV65,Language!$D$5:$E$63,2,0))</f>
        <v/>
      </c>
      <c r="AX65" s="290"/>
      <c r="AY65" s="289" t="str">
        <f>IF(AX65="","",VLOOKUP(AX65,Language!$D$5:$E$63,2,0))</f>
        <v/>
      </c>
      <c r="AZ65" s="291"/>
      <c r="BA65" s="277"/>
      <c r="BB65" s="271"/>
      <c r="BC65" s="271"/>
      <c r="BD65" s="277">
        <f>COUNTIF(AV$65,AV65)+COUNTIF(AX$65,AV65)</f>
        <v>0</v>
      </c>
      <c r="BE65" s="277">
        <f>COUNTIF(AV$65,AX65)+COUNTIF(AX$65,AX65)</f>
        <v>0</v>
      </c>
      <c r="BF65" s="277"/>
      <c r="BG65" s="292" t="str">
        <f>IF(OR(AV65&lt;&gt;"",AX65&lt;&gt;""),IF(BD65&lt;&gt;1,0,COUNTIF($B$65,AV65)+COUNTIF($D$65,AV65))+IF(BE65&lt;&gt;1,0,COUNTIF($B$65,AX65)+COUNTIF($D$65,AX65)),"")</f>
        <v/>
      </c>
      <c r="BI65" s="288"/>
      <c r="BJ65" s="289" t="str">
        <f>IF(BI65="","",VLOOKUP(BI65,Language!$D$5:$E$63,2,0))</f>
        <v/>
      </c>
      <c r="BK65" s="290"/>
      <c r="BL65" s="289" t="str">
        <f>IF(BK65="","",VLOOKUP(BK65,Language!$D$5:$E$63,2,0))</f>
        <v/>
      </c>
      <c r="BM65" s="291"/>
      <c r="BN65" s="277"/>
      <c r="BO65" s="271"/>
      <c r="BP65" s="271"/>
      <c r="BQ65" s="277">
        <f>COUNTIF(BI$65,BI65)+COUNTIF(BK$65,BI65)</f>
        <v>0</v>
      </c>
      <c r="BR65" s="277">
        <f>COUNTIF(BI$65,BK65)+COUNTIF(BK$65,BK65)</f>
        <v>0</v>
      </c>
      <c r="BS65" s="277"/>
      <c r="BT65" s="292" t="str">
        <f>IF(OR(BI65&lt;&gt;"",BK65&lt;&gt;""),IF(BQ65&lt;&gt;1,0,COUNTIF($B$65,BI65)+COUNTIF($D$65,BI65))+IF(BR65&lt;&gt;1,0,COUNTIF($B$65,BK65)+COUNTIF($D$65,BK65)),"")</f>
        <v/>
      </c>
      <c r="BV65" s="288"/>
      <c r="BW65" s="289" t="str">
        <f>IF(BV65="","",VLOOKUP(BV65,Language!$D$5:$E$63,2,0))</f>
        <v/>
      </c>
      <c r="BX65" s="290"/>
      <c r="BY65" s="289" t="str">
        <f>IF(BX65="","",VLOOKUP(BX65,Language!$D$5:$E$63,2,0))</f>
        <v/>
      </c>
      <c r="BZ65" s="291"/>
      <c r="CA65" s="277"/>
      <c r="CB65" s="271"/>
      <c r="CC65" s="271"/>
      <c r="CD65" s="277">
        <f>COUNTIF(BV$65,BV65)+COUNTIF(BX$65,BV65)</f>
        <v>0</v>
      </c>
      <c r="CE65" s="277">
        <f>COUNTIF(BV$65,BX65)+COUNTIF(BX$65,BX65)</f>
        <v>0</v>
      </c>
      <c r="CF65" s="277"/>
      <c r="CG65" s="292" t="str">
        <f>IF(OR(BV65&lt;&gt;"",BX65&lt;&gt;""),IF(CD65&lt;&gt;1,0,COUNTIF($B$65,BV65)+COUNTIF($D$65,BV65))+IF(CE65&lt;&gt;1,0,COUNTIF($B$65,BX65)+COUNTIF($D$65,BX65)),"")</f>
        <v/>
      </c>
      <c r="CI65" s="288"/>
      <c r="CJ65" s="289" t="str">
        <f>IF(CI65="","",VLOOKUP(CI65,Language!$D$5:$E$63,2,0))</f>
        <v/>
      </c>
      <c r="CK65" s="290"/>
      <c r="CL65" s="289" t="str">
        <f>IF(CK65="","",VLOOKUP(CK65,Language!$D$5:$E$63,2,0))</f>
        <v/>
      </c>
      <c r="CM65" s="291"/>
      <c r="CN65" s="277"/>
      <c r="CO65" s="271"/>
      <c r="CP65" s="271"/>
      <c r="CQ65" s="277">
        <f>COUNTIF(CI$65,CI65)+COUNTIF(CK$65,CI65)</f>
        <v>0</v>
      </c>
      <c r="CR65" s="277">
        <f>COUNTIF(CI$65,CK65)+COUNTIF(CK$65,CK65)</f>
        <v>0</v>
      </c>
      <c r="CS65" s="277"/>
      <c r="CT65" s="292" t="str">
        <f>IF(OR(CI65&lt;&gt;"",CK65&lt;&gt;""),IF(CQ65&lt;&gt;1,0,COUNTIF($B$65,CI65)+COUNTIF($D$65,CI65))+IF(CR65&lt;&gt;1,0,COUNTIF($B$65,CK65)+COUNTIF($D$65,CK65)),"")</f>
        <v/>
      </c>
      <c r="CV65" s="288"/>
      <c r="CW65" s="289" t="str">
        <f>IF(CV65="","",VLOOKUP(CV65,Language!$D$5:$E$63,2,0))</f>
        <v/>
      </c>
      <c r="CX65" s="290"/>
      <c r="CY65" s="289" t="str">
        <f>IF(CX65="","",VLOOKUP(CX65,Language!$D$5:$E$63,2,0))</f>
        <v/>
      </c>
      <c r="CZ65" s="291"/>
      <c r="DA65" s="277"/>
      <c r="DB65" s="271"/>
      <c r="DC65" s="271"/>
      <c r="DD65" s="277">
        <f>COUNTIF(CV$65,CV65)+COUNTIF(CX$65,CV65)</f>
        <v>0</v>
      </c>
      <c r="DE65" s="277">
        <f>COUNTIF(CV$65,CX65)+COUNTIF(CX$65,CX65)</f>
        <v>0</v>
      </c>
      <c r="DF65" s="277"/>
      <c r="DG65" s="292" t="str">
        <f>IF(OR(CV65&lt;&gt;"",CX65&lt;&gt;""),IF(DD65&lt;&gt;1,0,COUNTIF($B$65,CV65)+COUNTIF($D$65,CV65))+IF(DE65&lt;&gt;1,0,COUNTIF($B$65,CX65)+COUNTIF($D$65,CX65)),"")</f>
        <v/>
      </c>
      <c r="DI65" s="288"/>
      <c r="DJ65" s="289" t="str">
        <f>IF(DI65="","",VLOOKUP(DI65,Language!$D$5:$E$63,2,0))</f>
        <v/>
      </c>
      <c r="DK65" s="290"/>
      <c r="DL65" s="289" t="str">
        <f>IF(DK65="","",VLOOKUP(DK65,Language!$D$5:$E$63,2,0))</f>
        <v/>
      </c>
      <c r="DM65" s="291"/>
      <c r="DN65" s="277"/>
      <c r="DO65" s="271"/>
      <c r="DP65" s="271"/>
      <c r="DQ65" s="277">
        <f>COUNTIF(DI$65,DI65)+COUNTIF(DK$65,DI65)</f>
        <v>0</v>
      </c>
      <c r="DR65" s="277">
        <f>COUNTIF(DI$65,DK65)+COUNTIF(DK$65,DK65)</f>
        <v>0</v>
      </c>
      <c r="DS65" s="277"/>
      <c r="DT65" s="292" t="str">
        <f>IF(OR(DI65&lt;&gt;"",DK65&lt;&gt;""),IF(DQ65&lt;&gt;1,0,COUNTIF($B$65,DI65)+COUNTIF($D$65,DI65))+IF(DR65&lt;&gt;1,0,COUNTIF($B$65,DK65)+COUNTIF($D$65,DK65)),"")</f>
        <v/>
      </c>
      <c r="DV65" s="288"/>
      <c r="DW65" s="289" t="str">
        <f>IF(DV65="","",VLOOKUP(DV65,Language!$D$5:$E$63,2,0))</f>
        <v/>
      </c>
      <c r="DX65" s="290"/>
      <c r="DY65" s="289" t="str">
        <f>IF(DX65="","",VLOOKUP(DX65,Language!$D$5:$E$63,2,0))</f>
        <v/>
      </c>
      <c r="DZ65" s="291"/>
      <c r="EA65" s="277"/>
      <c r="EB65" s="271"/>
      <c r="EC65" s="271"/>
      <c r="ED65" s="277">
        <f>COUNTIF(DV$65,DV65)+COUNTIF(DX$65,DV65)</f>
        <v>0</v>
      </c>
      <c r="EE65" s="277">
        <f>COUNTIF(DV$65,DX65)+COUNTIF(DX$65,DX65)</f>
        <v>0</v>
      </c>
      <c r="EF65" s="277"/>
      <c r="EG65" s="292" t="str">
        <f>IF(OR(DV65&lt;&gt;"",DX65&lt;&gt;""),IF(ED65&lt;&gt;1,0,COUNTIF($B$65,DV65)+COUNTIF($D$65,DV65))+IF(EE65&lt;&gt;1,0,COUNTIF($B$65,DX65)+COUNTIF($D$65,DX65)),"")</f>
        <v/>
      </c>
      <c r="EI65" s="288"/>
      <c r="EJ65" s="289" t="str">
        <f>IF(EI65="","",VLOOKUP(EI65,Language!$D$5:$E$63,2,0))</f>
        <v/>
      </c>
      <c r="EK65" s="290"/>
      <c r="EL65" s="289" t="str">
        <f>IF(EK65="","",VLOOKUP(EK65,Language!$D$5:$E$63,2,0))</f>
        <v/>
      </c>
      <c r="EM65" s="291"/>
      <c r="EN65" s="277"/>
      <c r="EO65" s="271"/>
      <c r="EP65" s="271"/>
      <c r="EQ65" s="277">
        <f>COUNTIF(EI$65,EI65)+COUNTIF(EK$65,EI65)</f>
        <v>0</v>
      </c>
      <c r="ER65" s="277">
        <f>COUNTIF(EI$65,EK65)+COUNTIF(EK$65,EK65)</f>
        <v>0</v>
      </c>
      <c r="ES65" s="277"/>
      <c r="ET65" s="292" t="str">
        <f>IF(OR(EI65&lt;&gt;"",EK65&lt;&gt;""),IF(EQ65&lt;&gt;1,0,COUNTIF($B$65,EI65)+COUNTIF($D$65,EI65))+IF(ER65&lt;&gt;1,0,COUNTIF($B$65,EK65)+COUNTIF($D$65,EK65)),"")</f>
        <v/>
      </c>
      <c r="EV65" s="288"/>
      <c r="EW65" s="289" t="str">
        <f>IF(EV65="","",VLOOKUP(EV65,Language!$D$5:$E$63,2,0))</f>
        <v/>
      </c>
      <c r="EX65" s="290"/>
      <c r="EY65" s="289" t="str">
        <f>IF(EX65="","",VLOOKUP(EX65,Language!$D$5:$E$63,2,0))</f>
        <v/>
      </c>
      <c r="EZ65" s="291"/>
      <c r="FA65" s="277"/>
      <c r="FB65" s="271"/>
      <c r="FC65" s="271"/>
      <c r="FD65" s="277">
        <f>COUNTIF(EV$65,EV65)+COUNTIF(EX$65,EV65)</f>
        <v>0</v>
      </c>
      <c r="FE65" s="277">
        <f>COUNTIF(EV$65,EX65)+COUNTIF(EX$65,EX65)</f>
        <v>0</v>
      </c>
      <c r="FF65" s="277"/>
      <c r="FG65" s="292" t="str">
        <f>IF(OR(EV65&lt;&gt;"",EX65&lt;&gt;""),IF(FD65&lt;&gt;1,0,COUNTIF($B$65,EV65)+COUNTIF($D$65,EV65))+IF(FE65&lt;&gt;1,0,COUNTIF($B$65,EX65)+COUNTIF($D$65,EX65)),"")</f>
        <v/>
      </c>
      <c r="FI65" s="288"/>
      <c r="FJ65" s="289" t="str">
        <f>IF(FI65="","",VLOOKUP(FI65,Language!$D$5:$E$63,2,0))</f>
        <v/>
      </c>
      <c r="FK65" s="290"/>
      <c r="FL65" s="289" t="str">
        <f>IF(FK65="","",VLOOKUP(FK65,Language!$D$5:$E$63,2,0))</f>
        <v/>
      </c>
      <c r="FM65" s="291"/>
      <c r="FN65" s="277"/>
      <c r="FO65" s="271"/>
      <c r="FP65" s="271"/>
      <c r="FQ65" s="277">
        <f>COUNTIF(FI$65,FI65)+COUNTIF(FK$65,FI65)</f>
        <v>0</v>
      </c>
      <c r="FR65" s="277">
        <f>COUNTIF(FI$65,FK65)+COUNTIF(FK$65,FK65)</f>
        <v>0</v>
      </c>
      <c r="FS65" s="277"/>
      <c r="FT65" s="292" t="str">
        <f>IF(OR(FI65&lt;&gt;"",FK65&lt;&gt;""),IF(FQ65&lt;&gt;1,0,COUNTIF($B$65,FI65)+COUNTIF($D$65,FI65))+IF(FR65&lt;&gt;1,0,COUNTIF($B$65,FK65)+COUNTIF($D$65,FK65)),"")</f>
        <v/>
      </c>
      <c r="FV65" s="288"/>
      <c r="FW65" s="289" t="str">
        <f>IF(FV65="","",VLOOKUP(FV65,Language!$D$5:$E$63,2,0))</f>
        <v/>
      </c>
      <c r="FX65" s="290"/>
      <c r="FY65" s="289" t="str">
        <f>IF(FX65="","",VLOOKUP(FX65,Language!$D$5:$E$63,2,0))</f>
        <v/>
      </c>
      <c r="FZ65" s="291"/>
      <c r="GA65" s="277"/>
      <c r="GB65" s="271"/>
      <c r="GC65" s="271"/>
      <c r="GD65" s="277">
        <f>COUNTIF(FV$65,FV65)+COUNTIF(FX$65,FV65)</f>
        <v>0</v>
      </c>
      <c r="GE65" s="277">
        <f>COUNTIF(FV$65,FX65)+COUNTIF(FX$65,FX65)</f>
        <v>0</v>
      </c>
      <c r="GF65" s="277"/>
      <c r="GG65" s="292" t="str">
        <f>IF(OR(FV65&lt;&gt;"",FX65&lt;&gt;""),IF(GD65&lt;&gt;1,0,COUNTIF($B$65,FV65)+COUNTIF($D$65,FV65))+IF(GE65&lt;&gt;1,0,COUNTIF($B$65,FX65)+COUNTIF($D$65,FX65)),"")</f>
        <v/>
      </c>
      <c r="GI65" s="288"/>
      <c r="GJ65" s="289" t="str">
        <f>IF(GI65="","",VLOOKUP(GI65,Language!$D$5:$E$63,2,0))</f>
        <v/>
      </c>
      <c r="GK65" s="290"/>
      <c r="GL65" s="289" t="str">
        <f>IF(GK65="","",VLOOKUP(GK65,Language!$D$5:$E$63,2,0))</f>
        <v/>
      </c>
      <c r="GM65" s="291"/>
      <c r="GN65" s="277"/>
      <c r="GO65" s="271"/>
      <c r="GP65" s="271"/>
      <c r="GQ65" s="277">
        <f>COUNTIF(GI$65,GI65)+COUNTIF(GK$65,GI65)</f>
        <v>0</v>
      </c>
      <c r="GR65" s="277">
        <f>COUNTIF(GI$65,GK65)+COUNTIF(GK$65,GK65)</f>
        <v>0</v>
      </c>
      <c r="GS65" s="277"/>
      <c r="GT65" s="292" t="str">
        <f>IF(OR(GI65&lt;&gt;"",GK65&lt;&gt;""),IF(GQ65&lt;&gt;1,0,COUNTIF($B$65,GI65)+COUNTIF($D$65,GI65))+IF(GR65&lt;&gt;1,0,COUNTIF($B$65,GK65)+COUNTIF($D$65,GK65)),"")</f>
        <v/>
      </c>
      <c r="GV65" s="288"/>
      <c r="GW65" s="289" t="str">
        <f>IF(GV65="","",VLOOKUP(GV65,Language!$D$5:$E$63,2,0))</f>
        <v/>
      </c>
      <c r="GX65" s="290"/>
      <c r="GY65" s="289" t="str">
        <f>IF(GX65="","",VLOOKUP(GX65,Language!$D$5:$E$63,2,0))</f>
        <v/>
      </c>
      <c r="GZ65" s="291"/>
      <c r="HA65" s="277"/>
      <c r="HB65" s="271"/>
      <c r="HC65" s="271"/>
      <c r="HD65" s="277">
        <f>COUNTIF(GV$65,GV65)+COUNTIF(GX$65,GV65)</f>
        <v>0</v>
      </c>
      <c r="HE65" s="277">
        <f>COUNTIF(GV$65,GX65)+COUNTIF(GX$65,GX65)</f>
        <v>0</v>
      </c>
      <c r="HF65" s="277"/>
      <c r="HG65" s="292" t="str">
        <f>IF(OR(GV65&lt;&gt;"",GX65&lt;&gt;""),IF(HD65&lt;&gt;1,0,COUNTIF($B$65,GV65)+COUNTIF($D$65,GV65))+IF(HE65&lt;&gt;1,0,COUNTIF($B$65,GX65)+COUNTIF($D$65,GX65)),"")</f>
        <v/>
      </c>
      <c r="HI65" s="288"/>
      <c r="HJ65" s="289" t="str">
        <f>IF(HI65="","",VLOOKUP(HI65,Language!$D$5:$E$63,2,0))</f>
        <v/>
      </c>
      <c r="HK65" s="290"/>
      <c r="HL65" s="289" t="str">
        <f>IF(HK65="","",VLOOKUP(HK65,Language!$D$5:$E$63,2,0))</f>
        <v/>
      </c>
      <c r="HM65" s="291"/>
      <c r="HN65" s="277"/>
      <c r="HO65" s="271"/>
      <c r="HP65" s="271"/>
      <c r="HQ65" s="277">
        <f>COUNTIF(HI$65,HI65)+COUNTIF(HK$65,HI65)</f>
        <v>0</v>
      </c>
      <c r="HR65" s="277">
        <f>COUNTIF(HI$65,HK65)+COUNTIF(HK$65,HK65)</f>
        <v>0</v>
      </c>
      <c r="HS65" s="277"/>
      <c r="HT65" s="292" t="str">
        <f>IF(OR(HI65&lt;&gt;"",HK65&lt;&gt;""),IF(HQ65&lt;&gt;1,0,COUNTIF($B$65,HI65)+COUNTIF($D$65,HI65))+IF(HR65&lt;&gt;1,0,COUNTIF($B$65,HK65)+COUNTIF($D$65,HK65)),"")</f>
        <v/>
      </c>
      <c r="HV65" s="288"/>
      <c r="HW65" s="289" t="str">
        <f>IF(HV65="","",VLOOKUP(HV65,Language!$D$5:$E$63,2,0))</f>
        <v/>
      </c>
      <c r="HX65" s="290"/>
      <c r="HY65" s="289" t="str">
        <f>IF(HX65="","",VLOOKUP(HX65,Language!$D$5:$E$63,2,0))</f>
        <v/>
      </c>
      <c r="HZ65" s="291"/>
      <c r="IA65" s="277"/>
      <c r="IB65" s="271"/>
      <c r="IC65" s="271"/>
      <c r="ID65" s="277">
        <f>COUNTIF(HV$65,HV65)+COUNTIF(HX$65,HV65)</f>
        <v>0</v>
      </c>
      <c r="IE65" s="277">
        <f>COUNTIF(HV$65,HX65)+COUNTIF(HX$65,HX65)</f>
        <v>0</v>
      </c>
      <c r="IF65" s="277"/>
      <c r="IG65" s="292" t="str">
        <f>IF(OR(HV65&lt;&gt;"",HX65&lt;&gt;""),IF(ID65&lt;&gt;1,0,COUNTIF($B$65,HV65)+COUNTIF($D$65,HV65))+IF(IE65&lt;&gt;1,0,COUNTIF($B$65,HX65)+COUNTIF($D$65,HX65)),"")</f>
        <v/>
      </c>
      <c r="II65" s="288"/>
      <c r="IJ65" s="289" t="str">
        <f>IF(II65="","",VLOOKUP(II65,Language!$D$5:$E$63,2,0))</f>
        <v/>
      </c>
      <c r="IK65" s="290"/>
      <c r="IL65" s="289" t="str">
        <f>IF(IK65="","",VLOOKUP(IK65,Language!$D$5:$E$63,2,0))</f>
        <v/>
      </c>
      <c r="IM65" s="291"/>
      <c r="IN65" s="277"/>
      <c r="IO65" s="271"/>
      <c r="IP65" s="271"/>
      <c r="IQ65" s="277">
        <f>COUNTIF(II$65,II65)+COUNTIF(IK$65,II65)</f>
        <v>0</v>
      </c>
      <c r="IR65" s="277">
        <f>COUNTIF(II$65,IK65)+COUNTIF(IK$65,IK65)</f>
        <v>0</v>
      </c>
      <c r="IS65" s="277"/>
      <c r="IT65" s="292" t="str">
        <f>IF(OR(II65&lt;&gt;"",IK65&lt;&gt;""),IF(IQ65&lt;&gt;1,0,COUNTIF($B$65,II65)+COUNTIF($D$65,II65))+IF(IR65&lt;&gt;1,0,COUNTIF($B$65,IK65)+COUNTIF($D$65,IK65)),"")</f>
        <v/>
      </c>
      <c r="IV65" s="288"/>
      <c r="IW65" s="289" t="str">
        <f>IF(IV65="","",VLOOKUP(IV65,Language!$D$5:$E$63,2,0))</f>
        <v/>
      </c>
      <c r="IX65" s="290"/>
      <c r="IY65" s="289" t="str">
        <f>IF(IX65="","",VLOOKUP(IX65,Language!$D$5:$E$63,2,0))</f>
        <v/>
      </c>
      <c r="IZ65" s="291"/>
      <c r="JA65" s="277"/>
      <c r="JB65" s="271"/>
      <c r="JC65" s="271"/>
      <c r="JD65" s="277">
        <f>COUNTIF(IV$65,IV65)+COUNTIF(IX$65,IV65)</f>
        <v>0</v>
      </c>
      <c r="JE65" s="277">
        <f>COUNTIF(IV$65,IX65)+COUNTIF(IX$65,IX65)</f>
        <v>0</v>
      </c>
      <c r="JF65" s="277"/>
      <c r="JG65" s="292" t="str">
        <f>IF(OR(IV65&lt;&gt;"",IX65&lt;&gt;""),IF(JD65&lt;&gt;1,0,COUNTIF($B$65,IV65)+COUNTIF($D$65,IV65))+IF(JE65&lt;&gt;1,0,COUNTIF($B$65,IX65)+COUNTIF($D$65,IX65)),"")</f>
        <v/>
      </c>
      <c r="JI65" s="288"/>
      <c r="JJ65" s="289" t="str">
        <f>IF(JI65="","",VLOOKUP(JI65,Language!$D$5:$E$63,2,0))</f>
        <v/>
      </c>
      <c r="JK65" s="290"/>
      <c r="JL65" s="289" t="str">
        <f>IF(JK65="","",VLOOKUP(JK65,Language!$D$5:$E$63,2,0))</f>
        <v/>
      </c>
      <c r="JM65" s="291"/>
      <c r="JN65" s="277"/>
      <c r="JO65" s="271"/>
      <c r="JP65" s="271"/>
      <c r="JQ65" s="277">
        <f>COUNTIF(JI$65,JI65)+COUNTIF(JK$65,JI65)</f>
        <v>0</v>
      </c>
      <c r="JR65" s="277">
        <f>COUNTIF(JI$65,JK65)+COUNTIF(JK$65,JK65)</f>
        <v>0</v>
      </c>
      <c r="JS65" s="277"/>
      <c r="JT65" s="292" t="str">
        <f>IF(OR(JI65&lt;&gt;"",JK65&lt;&gt;""),IF(JQ65&lt;&gt;1,0,COUNTIF($B$65,JI65)+COUNTIF($D$65,JI65))+IF(JR65&lt;&gt;1,0,COUNTIF($B$65,JK65)+COUNTIF($D$65,JK65)),"")</f>
        <v/>
      </c>
      <c r="JV65" s="288"/>
      <c r="JW65" s="289" t="str">
        <f>IF(JV65="","",VLOOKUP(JV65,Language!$D$5:$E$63,2,0))</f>
        <v/>
      </c>
      <c r="JX65" s="290"/>
      <c r="JY65" s="289" t="str">
        <f>IF(JX65="","",VLOOKUP(JX65,Language!$D$5:$E$63,2,0))</f>
        <v/>
      </c>
      <c r="JZ65" s="291"/>
      <c r="KA65" s="277"/>
      <c r="KB65" s="271"/>
      <c r="KC65" s="271"/>
      <c r="KD65" s="277">
        <f>COUNTIF(JV$65,JV65)+COUNTIF(JX$65,JV65)</f>
        <v>0</v>
      </c>
      <c r="KE65" s="277">
        <f>COUNTIF(JV$65,JX65)+COUNTIF(JX$65,JX65)</f>
        <v>0</v>
      </c>
      <c r="KF65" s="277"/>
      <c r="KG65" s="292" t="str">
        <f>IF(OR(JV65&lt;&gt;"",JX65&lt;&gt;""),IF(KD65&lt;&gt;1,0,COUNTIF($B$65,JV65)+COUNTIF($D$65,JV65))+IF(KE65&lt;&gt;1,0,COUNTIF($B$65,JX65)+COUNTIF($D$65,JX65)),"")</f>
        <v/>
      </c>
      <c r="KI65" s="288"/>
      <c r="KJ65" s="289" t="str">
        <f>IF(KI65="","",VLOOKUP(KI65,Language!$D$5:$E$63,2,0))</f>
        <v/>
      </c>
      <c r="KK65" s="290"/>
      <c r="KL65" s="289" t="str">
        <f>IF(KK65="","",VLOOKUP(KK65,Language!$D$5:$E$63,2,0))</f>
        <v/>
      </c>
      <c r="KM65" s="291"/>
      <c r="KN65" s="277"/>
      <c r="KO65" s="271"/>
      <c r="KP65" s="271"/>
      <c r="KQ65" s="277">
        <f>COUNTIF(KI$65,KI65)+COUNTIF(KK$65,KI65)</f>
        <v>0</v>
      </c>
      <c r="KR65" s="277">
        <f>COUNTIF(KI$65,KK65)+COUNTIF(KK$65,KK65)</f>
        <v>0</v>
      </c>
      <c r="KS65" s="277"/>
      <c r="KT65" s="292" t="str">
        <f>IF(OR(KI65&lt;&gt;"",KK65&lt;&gt;""),IF(KQ65&lt;&gt;1,0,COUNTIF($B$65,KI65)+COUNTIF($D$65,KI65))+IF(KR65&lt;&gt;1,0,COUNTIF($B$65,KK65)+COUNTIF($D$65,KK65)),"")</f>
        <v/>
      </c>
      <c r="KV65" s="288"/>
      <c r="KW65" s="289" t="str">
        <f>IF(KV65="","",VLOOKUP(KV65,Language!$D$5:$E$63,2,0))</f>
        <v/>
      </c>
      <c r="KX65" s="290"/>
      <c r="KY65" s="289" t="str">
        <f>IF(KX65="","",VLOOKUP(KX65,Language!$D$5:$E$63,2,0))</f>
        <v/>
      </c>
      <c r="KZ65" s="291"/>
      <c r="LA65" s="277"/>
      <c r="LB65" s="271"/>
      <c r="LC65" s="271"/>
      <c r="LD65" s="277">
        <f>COUNTIF(KV$65,KV65)+COUNTIF(KX$65,KV65)</f>
        <v>0</v>
      </c>
      <c r="LE65" s="277">
        <f>COUNTIF(KV$65,KX65)+COUNTIF(KX$65,KX65)</f>
        <v>0</v>
      </c>
      <c r="LF65" s="277"/>
      <c r="LG65" s="292" t="str">
        <f>IF(OR(KV65&lt;&gt;"",KX65&lt;&gt;""),IF(LD65&lt;&gt;1,0,COUNTIF($B$65,KV65)+COUNTIF($D$65,KV65))+IF(LE65&lt;&gt;1,0,COUNTIF($B$65,KX65)+COUNTIF($D$65,KX65)),"")</f>
        <v/>
      </c>
      <c r="LI65" s="288"/>
      <c r="LJ65" s="289" t="str">
        <f>IF(LI65="","",VLOOKUP(LI65,Language!$D$5:$E$63,2,0))</f>
        <v/>
      </c>
      <c r="LK65" s="290"/>
      <c r="LL65" s="289" t="str">
        <f>IF(LK65="","",VLOOKUP(LK65,Language!$D$5:$E$63,2,0))</f>
        <v/>
      </c>
      <c r="LM65" s="291"/>
      <c r="LN65" s="277"/>
      <c r="LO65" s="271"/>
      <c r="LP65" s="271"/>
      <c r="LQ65" s="277">
        <f>COUNTIF(LI$65,LI65)+COUNTIF(LK$65,LI65)</f>
        <v>0</v>
      </c>
      <c r="LR65" s="277">
        <f>COUNTIF(LI$65,LK65)+COUNTIF(LK$65,LK65)</f>
        <v>0</v>
      </c>
      <c r="LS65" s="277"/>
      <c r="LT65" s="292" t="str">
        <f>IF(OR(LI65&lt;&gt;"",LK65&lt;&gt;""),IF(LQ65&lt;&gt;1,0,COUNTIF($B$65,LI65)+COUNTIF($D$65,LI65))+IF(LR65&lt;&gt;1,0,COUNTIF($B$65,LK65)+COUNTIF($D$65,LK65)),"")</f>
        <v/>
      </c>
      <c r="LV65" s="288"/>
      <c r="LW65" s="289" t="str">
        <f>IF(LV65="","",VLOOKUP(LV65,Language!$D$5:$E$63,2,0))</f>
        <v/>
      </c>
      <c r="LX65" s="290"/>
      <c r="LY65" s="289" t="str">
        <f>IF(LX65="","",VLOOKUP(LX65,Language!$D$5:$E$63,2,0))</f>
        <v/>
      </c>
      <c r="LZ65" s="291"/>
      <c r="MA65" s="277"/>
      <c r="MB65" s="271"/>
      <c r="MC65" s="271"/>
      <c r="MD65" s="277">
        <f>COUNTIF(LV$65,LV65)+COUNTIF(LX$65,LV65)</f>
        <v>0</v>
      </c>
      <c r="ME65" s="277">
        <f>COUNTIF(LV$65,LX65)+COUNTIF(LX$65,LX65)</f>
        <v>0</v>
      </c>
      <c r="MF65" s="277"/>
      <c r="MG65" s="292" t="str">
        <f>IF(OR(LV65&lt;&gt;"",LX65&lt;&gt;""),IF(MD65&lt;&gt;1,0,COUNTIF($B$65,LV65)+COUNTIF($D$65,LV65))+IF(ME65&lt;&gt;1,0,COUNTIF($B$65,LX65)+COUNTIF($D$65,LX65)),"")</f>
        <v/>
      </c>
    </row>
    <row r="66" ht="24.0" customHeight="1">
      <c r="A66" s="172"/>
      <c r="B66" s="293" t="str">
        <f>Language!$E$217</f>
        <v>European Champion</v>
      </c>
      <c r="C66" s="35"/>
      <c r="D66" s="133"/>
      <c r="E66" s="294"/>
      <c r="F66" s="295"/>
      <c r="G66" s="295"/>
      <c r="H66" s="133"/>
      <c r="I66" s="296" t="str">
        <f>$B66</f>
        <v>European Champion</v>
      </c>
      <c r="J66" s="245"/>
      <c r="K66" s="245"/>
      <c r="L66" s="246"/>
      <c r="M66" s="249"/>
      <c r="N66" s="250"/>
      <c r="O66" s="247"/>
      <c r="P66" s="251"/>
      <c r="Q66" s="246"/>
      <c r="R66" s="246"/>
      <c r="S66" s="246"/>
      <c r="T66" s="252"/>
      <c r="V66" s="296" t="str">
        <f>$B66</f>
        <v>European Champion</v>
      </c>
      <c r="W66" s="245"/>
      <c r="X66" s="245"/>
      <c r="Y66" s="246"/>
      <c r="Z66" s="249"/>
      <c r="AA66" s="250"/>
      <c r="AB66" s="247"/>
      <c r="AC66" s="251"/>
      <c r="AD66" s="246"/>
      <c r="AE66" s="246"/>
      <c r="AF66" s="246"/>
      <c r="AG66" s="252"/>
      <c r="AI66" s="296" t="str">
        <f>$B66</f>
        <v>European Champion</v>
      </c>
      <c r="AJ66" s="245"/>
      <c r="AK66" s="245"/>
      <c r="AL66" s="246"/>
      <c r="AM66" s="249"/>
      <c r="AN66" s="250"/>
      <c r="AO66" s="247"/>
      <c r="AP66" s="251"/>
      <c r="AQ66" s="246"/>
      <c r="AR66" s="246"/>
      <c r="AS66" s="246"/>
      <c r="AT66" s="252"/>
      <c r="AV66" s="296" t="str">
        <f>$B66</f>
        <v>European Champion</v>
      </c>
      <c r="AW66" s="245"/>
      <c r="AX66" s="245"/>
      <c r="AY66" s="246"/>
      <c r="AZ66" s="249"/>
      <c r="BA66" s="250"/>
      <c r="BB66" s="247"/>
      <c r="BC66" s="251"/>
      <c r="BD66" s="246"/>
      <c r="BE66" s="246"/>
      <c r="BF66" s="246"/>
      <c r="BG66" s="252"/>
      <c r="BI66" s="296" t="str">
        <f>$B66</f>
        <v>European Champion</v>
      </c>
      <c r="BJ66" s="245"/>
      <c r="BK66" s="245"/>
      <c r="BL66" s="246"/>
      <c r="BM66" s="249"/>
      <c r="BN66" s="250"/>
      <c r="BO66" s="247"/>
      <c r="BP66" s="251"/>
      <c r="BQ66" s="246"/>
      <c r="BR66" s="246"/>
      <c r="BS66" s="246"/>
      <c r="BT66" s="252"/>
      <c r="BV66" s="296" t="str">
        <f>$B66</f>
        <v>European Champion</v>
      </c>
      <c r="BW66" s="245"/>
      <c r="BX66" s="245"/>
      <c r="BY66" s="246"/>
      <c r="BZ66" s="249"/>
      <c r="CA66" s="250"/>
      <c r="CB66" s="247"/>
      <c r="CC66" s="251"/>
      <c r="CD66" s="246"/>
      <c r="CE66" s="246"/>
      <c r="CF66" s="246"/>
      <c r="CG66" s="252"/>
      <c r="CI66" s="296" t="str">
        <f>$B66</f>
        <v>European Champion</v>
      </c>
      <c r="CJ66" s="245"/>
      <c r="CK66" s="245"/>
      <c r="CL66" s="246"/>
      <c r="CM66" s="249"/>
      <c r="CN66" s="250"/>
      <c r="CO66" s="247"/>
      <c r="CP66" s="251"/>
      <c r="CQ66" s="246"/>
      <c r="CR66" s="246"/>
      <c r="CS66" s="246"/>
      <c r="CT66" s="252"/>
      <c r="CV66" s="296" t="str">
        <f>$B66</f>
        <v>European Champion</v>
      </c>
      <c r="CW66" s="245"/>
      <c r="CX66" s="245"/>
      <c r="CY66" s="246"/>
      <c r="CZ66" s="249"/>
      <c r="DA66" s="250"/>
      <c r="DB66" s="247"/>
      <c r="DC66" s="251"/>
      <c r="DD66" s="246"/>
      <c r="DE66" s="246"/>
      <c r="DF66" s="246"/>
      <c r="DG66" s="252"/>
      <c r="DI66" s="296" t="str">
        <f>$B66</f>
        <v>European Champion</v>
      </c>
      <c r="DJ66" s="245"/>
      <c r="DK66" s="245"/>
      <c r="DL66" s="246"/>
      <c r="DM66" s="249"/>
      <c r="DN66" s="250"/>
      <c r="DO66" s="247"/>
      <c r="DP66" s="251"/>
      <c r="DQ66" s="246"/>
      <c r="DR66" s="246"/>
      <c r="DS66" s="246"/>
      <c r="DT66" s="252"/>
      <c r="DV66" s="296" t="str">
        <f>$B66</f>
        <v>European Champion</v>
      </c>
      <c r="DW66" s="245"/>
      <c r="DX66" s="245"/>
      <c r="DY66" s="246"/>
      <c r="DZ66" s="249"/>
      <c r="EA66" s="250"/>
      <c r="EB66" s="247"/>
      <c r="EC66" s="251"/>
      <c r="ED66" s="246"/>
      <c r="EE66" s="246"/>
      <c r="EF66" s="246"/>
      <c r="EG66" s="252"/>
      <c r="EI66" s="296" t="str">
        <f>$B66</f>
        <v>European Champion</v>
      </c>
      <c r="EJ66" s="245"/>
      <c r="EK66" s="245"/>
      <c r="EL66" s="246"/>
      <c r="EM66" s="249"/>
      <c r="EN66" s="250"/>
      <c r="EO66" s="247"/>
      <c r="EP66" s="251"/>
      <c r="EQ66" s="246"/>
      <c r="ER66" s="246"/>
      <c r="ES66" s="246"/>
      <c r="ET66" s="252"/>
      <c r="EV66" s="296" t="str">
        <f>$B66</f>
        <v>European Champion</v>
      </c>
      <c r="EW66" s="245"/>
      <c r="EX66" s="245"/>
      <c r="EY66" s="246"/>
      <c r="EZ66" s="249"/>
      <c r="FA66" s="250"/>
      <c r="FB66" s="247"/>
      <c r="FC66" s="251"/>
      <c r="FD66" s="246"/>
      <c r="FE66" s="246"/>
      <c r="FF66" s="246"/>
      <c r="FG66" s="252"/>
      <c r="FI66" s="296" t="str">
        <f>$B66</f>
        <v>European Champion</v>
      </c>
      <c r="FJ66" s="245"/>
      <c r="FK66" s="245"/>
      <c r="FL66" s="246"/>
      <c r="FM66" s="249"/>
      <c r="FN66" s="250"/>
      <c r="FO66" s="247"/>
      <c r="FP66" s="251"/>
      <c r="FQ66" s="246"/>
      <c r="FR66" s="246"/>
      <c r="FS66" s="246"/>
      <c r="FT66" s="252"/>
      <c r="FV66" s="296" t="str">
        <f>$B66</f>
        <v>European Champion</v>
      </c>
      <c r="FW66" s="245"/>
      <c r="FX66" s="245"/>
      <c r="FY66" s="246"/>
      <c r="FZ66" s="249"/>
      <c r="GA66" s="250"/>
      <c r="GB66" s="247"/>
      <c r="GC66" s="251"/>
      <c r="GD66" s="246"/>
      <c r="GE66" s="246"/>
      <c r="GF66" s="246"/>
      <c r="GG66" s="252"/>
      <c r="GI66" s="296" t="str">
        <f>$B66</f>
        <v>European Champion</v>
      </c>
      <c r="GJ66" s="245"/>
      <c r="GK66" s="245"/>
      <c r="GL66" s="246"/>
      <c r="GM66" s="249"/>
      <c r="GN66" s="250"/>
      <c r="GO66" s="247"/>
      <c r="GP66" s="251"/>
      <c r="GQ66" s="246"/>
      <c r="GR66" s="246"/>
      <c r="GS66" s="246"/>
      <c r="GT66" s="252"/>
      <c r="GV66" s="296" t="str">
        <f>$B66</f>
        <v>European Champion</v>
      </c>
      <c r="GW66" s="245"/>
      <c r="GX66" s="245"/>
      <c r="GY66" s="246"/>
      <c r="GZ66" s="249"/>
      <c r="HA66" s="250"/>
      <c r="HB66" s="247"/>
      <c r="HC66" s="251"/>
      <c r="HD66" s="246"/>
      <c r="HE66" s="246"/>
      <c r="HF66" s="246"/>
      <c r="HG66" s="252"/>
      <c r="HI66" s="296" t="str">
        <f>$B66</f>
        <v>European Champion</v>
      </c>
      <c r="HJ66" s="245"/>
      <c r="HK66" s="245"/>
      <c r="HL66" s="246"/>
      <c r="HM66" s="249"/>
      <c r="HN66" s="250"/>
      <c r="HO66" s="247"/>
      <c r="HP66" s="251"/>
      <c r="HQ66" s="246"/>
      <c r="HR66" s="246"/>
      <c r="HS66" s="246"/>
      <c r="HT66" s="252"/>
      <c r="HV66" s="296" t="str">
        <f>$B66</f>
        <v>European Champion</v>
      </c>
      <c r="HW66" s="245"/>
      <c r="HX66" s="245"/>
      <c r="HY66" s="246"/>
      <c r="HZ66" s="249"/>
      <c r="IA66" s="250"/>
      <c r="IB66" s="247"/>
      <c r="IC66" s="251"/>
      <c r="ID66" s="246"/>
      <c r="IE66" s="246"/>
      <c r="IF66" s="246"/>
      <c r="IG66" s="252"/>
      <c r="II66" s="296" t="str">
        <f>$B66</f>
        <v>European Champion</v>
      </c>
      <c r="IJ66" s="245"/>
      <c r="IK66" s="245"/>
      <c r="IL66" s="246"/>
      <c r="IM66" s="249"/>
      <c r="IN66" s="250"/>
      <c r="IO66" s="247"/>
      <c r="IP66" s="251"/>
      <c r="IQ66" s="246"/>
      <c r="IR66" s="246"/>
      <c r="IS66" s="246"/>
      <c r="IT66" s="252"/>
      <c r="IV66" s="296" t="str">
        <f>$B66</f>
        <v>European Champion</v>
      </c>
      <c r="IW66" s="245"/>
      <c r="IX66" s="245"/>
      <c r="IY66" s="246"/>
      <c r="IZ66" s="249"/>
      <c r="JA66" s="250"/>
      <c r="JB66" s="247"/>
      <c r="JC66" s="251"/>
      <c r="JD66" s="246"/>
      <c r="JE66" s="246"/>
      <c r="JF66" s="246"/>
      <c r="JG66" s="252"/>
      <c r="JI66" s="296" t="str">
        <f>$B66</f>
        <v>European Champion</v>
      </c>
      <c r="JJ66" s="245"/>
      <c r="JK66" s="245"/>
      <c r="JL66" s="246"/>
      <c r="JM66" s="249"/>
      <c r="JN66" s="250"/>
      <c r="JO66" s="247"/>
      <c r="JP66" s="251"/>
      <c r="JQ66" s="246"/>
      <c r="JR66" s="246"/>
      <c r="JS66" s="246"/>
      <c r="JT66" s="252"/>
      <c r="JV66" s="296" t="str">
        <f>$B66</f>
        <v>European Champion</v>
      </c>
      <c r="JW66" s="245"/>
      <c r="JX66" s="245"/>
      <c r="JY66" s="246"/>
      <c r="JZ66" s="249"/>
      <c r="KA66" s="250"/>
      <c r="KB66" s="247"/>
      <c r="KC66" s="251"/>
      <c r="KD66" s="246"/>
      <c r="KE66" s="246"/>
      <c r="KF66" s="246"/>
      <c r="KG66" s="252"/>
      <c r="KI66" s="296" t="str">
        <f>$B66</f>
        <v>European Champion</v>
      </c>
      <c r="KJ66" s="245"/>
      <c r="KK66" s="245"/>
      <c r="KL66" s="246"/>
      <c r="KM66" s="249"/>
      <c r="KN66" s="250"/>
      <c r="KO66" s="247"/>
      <c r="KP66" s="251"/>
      <c r="KQ66" s="246"/>
      <c r="KR66" s="246"/>
      <c r="KS66" s="246"/>
      <c r="KT66" s="252"/>
      <c r="KV66" s="296" t="str">
        <f>$B66</f>
        <v>European Champion</v>
      </c>
      <c r="KW66" s="245"/>
      <c r="KX66" s="245"/>
      <c r="KY66" s="246"/>
      <c r="KZ66" s="249"/>
      <c r="LA66" s="250"/>
      <c r="LB66" s="247"/>
      <c r="LC66" s="251"/>
      <c r="LD66" s="246"/>
      <c r="LE66" s="246"/>
      <c r="LF66" s="246"/>
      <c r="LG66" s="252"/>
      <c r="LI66" s="296" t="str">
        <f>$B66</f>
        <v>European Champion</v>
      </c>
      <c r="LJ66" s="245"/>
      <c r="LK66" s="245"/>
      <c r="LL66" s="246"/>
      <c r="LM66" s="249"/>
      <c r="LN66" s="250"/>
      <c r="LO66" s="247"/>
      <c r="LP66" s="251"/>
      <c r="LQ66" s="246"/>
      <c r="LR66" s="246"/>
      <c r="LS66" s="246"/>
      <c r="LT66" s="252"/>
      <c r="LV66" s="296" t="str">
        <f>$B66</f>
        <v>European Champion</v>
      </c>
      <c r="LW66" s="245"/>
      <c r="LX66" s="245"/>
      <c r="LY66" s="246"/>
      <c r="LZ66" s="249"/>
      <c r="MA66" s="250"/>
      <c r="MB66" s="247"/>
      <c r="MC66" s="251"/>
      <c r="MD66" s="246"/>
      <c r="ME66" s="246"/>
      <c r="MF66" s="246"/>
      <c r="MG66" s="252"/>
    </row>
    <row r="67">
      <c r="A67" s="172"/>
      <c r="B67" s="133"/>
      <c r="C67" s="35"/>
      <c r="D67" s="133"/>
      <c r="E67" s="294"/>
      <c r="F67" s="295"/>
      <c r="G67" s="295"/>
      <c r="H67" s="133"/>
      <c r="I67" s="297"/>
      <c r="J67" s="283" t="str">
        <f>IF(I67="","",VLOOKUP(I67,Language!$D$5:$E$63,2,0))</f>
        <v/>
      </c>
      <c r="K67" s="298"/>
      <c r="L67" s="299"/>
      <c r="M67" s="300"/>
      <c r="N67" s="301"/>
      <c r="O67" s="302" t="str">
        <f>IF(($F65&lt;&gt;"")*($G65&lt;&gt;"")*(I67&lt;&gt;""),($F65&gt;$G65)*($B65=I67)+($F65&lt;$G65)*($D65=I67),"")</f>
        <v/>
      </c>
      <c r="P67" s="303"/>
      <c r="Q67" s="281"/>
      <c r="R67" s="277"/>
      <c r="S67" s="281"/>
      <c r="T67" s="304"/>
      <c r="V67" s="297"/>
      <c r="W67" s="283" t="str">
        <f>IF(V67="","",VLOOKUP(V67,Language!$D$5:$E$63,2,0))</f>
        <v/>
      </c>
      <c r="X67" s="298"/>
      <c r="Y67" s="299"/>
      <c r="Z67" s="300"/>
      <c r="AA67" s="301"/>
      <c r="AB67" s="302" t="str">
        <f>IF(($F65&lt;&gt;"")*($G65&lt;&gt;"")*(V67&lt;&gt;""),($F65&gt;$G65)*($B65=V67)+($F65&lt;$G65)*($D65=V67),"")</f>
        <v/>
      </c>
      <c r="AC67" s="303"/>
      <c r="AD67" s="281"/>
      <c r="AE67" s="277"/>
      <c r="AF67" s="281"/>
      <c r="AG67" s="304"/>
      <c r="AI67" s="297"/>
      <c r="AJ67" s="283" t="str">
        <f>IF(AI67="","",VLOOKUP(AI67,Language!$D$5:$E$63,2,0))</f>
        <v/>
      </c>
      <c r="AK67" s="298"/>
      <c r="AL67" s="299"/>
      <c r="AM67" s="300"/>
      <c r="AN67" s="301"/>
      <c r="AO67" s="302" t="str">
        <f>IF(($F65&lt;&gt;"")*($G65&lt;&gt;"")*(AI67&lt;&gt;""),($F65&gt;$G65)*($B65=AI67)+($F65&lt;$G65)*($D65=AI67),"")</f>
        <v/>
      </c>
      <c r="AP67" s="303"/>
      <c r="AQ67" s="281"/>
      <c r="AR67" s="277"/>
      <c r="AS67" s="281"/>
      <c r="AT67" s="304"/>
      <c r="AV67" s="297"/>
      <c r="AW67" s="283" t="str">
        <f>IF(AV67="","",VLOOKUP(AV67,Language!$D$5:$E$63,2,0))</f>
        <v/>
      </c>
      <c r="AX67" s="298"/>
      <c r="AY67" s="299"/>
      <c r="AZ67" s="300"/>
      <c r="BA67" s="301"/>
      <c r="BB67" s="302" t="str">
        <f>IF(($F65&lt;&gt;"")*($G65&lt;&gt;"")*(AV67&lt;&gt;""),($F65&gt;$G65)*($B65=AV67)+($F65&lt;$G65)*($D65=AV67),"")</f>
        <v/>
      </c>
      <c r="BC67" s="303"/>
      <c r="BD67" s="281"/>
      <c r="BE67" s="277"/>
      <c r="BF67" s="281"/>
      <c r="BG67" s="304"/>
      <c r="BI67" s="297"/>
      <c r="BJ67" s="283" t="str">
        <f>IF(BI67="","",VLOOKUP(BI67,Language!$D$5:$E$63,2,0))</f>
        <v/>
      </c>
      <c r="BK67" s="298"/>
      <c r="BL67" s="299"/>
      <c r="BM67" s="300"/>
      <c r="BN67" s="301"/>
      <c r="BO67" s="302" t="str">
        <f>IF(($F65&lt;&gt;"")*($G65&lt;&gt;"")*(BI67&lt;&gt;""),($F65&gt;$G65)*($B65=BI67)+($F65&lt;$G65)*($D65=BI67),"")</f>
        <v/>
      </c>
      <c r="BP67" s="303"/>
      <c r="BQ67" s="281"/>
      <c r="BR67" s="277"/>
      <c r="BS67" s="281"/>
      <c r="BT67" s="304"/>
      <c r="BV67" s="297"/>
      <c r="BW67" s="283" t="str">
        <f>IF(BV67="","",VLOOKUP(BV67,Language!$D$5:$E$63,2,0))</f>
        <v/>
      </c>
      <c r="BX67" s="298"/>
      <c r="BY67" s="299"/>
      <c r="BZ67" s="300"/>
      <c r="CA67" s="301"/>
      <c r="CB67" s="302" t="str">
        <f>IF(($F65&lt;&gt;"")*($G65&lt;&gt;"")*(BV67&lt;&gt;""),($F65&gt;$G65)*($B65=BV67)+($F65&lt;$G65)*($D65=BV67),"")</f>
        <v/>
      </c>
      <c r="CC67" s="303"/>
      <c r="CD67" s="281"/>
      <c r="CE67" s="277"/>
      <c r="CF67" s="281"/>
      <c r="CG67" s="304"/>
      <c r="CI67" s="297"/>
      <c r="CJ67" s="283" t="str">
        <f>IF(CI67="","",VLOOKUP(CI67,Language!$D$5:$E$63,2,0))</f>
        <v/>
      </c>
      <c r="CK67" s="298"/>
      <c r="CL67" s="299"/>
      <c r="CM67" s="300"/>
      <c r="CN67" s="301"/>
      <c r="CO67" s="302" t="str">
        <f>IF(($F65&lt;&gt;"")*($G65&lt;&gt;"")*(CI67&lt;&gt;""),($F65&gt;$G65)*($B65=CI67)+($F65&lt;$G65)*($D65=CI67),"")</f>
        <v/>
      </c>
      <c r="CP67" s="303"/>
      <c r="CQ67" s="281"/>
      <c r="CR67" s="277"/>
      <c r="CS67" s="281"/>
      <c r="CT67" s="304"/>
      <c r="CV67" s="297"/>
      <c r="CW67" s="283" t="str">
        <f>IF(CV67="","",VLOOKUP(CV67,Language!$D$5:$E$63,2,0))</f>
        <v/>
      </c>
      <c r="CX67" s="298"/>
      <c r="CY67" s="299"/>
      <c r="CZ67" s="300"/>
      <c r="DA67" s="301"/>
      <c r="DB67" s="302" t="str">
        <f>IF(($F65&lt;&gt;"")*($G65&lt;&gt;"")*(CV67&lt;&gt;""),($F65&gt;$G65)*($B65=CV67)+($F65&lt;$G65)*($D65=CV67),"")</f>
        <v/>
      </c>
      <c r="DC67" s="303"/>
      <c r="DD67" s="281"/>
      <c r="DE67" s="277"/>
      <c r="DF67" s="281"/>
      <c r="DG67" s="304"/>
      <c r="DI67" s="297"/>
      <c r="DJ67" s="283" t="str">
        <f>IF(DI67="","",VLOOKUP(DI67,Language!$D$5:$E$63,2,0))</f>
        <v/>
      </c>
      <c r="DK67" s="298"/>
      <c r="DL67" s="299"/>
      <c r="DM67" s="300"/>
      <c r="DN67" s="301"/>
      <c r="DO67" s="302" t="str">
        <f>IF(($F65&lt;&gt;"")*($G65&lt;&gt;"")*(DI67&lt;&gt;""),($F65&gt;$G65)*($B65=DI67)+($F65&lt;$G65)*($D65=DI67),"")</f>
        <v/>
      </c>
      <c r="DP67" s="303"/>
      <c r="DQ67" s="281"/>
      <c r="DR67" s="277"/>
      <c r="DS67" s="281"/>
      <c r="DT67" s="304"/>
      <c r="DV67" s="297"/>
      <c r="DW67" s="283" t="str">
        <f>IF(DV67="","",VLOOKUP(DV67,Language!$D$5:$E$63,2,0))</f>
        <v/>
      </c>
      <c r="DX67" s="298"/>
      <c r="DY67" s="299"/>
      <c r="DZ67" s="300"/>
      <c r="EA67" s="301"/>
      <c r="EB67" s="302" t="str">
        <f>IF(($F65&lt;&gt;"")*($G65&lt;&gt;"")*(DV67&lt;&gt;""),($F65&gt;$G65)*($B65=DV67)+($F65&lt;$G65)*($D65=DV67),"")</f>
        <v/>
      </c>
      <c r="EC67" s="303"/>
      <c r="ED67" s="281"/>
      <c r="EE67" s="277"/>
      <c r="EF67" s="281"/>
      <c r="EG67" s="304"/>
      <c r="EI67" s="297"/>
      <c r="EJ67" s="283" t="str">
        <f>IF(EI67="","",VLOOKUP(EI67,Language!$D$5:$E$63,2,0))</f>
        <v/>
      </c>
      <c r="EK67" s="298"/>
      <c r="EL67" s="299"/>
      <c r="EM67" s="300"/>
      <c r="EN67" s="301"/>
      <c r="EO67" s="302" t="str">
        <f>IF(($F65&lt;&gt;"")*($G65&lt;&gt;"")*(EI67&lt;&gt;""),($F65&gt;$G65)*($B65=EI67)+($F65&lt;$G65)*($D65=EI67),"")</f>
        <v/>
      </c>
      <c r="EP67" s="303"/>
      <c r="EQ67" s="281"/>
      <c r="ER67" s="277"/>
      <c r="ES67" s="281"/>
      <c r="ET67" s="304"/>
      <c r="EV67" s="297"/>
      <c r="EW67" s="283" t="str">
        <f>IF(EV67="","",VLOOKUP(EV67,Language!$D$5:$E$63,2,0))</f>
        <v/>
      </c>
      <c r="EX67" s="298"/>
      <c r="EY67" s="299"/>
      <c r="EZ67" s="300"/>
      <c r="FA67" s="301"/>
      <c r="FB67" s="302" t="str">
        <f>IF(($F65&lt;&gt;"")*($G65&lt;&gt;"")*(EV67&lt;&gt;""),($F65&gt;$G65)*($B65=EV67)+($F65&lt;$G65)*($D65=EV67),"")</f>
        <v/>
      </c>
      <c r="FC67" s="303"/>
      <c r="FD67" s="281"/>
      <c r="FE67" s="277"/>
      <c r="FF67" s="281"/>
      <c r="FG67" s="304"/>
      <c r="FI67" s="297"/>
      <c r="FJ67" s="283" t="str">
        <f>IF(FI67="","",VLOOKUP(FI67,Language!$D$5:$E$63,2,0))</f>
        <v/>
      </c>
      <c r="FK67" s="298"/>
      <c r="FL67" s="299"/>
      <c r="FM67" s="300"/>
      <c r="FN67" s="301"/>
      <c r="FO67" s="302" t="str">
        <f>IF(($F65&lt;&gt;"")*($G65&lt;&gt;"")*(FI67&lt;&gt;""),($F65&gt;$G65)*($B65=FI67)+($F65&lt;$G65)*($D65=FI67),"")</f>
        <v/>
      </c>
      <c r="FP67" s="303"/>
      <c r="FQ67" s="281"/>
      <c r="FR67" s="277"/>
      <c r="FS67" s="281"/>
      <c r="FT67" s="304"/>
      <c r="FV67" s="297"/>
      <c r="FW67" s="283" t="str">
        <f>IF(FV67="","",VLOOKUP(FV67,Language!$D$5:$E$63,2,0))</f>
        <v/>
      </c>
      <c r="FX67" s="298"/>
      <c r="FY67" s="299"/>
      <c r="FZ67" s="300"/>
      <c r="GA67" s="301"/>
      <c r="GB67" s="302" t="str">
        <f>IF(($F65&lt;&gt;"")*($G65&lt;&gt;"")*(FV67&lt;&gt;""),($F65&gt;$G65)*($B65=FV67)+($F65&lt;$G65)*($D65=FV67),"")</f>
        <v/>
      </c>
      <c r="GC67" s="303"/>
      <c r="GD67" s="281"/>
      <c r="GE67" s="277"/>
      <c r="GF67" s="281"/>
      <c r="GG67" s="304"/>
      <c r="GI67" s="297"/>
      <c r="GJ67" s="283" t="str">
        <f>IF(GI67="","",VLOOKUP(GI67,Language!$D$5:$E$63,2,0))</f>
        <v/>
      </c>
      <c r="GK67" s="298"/>
      <c r="GL67" s="299"/>
      <c r="GM67" s="300"/>
      <c r="GN67" s="301"/>
      <c r="GO67" s="302" t="str">
        <f>IF(($F65&lt;&gt;"")*($G65&lt;&gt;"")*(GI67&lt;&gt;""),($F65&gt;$G65)*($B65=GI67)+($F65&lt;$G65)*($D65=GI67),"")</f>
        <v/>
      </c>
      <c r="GP67" s="303"/>
      <c r="GQ67" s="281"/>
      <c r="GR67" s="277"/>
      <c r="GS67" s="281"/>
      <c r="GT67" s="304"/>
      <c r="GV67" s="297"/>
      <c r="GW67" s="283" t="str">
        <f>IF(GV67="","",VLOOKUP(GV67,Language!$D$5:$E$63,2,0))</f>
        <v/>
      </c>
      <c r="GX67" s="298"/>
      <c r="GY67" s="299"/>
      <c r="GZ67" s="300"/>
      <c r="HA67" s="301"/>
      <c r="HB67" s="302" t="str">
        <f>IF(($F65&lt;&gt;"")*($G65&lt;&gt;"")*(GV67&lt;&gt;""),($F65&gt;$G65)*($B65=GV67)+($F65&lt;$G65)*($D65=GV67),"")</f>
        <v/>
      </c>
      <c r="HC67" s="303"/>
      <c r="HD67" s="281"/>
      <c r="HE67" s="277"/>
      <c r="HF67" s="281"/>
      <c r="HG67" s="304"/>
      <c r="HI67" s="297"/>
      <c r="HJ67" s="283" t="str">
        <f>IF(HI67="","",VLOOKUP(HI67,Language!$D$5:$E$63,2,0))</f>
        <v/>
      </c>
      <c r="HK67" s="298"/>
      <c r="HL67" s="299"/>
      <c r="HM67" s="300"/>
      <c r="HN67" s="301"/>
      <c r="HO67" s="302" t="str">
        <f>IF(($F65&lt;&gt;"")*($G65&lt;&gt;"")*(HI67&lt;&gt;""),($F65&gt;$G65)*($B65=HI67)+($F65&lt;$G65)*($D65=HI67),"")</f>
        <v/>
      </c>
      <c r="HP67" s="303"/>
      <c r="HQ67" s="281"/>
      <c r="HR67" s="277"/>
      <c r="HS67" s="281"/>
      <c r="HT67" s="304"/>
      <c r="HV67" s="297"/>
      <c r="HW67" s="283" t="str">
        <f>IF(HV67="","",VLOOKUP(HV67,Language!$D$5:$E$63,2,0))</f>
        <v/>
      </c>
      <c r="HX67" s="298"/>
      <c r="HY67" s="299"/>
      <c r="HZ67" s="300"/>
      <c r="IA67" s="301"/>
      <c r="IB67" s="302" t="str">
        <f>IF(($F65&lt;&gt;"")*($G65&lt;&gt;"")*(HV67&lt;&gt;""),($F65&gt;$G65)*($B65=HV67)+($F65&lt;$G65)*($D65=HV67),"")</f>
        <v/>
      </c>
      <c r="IC67" s="303"/>
      <c r="ID67" s="281"/>
      <c r="IE67" s="277"/>
      <c r="IF67" s="281"/>
      <c r="IG67" s="304"/>
      <c r="II67" s="297"/>
      <c r="IJ67" s="283" t="str">
        <f>IF(II67="","",VLOOKUP(II67,Language!$D$5:$E$63,2,0))</f>
        <v/>
      </c>
      <c r="IK67" s="298"/>
      <c r="IL67" s="299"/>
      <c r="IM67" s="300"/>
      <c r="IN67" s="301"/>
      <c r="IO67" s="302" t="str">
        <f>IF(($F65&lt;&gt;"")*($G65&lt;&gt;"")*(II67&lt;&gt;""),($F65&gt;$G65)*($B65=II67)+($F65&lt;$G65)*($D65=II67),"")</f>
        <v/>
      </c>
      <c r="IP67" s="303"/>
      <c r="IQ67" s="281"/>
      <c r="IR67" s="277"/>
      <c r="IS67" s="281"/>
      <c r="IT67" s="304"/>
      <c r="IV67" s="297"/>
      <c r="IW67" s="283" t="str">
        <f>IF(IV67="","",VLOOKUP(IV67,Language!$D$5:$E$63,2,0))</f>
        <v/>
      </c>
      <c r="IX67" s="298"/>
      <c r="IY67" s="299"/>
      <c r="IZ67" s="300"/>
      <c r="JA67" s="301"/>
      <c r="JB67" s="302" t="str">
        <f>IF(($F65&lt;&gt;"")*($G65&lt;&gt;"")*(IV67&lt;&gt;""),($F65&gt;$G65)*($B65=IV67)+($F65&lt;$G65)*($D65=IV67),"")</f>
        <v/>
      </c>
      <c r="JC67" s="303"/>
      <c r="JD67" s="281"/>
      <c r="JE67" s="277"/>
      <c r="JF67" s="281"/>
      <c r="JG67" s="304"/>
      <c r="JI67" s="297"/>
      <c r="JJ67" s="283" t="str">
        <f>IF(JI67="","",VLOOKUP(JI67,Language!$D$5:$E$63,2,0))</f>
        <v/>
      </c>
      <c r="JK67" s="298"/>
      <c r="JL67" s="299"/>
      <c r="JM67" s="300"/>
      <c r="JN67" s="301"/>
      <c r="JO67" s="302" t="str">
        <f>IF(($F65&lt;&gt;"")*($G65&lt;&gt;"")*(JI67&lt;&gt;""),($F65&gt;$G65)*($B65=JI67)+($F65&lt;$G65)*($D65=JI67),"")</f>
        <v/>
      </c>
      <c r="JP67" s="303"/>
      <c r="JQ67" s="281"/>
      <c r="JR67" s="277"/>
      <c r="JS67" s="281"/>
      <c r="JT67" s="304"/>
      <c r="JV67" s="297"/>
      <c r="JW67" s="283" t="str">
        <f>IF(JV67="","",VLOOKUP(JV67,Language!$D$5:$E$63,2,0))</f>
        <v/>
      </c>
      <c r="JX67" s="298"/>
      <c r="JY67" s="299"/>
      <c r="JZ67" s="300"/>
      <c r="KA67" s="301"/>
      <c r="KB67" s="302" t="str">
        <f>IF(($F65&lt;&gt;"")*($G65&lt;&gt;"")*(JV67&lt;&gt;""),($F65&gt;$G65)*($B65=JV67)+($F65&lt;$G65)*($D65=JV67),"")</f>
        <v/>
      </c>
      <c r="KC67" s="303"/>
      <c r="KD67" s="281"/>
      <c r="KE67" s="277"/>
      <c r="KF67" s="281"/>
      <c r="KG67" s="304"/>
      <c r="KI67" s="297"/>
      <c r="KJ67" s="283" t="str">
        <f>IF(KI67="","",VLOOKUP(KI67,Language!$D$5:$E$63,2,0))</f>
        <v/>
      </c>
      <c r="KK67" s="298"/>
      <c r="KL67" s="299"/>
      <c r="KM67" s="300"/>
      <c r="KN67" s="301"/>
      <c r="KO67" s="302" t="str">
        <f>IF(($F65&lt;&gt;"")*($G65&lt;&gt;"")*(KI67&lt;&gt;""),($F65&gt;$G65)*($B65=KI67)+($F65&lt;$G65)*($D65=KI67),"")</f>
        <v/>
      </c>
      <c r="KP67" s="303"/>
      <c r="KQ67" s="281"/>
      <c r="KR67" s="277"/>
      <c r="KS67" s="281"/>
      <c r="KT67" s="304"/>
      <c r="KV67" s="297"/>
      <c r="KW67" s="283" t="str">
        <f>IF(KV67="","",VLOOKUP(KV67,Language!$D$5:$E$63,2,0))</f>
        <v/>
      </c>
      <c r="KX67" s="298"/>
      <c r="KY67" s="299"/>
      <c r="KZ67" s="300"/>
      <c r="LA67" s="301"/>
      <c r="LB67" s="302" t="str">
        <f>IF(($F65&lt;&gt;"")*($G65&lt;&gt;"")*(KV67&lt;&gt;""),($F65&gt;$G65)*($B65=KV67)+($F65&lt;$G65)*($D65=KV67),"")</f>
        <v/>
      </c>
      <c r="LC67" s="303"/>
      <c r="LD67" s="281"/>
      <c r="LE67" s="277"/>
      <c r="LF67" s="281"/>
      <c r="LG67" s="304"/>
      <c r="LI67" s="297"/>
      <c r="LJ67" s="283" t="str">
        <f>IF(LI67="","",VLOOKUP(LI67,Language!$D$5:$E$63,2,0))</f>
        <v/>
      </c>
      <c r="LK67" s="298"/>
      <c r="LL67" s="299"/>
      <c r="LM67" s="300"/>
      <c r="LN67" s="301"/>
      <c r="LO67" s="302" t="str">
        <f>IF(($F65&lt;&gt;"")*($G65&lt;&gt;"")*(LI67&lt;&gt;""),($F65&gt;$G65)*($B65=LI67)+($F65&lt;$G65)*($D65=LI67),"")</f>
        <v/>
      </c>
      <c r="LP67" s="303"/>
      <c r="LQ67" s="281"/>
      <c r="LR67" s="277"/>
      <c r="LS67" s="281"/>
      <c r="LT67" s="304"/>
      <c r="LV67" s="297"/>
      <c r="LW67" s="283" t="str">
        <f>IF(LV67="","",VLOOKUP(LV67,Language!$D$5:$E$63,2,0))</f>
        <v/>
      </c>
      <c r="LX67" s="298"/>
      <c r="LY67" s="299"/>
      <c r="LZ67" s="300"/>
      <c r="MA67" s="301"/>
      <c r="MB67" s="302" t="str">
        <f>IF(($F65&lt;&gt;"")*($G65&lt;&gt;"")*(LV67&lt;&gt;""),($F65&gt;$G65)*($B65=LV67)+($F65&lt;$G65)*($D65=LV67),"")</f>
        <v/>
      </c>
      <c r="MC67" s="303"/>
      <c r="MD67" s="281"/>
      <c r="ME67" s="277"/>
      <c r="MF67" s="281"/>
      <c r="MG67" s="304"/>
    </row>
    <row r="68" ht="40.5" customHeight="1">
      <c r="A68" s="172"/>
      <c r="B68" s="172"/>
      <c r="F68" s="59"/>
      <c r="G68" s="59"/>
      <c r="H68" s="133"/>
      <c r="I68" s="133"/>
      <c r="J68" s="133"/>
      <c r="K68" s="133"/>
      <c r="L68" s="305"/>
      <c r="M68" s="306"/>
      <c r="N68" s="306"/>
      <c r="O68" s="240" t="str">
        <f>Language!$E$186</f>
        <v>Final</v>
      </c>
      <c r="P68" s="240" t="str">
        <f>Language!$E$178</f>
        <v>W/D/L</v>
      </c>
      <c r="Q68" s="240" t="str">
        <f>Language!$E$179</f>
        <v>GD</v>
      </c>
      <c r="R68" s="240" t="str">
        <f>Language!$E$180</f>
        <v>exact</v>
      </c>
      <c r="S68" s="240" t="str">
        <f>Language!$E$191</f>
        <v>many g.</v>
      </c>
      <c r="T68" s="241" t="str">
        <f>Language!$E$181</f>
        <v>teams</v>
      </c>
      <c r="V68" s="133"/>
      <c r="W68" s="133"/>
      <c r="X68" s="133"/>
      <c r="Y68" s="305"/>
      <c r="Z68" s="306"/>
      <c r="AA68" s="306"/>
      <c r="AB68" s="240" t="str">
        <f>Language!$E$186</f>
        <v>Final</v>
      </c>
      <c r="AC68" s="240" t="str">
        <f>Language!$E$178</f>
        <v>W/D/L</v>
      </c>
      <c r="AD68" s="240" t="str">
        <f>Language!$E$179</f>
        <v>GD</v>
      </c>
      <c r="AE68" s="240" t="str">
        <f>Language!$E$180</f>
        <v>exact</v>
      </c>
      <c r="AF68" s="240" t="str">
        <f>Language!$E$191</f>
        <v>many g.</v>
      </c>
      <c r="AG68" s="241" t="str">
        <f>Language!$E$181</f>
        <v>teams</v>
      </c>
      <c r="AI68" s="133"/>
      <c r="AJ68" s="133"/>
      <c r="AK68" s="133"/>
      <c r="AL68" s="305"/>
      <c r="AM68" s="306"/>
      <c r="AN68" s="306"/>
      <c r="AO68" s="240" t="str">
        <f>Language!$E$186</f>
        <v>Final</v>
      </c>
      <c r="AP68" s="240" t="str">
        <f>Language!$E$178</f>
        <v>W/D/L</v>
      </c>
      <c r="AQ68" s="240" t="str">
        <f>Language!$E$179</f>
        <v>GD</v>
      </c>
      <c r="AR68" s="240" t="str">
        <f>Language!$E$180</f>
        <v>exact</v>
      </c>
      <c r="AS68" s="240" t="str">
        <f>Language!$E$191</f>
        <v>many g.</v>
      </c>
      <c r="AT68" s="241" t="str">
        <f>Language!$E$181</f>
        <v>teams</v>
      </c>
      <c r="AV68" s="133"/>
      <c r="AW68" s="133"/>
      <c r="AX68" s="133"/>
      <c r="AY68" s="305"/>
      <c r="AZ68" s="306"/>
      <c r="BA68" s="306"/>
      <c r="BB68" s="240" t="str">
        <f>Language!$E$186</f>
        <v>Final</v>
      </c>
      <c r="BC68" s="240" t="str">
        <f>Language!$E$178</f>
        <v>W/D/L</v>
      </c>
      <c r="BD68" s="240" t="str">
        <f>Language!$E$179</f>
        <v>GD</v>
      </c>
      <c r="BE68" s="240" t="str">
        <f>Language!$E$180</f>
        <v>exact</v>
      </c>
      <c r="BF68" s="240" t="str">
        <f>Language!$E$191</f>
        <v>many g.</v>
      </c>
      <c r="BG68" s="241" t="str">
        <f>Language!$E$181</f>
        <v>teams</v>
      </c>
      <c r="BI68" s="133"/>
      <c r="BJ68" s="133"/>
      <c r="BK68" s="133"/>
      <c r="BL68" s="305"/>
      <c r="BM68" s="306"/>
      <c r="BN68" s="306"/>
      <c r="BO68" s="240" t="str">
        <f>Language!$E$186</f>
        <v>Final</v>
      </c>
      <c r="BP68" s="240" t="str">
        <f>Language!$E$178</f>
        <v>W/D/L</v>
      </c>
      <c r="BQ68" s="240" t="str">
        <f>Language!$E$179</f>
        <v>GD</v>
      </c>
      <c r="BR68" s="240" t="str">
        <f>Language!$E$180</f>
        <v>exact</v>
      </c>
      <c r="BS68" s="240" t="str">
        <f>Language!$E$191</f>
        <v>many g.</v>
      </c>
      <c r="BT68" s="241" t="str">
        <f>Language!$E$181</f>
        <v>teams</v>
      </c>
      <c r="BV68" s="133"/>
      <c r="BW68" s="133"/>
      <c r="BX68" s="133"/>
      <c r="BY68" s="305"/>
      <c r="BZ68" s="306"/>
      <c r="CA68" s="306"/>
      <c r="CB68" s="240" t="str">
        <f>Language!$E$186</f>
        <v>Final</v>
      </c>
      <c r="CC68" s="240" t="str">
        <f>Language!$E$178</f>
        <v>W/D/L</v>
      </c>
      <c r="CD68" s="240" t="str">
        <f>Language!$E$179</f>
        <v>GD</v>
      </c>
      <c r="CE68" s="240" t="str">
        <f>Language!$E$180</f>
        <v>exact</v>
      </c>
      <c r="CF68" s="240" t="str">
        <f>Language!$E$191</f>
        <v>many g.</v>
      </c>
      <c r="CG68" s="241" t="str">
        <f>Language!$E$181</f>
        <v>teams</v>
      </c>
      <c r="CI68" s="133"/>
      <c r="CJ68" s="133"/>
      <c r="CK68" s="133"/>
      <c r="CL68" s="305"/>
      <c r="CM68" s="306"/>
      <c r="CN68" s="306"/>
      <c r="CO68" s="240" t="str">
        <f>Language!$E$186</f>
        <v>Final</v>
      </c>
      <c r="CP68" s="240" t="str">
        <f>Language!$E$178</f>
        <v>W/D/L</v>
      </c>
      <c r="CQ68" s="240" t="str">
        <f>Language!$E$179</f>
        <v>GD</v>
      </c>
      <c r="CR68" s="240" t="str">
        <f>Language!$E$180</f>
        <v>exact</v>
      </c>
      <c r="CS68" s="240" t="str">
        <f>Language!$E$191</f>
        <v>many g.</v>
      </c>
      <c r="CT68" s="241" t="str">
        <f>Language!$E$181</f>
        <v>teams</v>
      </c>
      <c r="CV68" s="133"/>
      <c r="CW68" s="133"/>
      <c r="CX68" s="133"/>
      <c r="CY68" s="305"/>
      <c r="CZ68" s="306"/>
      <c r="DA68" s="306"/>
      <c r="DB68" s="240" t="str">
        <f>Language!$E$186</f>
        <v>Final</v>
      </c>
      <c r="DC68" s="240" t="str">
        <f>Language!$E$178</f>
        <v>W/D/L</v>
      </c>
      <c r="DD68" s="240" t="str">
        <f>Language!$E$179</f>
        <v>GD</v>
      </c>
      <c r="DE68" s="240" t="str">
        <f>Language!$E$180</f>
        <v>exact</v>
      </c>
      <c r="DF68" s="240" t="str">
        <f>Language!$E$191</f>
        <v>many g.</v>
      </c>
      <c r="DG68" s="241" t="str">
        <f>Language!$E$181</f>
        <v>teams</v>
      </c>
      <c r="DI68" s="133"/>
      <c r="DJ68" s="133"/>
      <c r="DK68" s="133"/>
      <c r="DL68" s="305"/>
      <c r="DM68" s="306"/>
      <c r="DN68" s="306"/>
      <c r="DO68" s="240" t="str">
        <f>Language!$E$186</f>
        <v>Final</v>
      </c>
      <c r="DP68" s="240" t="str">
        <f>Language!$E$178</f>
        <v>W/D/L</v>
      </c>
      <c r="DQ68" s="240" t="str">
        <f>Language!$E$179</f>
        <v>GD</v>
      </c>
      <c r="DR68" s="240" t="str">
        <f>Language!$E$180</f>
        <v>exact</v>
      </c>
      <c r="DS68" s="240" t="str">
        <f>Language!$E$191</f>
        <v>many g.</v>
      </c>
      <c r="DT68" s="241" t="str">
        <f>Language!$E$181</f>
        <v>teams</v>
      </c>
      <c r="DV68" s="133"/>
      <c r="DW68" s="133"/>
      <c r="DX68" s="133"/>
      <c r="DY68" s="305"/>
      <c r="DZ68" s="306"/>
      <c r="EA68" s="306"/>
      <c r="EB68" s="240" t="str">
        <f>Language!$E$186</f>
        <v>Final</v>
      </c>
      <c r="EC68" s="240" t="str">
        <f>Language!$E$178</f>
        <v>W/D/L</v>
      </c>
      <c r="ED68" s="240" t="str">
        <f>Language!$E$179</f>
        <v>GD</v>
      </c>
      <c r="EE68" s="240" t="str">
        <f>Language!$E$180</f>
        <v>exact</v>
      </c>
      <c r="EF68" s="240" t="str">
        <f>Language!$E$191</f>
        <v>many g.</v>
      </c>
      <c r="EG68" s="241" t="str">
        <f>Language!$E$181</f>
        <v>teams</v>
      </c>
      <c r="EI68" s="133"/>
      <c r="EJ68" s="133"/>
      <c r="EK68" s="133"/>
      <c r="EL68" s="305"/>
      <c r="EM68" s="306"/>
      <c r="EN68" s="306"/>
      <c r="EO68" s="240" t="str">
        <f>Language!$E$186</f>
        <v>Final</v>
      </c>
      <c r="EP68" s="240" t="str">
        <f>Language!$E$178</f>
        <v>W/D/L</v>
      </c>
      <c r="EQ68" s="240" t="str">
        <f>Language!$E$179</f>
        <v>GD</v>
      </c>
      <c r="ER68" s="240" t="str">
        <f>Language!$E$180</f>
        <v>exact</v>
      </c>
      <c r="ES68" s="240" t="str">
        <f>Language!$E$191</f>
        <v>many g.</v>
      </c>
      <c r="ET68" s="241" t="str">
        <f>Language!$E$181</f>
        <v>teams</v>
      </c>
      <c r="EV68" s="133"/>
      <c r="EW68" s="133"/>
      <c r="EX68" s="133"/>
      <c r="EY68" s="305"/>
      <c r="EZ68" s="306"/>
      <c r="FA68" s="306"/>
      <c r="FB68" s="240" t="str">
        <f>Language!$E$186</f>
        <v>Final</v>
      </c>
      <c r="FC68" s="240" t="str">
        <f>Language!$E$178</f>
        <v>W/D/L</v>
      </c>
      <c r="FD68" s="240" t="str">
        <f>Language!$E$179</f>
        <v>GD</v>
      </c>
      <c r="FE68" s="240" t="str">
        <f>Language!$E$180</f>
        <v>exact</v>
      </c>
      <c r="FF68" s="240" t="str">
        <f>Language!$E$191</f>
        <v>many g.</v>
      </c>
      <c r="FG68" s="241" t="str">
        <f>Language!$E$181</f>
        <v>teams</v>
      </c>
      <c r="FI68" s="133"/>
      <c r="FJ68" s="133"/>
      <c r="FK68" s="133"/>
      <c r="FL68" s="305"/>
      <c r="FM68" s="306"/>
      <c r="FN68" s="306"/>
      <c r="FO68" s="240" t="str">
        <f>Language!$E$186</f>
        <v>Final</v>
      </c>
      <c r="FP68" s="240" t="str">
        <f>Language!$E$178</f>
        <v>W/D/L</v>
      </c>
      <c r="FQ68" s="240" t="str">
        <f>Language!$E$179</f>
        <v>GD</v>
      </c>
      <c r="FR68" s="240" t="str">
        <f>Language!$E$180</f>
        <v>exact</v>
      </c>
      <c r="FS68" s="240" t="str">
        <f>Language!$E$191</f>
        <v>many g.</v>
      </c>
      <c r="FT68" s="241" t="str">
        <f>Language!$E$181</f>
        <v>teams</v>
      </c>
      <c r="FV68" s="133"/>
      <c r="FW68" s="133"/>
      <c r="FX68" s="133"/>
      <c r="FY68" s="305"/>
      <c r="FZ68" s="306"/>
      <c r="GA68" s="306"/>
      <c r="GB68" s="240" t="str">
        <f>Language!$E$186</f>
        <v>Final</v>
      </c>
      <c r="GC68" s="240" t="str">
        <f>Language!$E$178</f>
        <v>W/D/L</v>
      </c>
      <c r="GD68" s="240" t="str">
        <f>Language!$E$179</f>
        <v>GD</v>
      </c>
      <c r="GE68" s="240" t="str">
        <f>Language!$E$180</f>
        <v>exact</v>
      </c>
      <c r="GF68" s="240" t="str">
        <f>Language!$E$191</f>
        <v>many g.</v>
      </c>
      <c r="GG68" s="241" t="str">
        <f>Language!$E$181</f>
        <v>teams</v>
      </c>
      <c r="GI68" s="133"/>
      <c r="GJ68" s="133"/>
      <c r="GK68" s="133"/>
      <c r="GL68" s="305"/>
      <c r="GM68" s="306"/>
      <c r="GN68" s="306"/>
      <c r="GO68" s="240" t="str">
        <f>Language!$E$186</f>
        <v>Final</v>
      </c>
      <c r="GP68" s="240" t="str">
        <f>Language!$E$178</f>
        <v>W/D/L</v>
      </c>
      <c r="GQ68" s="240" t="str">
        <f>Language!$E$179</f>
        <v>GD</v>
      </c>
      <c r="GR68" s="240" t="str">
        <f>Language!$E$180</f>
        <v>exact</v>
      </c>
      <c r="GS68" s="240" t="str">
        <f>Language!$E$191</f>
        <v>many g.</v>
      </c>
      <c r="GT68" s="241" t="str">
        <f>Language!$E$181</f>
        <v>teams</v>
      </c>
      <c r="GV68" s="133"/>
      <c r="GW68" s="133"/>
      <c r="GX68" s="133"/>
      <c r="GY68" s="305"/>
      <c r="GZ68" s="306"/>
      <c r="HA68" s="306"/>
      <c r="HB68" s="240" t="str">
        <f>Language!$E$186</f>
        <v>Final</v>
      </c>
      <c r="HC68" s="240" t="str">
        <f>Language!$E$178</f>
        <v>W/D/L</v>
      </c>
      <c r="HD68" s="240" t="str">
        <f>Language!$E$179</f>
        <v>GD</v>
      </c>
      <c r="HE68" s="240" t="str">
        <f>Language!$E$180</f>
        <v>exact</v>
      </c>
      <c r="HF68" s="240" t="str">
        <f>Language!$E$191</f>
        <v>many g.</v>
      </c>
      <c r="HG68" s="241" t="str">
        <f>Language!$E$181</f>
        <v>teams</v>
      </c>
      <c r="HI68" s="133"/>
      <c r="HJ68" s="133"/>
      <c r="HK68" s="133"/>
      <c r="HL68" s="305"/>
      <c r="HM68" s="306"/>
      <c r="HN68" s="306"/>
      <c r="HO68" s="240" t="str">
        <f>Language!$E$186</f>
        <v>Final</v>
      </c>
      <c r="HP68" s="240" t="str">
        <f>Language!$E$178</f>
        <v>W/D/L</v>
      </c>
      <c r="HQ68" s="240" t="str">
        <f>Language!$E$179</f>
        <v>GD</v>
      </c>
      <c r="HR68" s="240" t="str">
        <f>Language!$E$180</f>
        <v>exact</v>
      </c>
      <c r="HS68" s="240" t="str">
        <f>Language!$E$191</f>
        <v>many g.</v>
      </c>
      <c r="HT68" s="241" t="str">
        <f>Language!$E$181</f>
        <v>teams</v>
      </c>
      <c r="HV68" s="133"/>
      <c r="HW68" s="133"/>
      <c r="HX68" s="133"/>
      <c r="HY68" s="305"/>
      <c r="HZ68" s="306"/>
      <c r="IA68" s="306"/>
      <c r="IB68" s="240" t="str">
        <f>Language!$E$186</f>
        <v>Final</v>
      </c>
      <c r="IC68" s="240" t="str">
        <f>Language!$E$178</f>
        <v>W/D/L</v>
      </c>
      <c r="ID68" s="240" t="str">
        <f>Language!$E$179</f>
        <v>GD</v>
      </c>
      <c r="IE68" s="240" t="str">
        <f>Language!$E$180</f>
        <v>exact</v>
      </c>
      <c r="IF68" s="240" t="str">
        <f>Language!$E$191</f>
        <v>many g.</v>
      </c>
      <c r="IG68" s="241" t="str">
        <f>Language!$E$181</f>
        <v>teams</v>
      </c>
      <c r="II68" s="133"/>
      <c r="IJ68" s="133"/>
      <c r="IK68" s="133"/>
      <c r="IL68" s="305"/>
      <c r="IM68" s="306"/>
      <c r="IN68" s="306"/>
      <c r="IO68" s="240" t="str">
        <f>Language!$E$186</f>
        <v>Final</v>
      </c>
      <c r="IP68" s="240" t="str">
        <f>Language!$E$178</f>
        <v>W/D/L</v>
      </c>
      <c r="IQ68" s="240" t="str">
        <f>Language!$E$179</f>
        <v>GD</v>
      </c>
      <c r="IR68" s="240" t="str">
        <f>Language!$E$180</f>
        <v>exact</v>
      </c>
      <c r="IS68" s="240" t="str">
        <f>Language!$E$191</f>
        <v>many g.</v>
      </c>
      <c r="IT68" s="241" t="str">
        <f>Language!$E$181</f>
        <v>teams</v>
      </c>
      <c r="IV68" s="133"/>
      <c r="IW68" s="133"/>
      <c r="IX68" s="133"/>
      <c r="IY68" s="305"/>
      <c r="IZ68" s="306"/>
      <c r="JA68" s="306"/>
      <c r="JB68" s="240" t="str">
        <f>Language!$E$186</f>
        <v>Final</v>
      </c>
      <c r="JC68" s="240" t="str">
        <f>Language!$E$178</f>
        <v>W/D/L</v>
      </c>
      <c r="JD68" s="240" t="str">
        <f>Language!$E$179</f>
        <v>GD</v>
      </c>
      <c r="JE68" s="240" t="str">
        <f>Language!$E$180</f>
        <v>exact</v>
      </c>
      <c r="JF68" s="240" t="str">
        <f>Language!$E$191</f>
        <v>many g.</v>
      </c>
      <c r="JG68" s="241" t="str">
        <f>Language!$E$181</f>
        <v>teams</v>
      </c>
      <c r="JI68" s="133"/>
      <c r="JJ68" s="133"/>
      <c r="JK68" s="133"/>
      <c r="JL68" s="305"/>
      <c r="JM68" s="306"/>
      <c r="JN68" s="306"/>
      <c r="JO68" s="240" t="str">
        <f>Language!$E$186</f>
        <v>Final</v>
      </c>
      <c r="JP68" s="240" t="str">
        <f>Language!$E$178</f>
        <v>W/D/L</v>
      </c>
      <c r="JQ68" s="240" t="str">
        <f>Language!$E$179</f>
        <v>GD</v>
      </c>
      <c r="JR68" s="240" t="str">
        <f>Language!$E$180</f>
        <v>exact</v>
      </c>
      <c r="JS68" s="240" t="str">
        <f>Language!$E$191</f>
        <v>many g.</v>
      </c>
      <c r="JT68" s="241" t="str">
        <f>Language!$E$181</f>
        <v>teams</v>
      </c>
      <c r="JV68" s="133"/>
      <c r="JW68" s="133"/>
      <c r="JX68" s="133"/>
      <c r="JY68" s="305"/>
      <c r="JZ68" s="306"/>
      <c r="KA68" s="306"/>
      <c r="KB68" s="240" t="str">
        <f>Language!$E$186</f>
        <v>Final</v>
      </c>
      <c r="KC68" s="240" t="str">
        <f>Language!$E$178</f>
        <v>W/D/L</v>
      </c>
      <c r="KD68" s="240" t="str">
        <f>Language!$E$179</f>
        <v>GD</v>
      </c>
      <c r="KE68" s="240" t="str">
        <f>Language!$E$180</f>
        <v>exact</v>
      </c>
      <c r="KF68" s="240" t="str">
        <f>Language!$E$191</f>
        <v>many g.</v>
      </c>
      <c r="KG68" s="241" t="str">
        <f>Language!$E$181</f>
        <v>teams</v>
      </c>
      <c r="KI68" s="133"/>
      <c r="KJ68" s="133"/>
      <c r="KK68" s="133"/>
      <c r="KL68" s="305"/>
      <c r="KM68" s="306"/>
      <c r="KN68" s="306"/>
      <c r="KO68" s="240" t="str">
        <f>Language!$E$186</f>
        <v>Final</v>
      </c>
      <c r="KP68" s="240" t="str">
        <f>Language!$E$178</f>
        <v>W/D/L</v>
      </c>
      <c r="KQ68" s="240" t="str">
        <f>Language!$E$179</f>
        <v>GD</v>
      </c>
      <c r="KR68" s="240" t="str">
        <f>Language!$E$180</f>
        <v>exact</v>
      </c>
      <c r="KS68" s="240" t="str">
        <f>Language!$E$191</f>
        <v>many g.</v>
      </c>
      <c r="KT68" s="241" t="str">
        <f>Language!$E$181</f>
        <v>teams</v>
      </c>
      <c r="KV68" s="133"/>
      <c r="KW68" s="133"/>
      <c r="KX68" s="133"/>
      <c r="KY68" s="305"/>
      <c r="KZ68" s="306"/>
      <c r="LA68" s="306"/>
      <c r="LB68" s="240" t="str">
        <f>Language!$E$186</f>
        <v>Final</v>
      </c>
      <c r="LC68" s="240" t="str">
        <f>Language!$E$178</f>
        <v>W/D/L</v>
      </c>
      <c r="LD68" s="240" t="str">
        <f>Language!$E$179</f>
        <v>GD</v>
      </c>
      <c r="LE68" s="240" t="str">
        <f>Language!$E$180</f>
        <v>exact</v>
      </c>
      <c r="LF68" s="240" t="str">
        <f>Language!$E$191</f>
        <v>many g.</v>
      </c>
      <c r="LG68" s="241" t="str">
        <f>Language!$E$181</f>
        <v>teams</v>
      </c>
      <c r="LI68" s="133"/>
      <c r="LJ68" s="133"/>
      <c r="LK68" s="133"/>
      <c r="LL68" s="305"/>
      <c r="LM68" s="306"/>
      <c r="LN68" s="306"/>
      <c r="LO68" s="240" t="str">
        <f>Language!$E$186</f>
        <v>Final</v>
      </c>
      <c r="LP68" s="240" t="str">
        <f>Language!$E$178</f>
        <v>W/D/L</v>
      </c>
      <c r="LQ68" s="240" t="str">
        <f>Language!$E$179</f>
        <v>GD</v>
      </c>
      <c r="LR68" s="240" t="str">
        <f>Language!$E$180</f>
        <v>exact</v>
      </c>
      <c r="LS68" s="240" t="str">
        <f>Language!$E$191</f>
        <v>many g.</v>
      </c>
      <c r="LT68" s="241" t="str">
        <f>Language!$E$181</f>
        <v>teams</v>
      </c>
      <c r="LV68" s="133"/>
      <c r="LW68" s="133"/>
      <c r="LX68" s="133"/>
      <c r="LY68" s="305"/>
      <c r="LZ68" s="306"/>
      <c r="MA68" s="306"/>
      <c r="MB68" s="240" t="str">
        <f>Language!$E$186</f>
        <v>Final</v>
      </c>
      <c r="MC68" s="240" t="str">
        <f>Language!$E$178</f>
        <v>W/D/L</v>
      </c>
      <c r="MD68" s="240" t="str">
        <f>Language!$E$179</f>
        <v>GD</v>
      </c>
      <c r="ME68" s="240" t="str">
        <f>Language!$E$180</f>
        <v>exact</v>
      </c>
      <c r="MF68" s="240" t="str">
        <f>Language!$E$191</f>
        <v>many g.</v>
      </c>
      <c r="MG68" s="241" t="str">
        <f>Language!$E$181</f>
        <v>teams</v>
      </c>
    </row>
    <row r="69">
      <c r="A69" s="172"/>
      <c r="B69" s="172"/>
      <c r="F69" s="59"/>
      <c r="G69" s="59"/>
      <c r="H69" s="133"/>
      <c r="I69" s="133"/>
      <c r="J69" s="133"/>
      <c r="K69" s="133"/>
      <c r="L69" s="307" t="str">
        <f>Language!$E$216</f>
        <v>Number:</v>
      </c>
      <c r="M69" s="308"/>
      <c r="N69" s="309"/>
      <c r="O69" s="255">
        <f>SUM(O67)</f>
        <v>0</v>
      </c>
      <c r="P69" s="255">
        <f t="shared" ref="P69:S69" si="755">SUM(P6:P46)</f>
        <v>0</v>
      </c>
      <c r="Q69" s="255">
        <f t="shared" si="755"/>
        <v>0</v>
      </c>
      <c r="R69" s="255">
        <f t="shared" si="755"/>
        <v>0</v>
      </c>
      <c r="S69" s="255">
        <f t="shared" si="755"/>
        <v>0</v>
      </c>
      <c r="T69" s="273">
        <f>SUM(T48:T65)</f>
        <v>0</v>
      </c>
      <c r="V69" s="133"/>
      <c r="W69" s="133"/>
      <c r="X69" s="133"/>
      <c r="Y69" s="307" t="str">
        <f>Language!$E$216</f>
        <v>Number:</v>
      </c>
      <c r="Z69" s="308"/>
      <c r="AA69" s="309"/>
      <c r="AB69" s="255">
        <f>SUM(AB67)</f>
        <v>0</v>
      </c>
      <c r="AC69" s="255">
        <f t="shared" ref="AC69:AF69" si="756">SUM(AC6:AC46)</f>
        <v>0</v>
      </c>
      <c r="AD69" s="255">
        <f t="shared" si="756"/>
        <v>0</v>
      </c>
      <c r="AE69" s="255">
        <f t="shared" si="756"/>
        <v>0</v>
      </c>
      <c r="AF69" s="255">
        <f t="shared" si="756"/>
        <v>0</v>
      </c>
      <c r="AG69" s="273">
        <f>SUM(AG48:AG65)</f>
        <v>0</v>
      </c>
      <c r="AI69" s="133"/>
      <c r="AJ69" s="133"/>
      <c r="AK69" s="133"/>
      <c r="AL69" s="307" t="str">
        <f>Language!$E$216</f>
        <v>Number:</v>
      </c>
      <c r="AM69" s="308"/>
      <c r="AN69" s="309"/>
      <c r="AO69" s="255">
        <f>SUM(AO67)</f>
        <v>0</v>
      </c>
      <c r="AP69" s="255">
        <f t="shared" ref="AP69:AS69" si="757">SUM(AP6:AP46)</f>
        <v>0</v>
      </c>
      <c r="AQ69" s="255">
        <f t="shared" si="757"/>
        <v>0</v>
      </c>
      <c r="AR69" s="255">
        <f t="shared" si="757"/>
        <v>0</v>
      </c>
      <c r="AS69" s="255">
        <f t="shared" si="757"/>
        <v>0</v>
      </c>
      <c r="AT69" s="273">
        <f>SUM(AT48:AT65)</f>
        <v>0</v>
      </c>
      <c r="AV69" s="133"/>
      <c r="AW69" s="133"/>
      <c r="AX69" s="133"/>
      <c r="AY69" s="307" t="str">
        <f>Language!$E$216</f>
        <v>Number:</v>
      </c>
      <c r="AZ69" s="308"/>
      <c r="BA69" s="309"/>
      <c r="BB69" s="255">
        <f>SUM(BB67)</f>
        <v>0</v>
      </c>
      <c r="BC69" s="255">
        <f t="shared" ref="BC69:BF69" si="758">SUM(BC6:BC46)</f>
        <v>0</v>
      </c>
      <c r="BD69" s="255">
        <f t="shared" si="758"/>
        <v>0</v>
      </c>
      <c r="BE69" s="255">
        <f t="shared" si="758"/>
        <v>0</v>
      </c>
      <c r="BF69" s="255">
        <f t="shared" si="758"/>
        <v>0</v>
      </c>
      <c r="BG69" s="273">
        <f>SUM(BG48:BG65)</f>
        <v>0</v>
      </c>
      <c r="BI69" s="133"/>
      <c r="BJ69" s="133"/>
      <c r="BK69" s="133"/>
      <c r="BL69" s="307" t="str">
        <f>Language!$E$216</f>
        <v>Number:</v>
      </c>
      <c r="BM69" s="308"/>
      <c r="BN69" s="309"/>
      <c r="BO69" s="255">
        <f>SUM(BO67)</f>
        <v>0</v>
      </c>
      <c r="BP69" s="255">
        <f t="shared" ref="BP69:BS69" si="759">SUM(BP6:BP46)</f>
        <v>0</v>
      </c>
      <c r="BQ69" s="255">
        <f t="shared" si="759"/>
        <v>0</v>
      </c>
      <c r="BR69" s="255">
        <f t="shared" si="759"/>
        <v>0</v>
      </c>
      <c r="BS69" s="255">
        <f t="shared" si="759"/>
        <v>0</v>
      </c>
      <c r="BT69" s="273">
        <f>SUM(BT48:BT65)</f>
        <v>0</v>
      </c>
      <c r="BV69" s="133"/>
      <c r="BW69" s="133"/>
      <c r="BX69" s="133"/>
      <c r="BY69" s="307" t="str">
        <f>Language!$E$216</f>
        <v>Number:</v>
      </c>
      <c r="BZ69" s="308"/>
      <c r="CA69" s="309"/>
      <c r="CB69" s="255">
        <f>SUM(CB67)</f>
        <v>0</v>
      </c>
      <c r="CC69" s="255">
        <f t="shared" ref="CC69:CF69" si="760">SUM(CC6:CC46)</f>
        <v>0</v>
      </c>
      <c r="CD69" s="255">
        <f t="shared" si="760"/>
        <v>0</v>
      </c>
      <c r="CE69" s="255">
        <f t="shared" si="760"/>
        <v>0</v>
      </c>
      <c r="CF69" s="255">
        <f t="shared" si="760"/>
        <v>0</v>
      </c>
      <c r="CG69" s="273">
        <f>SUM(CG48:CG65)</f>
        <v>0</v>
      </c>
      <c r="CI69" s="133"/>
      <c r="CJ69" s="133"/>
      <c r="CK69" s="133"/>
      <c r="CL69" s="307" t="str">
        <f>Language!$E$216</f>
        <v>Number:</v>
      </c>
      <c r="CM69" s="308"/>
      <c r="CN69" s="309"/>
      <c r="CO69" s="255">
        <f>SUM(CO67)</f>
        <v>0</v>
      </c>
      <c r="CP69" s="255">
        <f t="shared" ref="CP69:CS69" si="761">SUM(CP6:CP46)</f>
        <v>0</v>
      </c>
      <c r="CQ69" s="255">
        <f t="shared" si="761"/>
        <v>0</v>
      </c>
      <c r="CR69" s="255">
        <f t="shared" si="761"/>
        <v>0</v>
      </c>
      <c r="CS69" s="255">
        <f t="shared" si="761"/>
        <v>0</v>
      </c>
      <c r="CT69" s="273">
        <f>SUM(CT48:CT65)</f>
        <v>0</v>
      </c>
      <c r="CV69" s="133"/>
      <c r="CW69" s="133"/>
      <c r="CX69" s="133"/>
      <c r="CY69" s="307" t="str">
        <f>Language!$E$216</f>
        <v>Number:</v>
      </c>
      <c r="CZ69" s="308"/>
      <c r="DA69" s="309"/>
      <c r="DB69" s="255">
        <f>SUM(DB67)</f>
        <v>0</v>
      </c>
      <c r="DC69" s="255">
        <f t="shared" ref="DC69:DF69" si="762">SUM(DC6:DC46)</f>
        <v>0</v>
      </c>
      <c r="DD69" s="255">
        <f t="shared" si="762"/>
        <v>0</v>
      </c>
      <c r="DE69" s="255">
        <f t="shared" si="762"/>
        <v>0</v>
      </c>
      <c r="DF69" s="255">
        <f t="shared" si="762"/>
        <v>0</v>
      </c>
      <c r="DG69" s="273">
        <f>SUM(DG48:DG65)</f>
        <v>0</v>
      </c>
      <c r="DI69" s="133"/>
      <c r="DJ69" s="133"/>
      <c r="DK69" s="133"/>
      <c r="DL69" s="307" t="str">
        <f>Language!$E$216</f>
        <v>Number:</v>
      </c>
      <c r="DM69" s="308"/>
      <c r="DN69" s="309"/>
      <c r="DO69" s="255">
        <f>SUM(DO67)</f>
        <v>0</v>
      </c>
      <c r="DP69" s="255">
        <f t="shared" ref="DP69:DS69" si="763">SUM(DP6:DP46)</f>
        <v>0</v>
      </c>
      <c r="DQ69" s="255">
        <f t="shared" si="763"/>
        <v>0</v>
      </c>
      <c r="DR69" s="255">
        <f t="shared" si="763"/>
        <v>0</v>
      </c>
      <c r="DS69" s="255">
        <f t="shared" si="763"/>
        <v>0</v>
      </c>
      <c r="DT69" s="273">
        <f>SUM(DT48:DT65)</f>
        <v>0</v>
      </c>
      <c r="DV69" s="133"/>
      <c r="DW69" s="133"/>
      <c r="DX69" s="133"/>
      <c r="DY69" s="307" t="str">
        <f>Language!$E$216</f>
        <v>Number:</v>
      </c>
      <c r="DZ69" s="308"/>
      <c r="EA69" s="309"/>
      <c r="EB69" s="255">
        <f>SUM(EB67)</f>
        <v>0</v>
      </c>
      <c r="EC69" s="255">
        <f t="shared" ref="EC69:EF69" si="764">SUM(EC6:EC46)</f>
        <v>0</v>
      </c>
      <c r="ED69" s="255">
        <f t="shared" si="764"/>
        <v>0</v>
      </c>
      <c r="EE69" s="255">
        <f t="shared" si="764"/>
        <v>0</v>
      </c>
      <c r="EF69" s="255">
        <f t="shared" si="764"/>
        <v>0</v>
      </c>
      <c r="EG69" s="273">
        <f>SUM(EG48:EG65)</f>
        <v>0</v>
      </c>
      <c r="EI69" s="133"/>
      <c r="EJ69" s="133"/>
      <c r="EK69" s="133"/>
      <c r="EL69" s="307" t="str">
        <f>Language!$E$216</f>
        <v>Number:</v>
      </c>
      <c r="EM69" s="308"/>
      <c r="EN69" s="309"/>
      <c r="EO69" s="255">
        <f>SUM(EO67)</f>
        <v>0</v>
      </c>
      <c r="EP69" s="255">
        <f t="shared" ref="EP69:ES69" si="765">SUM(EP6:EP46)</f>
        <v>0</v>
      </c>
      <c r="EQ69" s="255">
        <f t="shared" si="765"/>
        <v>0</v>
      </c>
      <c r="ER69" s="255">
        <f t="shared" si="765"/>
        <v>0</v>
      </c>
      <c r="ES69" s="255">
        <f t="shared" si="765"/>
        <v>0</v>
      </c>
      <c r="ET69" s="273">
        <f>SUM(ET48:ET65)</f>
        <v>0</v>
      </c>
      <c r="EV69" s="133"/>
      <c r="EW69" s="133"/>
      <c r="EX69" s="133"/>
      <c r="EY69" s="307" t="str">
        <f>Language!$E$216</f>
        <v>Number:</v>
      </c>
      <c r="EZ69" s="308"/>
      <c r="FA69" s="309"/>
      <c r="FB69" s="255">
        <f>SUM(FB67)</f>
        <v>0</v>
      </c>
      <c r="FC69" s="255">
        <f t="shared" ref="FC69:FF69" si="766">SUM(FC6:FC46)</f>
        <v>0</v>
      </c>
      <c r="FD69" s="255">
        <f t="shared" si="766"/>
        <v>0</v>
      </c>
      <c r="FE69" s="255">
        <f t="shared" si="766"/>
        <v>0</v>
      </c>
      <c r="FF69" s="255">
        <f t="shared" si="766"/>
        <v>0</v>
      </c>
      <c r="FG69" s="273">
        <f>SUM(FG48:FG65)</f>
        <v>0</v>
      </c>
      <c r="FI69" s="133"/>
      <c r="FJ69" s="133"/>
      <c r="FK69" s="133"/>
      <c r="FL69" s="307" t="str">
        <f>Language!$E$216</f>
        <v>Number:</v>
      </c>
      <c r="FM69" s="308"/>
      <c r="FN69" s="309"/>
      <c r="FO69" s="255">
        <f>SUM(FO67)</f>
        <v>0</v>
      </c>
      <c r="FP69" s="255">
        <f t="shared" ref="FP69:FS69" si="767">SUM(FP6:FP46)</f>
        <v>0</v>
      </c>
      <c r="FQ69" s="255">
        <f t="shared" si="767"/>
        <v>0</v>
      </c>
      <c r="FR69" s="255">
        <f t="shared" si="767"/>
        <v>0</v>
      </c>
      <c r="FS69" s="255">
        <f t="shared" si="767"/>
        <v>0</v>
      </c>
      <c r="FT69" s="273">
        <f>SUM(FT48:FT65)</f>
        <v>0</v>
      </c>
      <c r="FV69" s="133"/>
      <c r="FW69" s="133"/>
      <c r="FX69" s="133"/>
      <c r="FY69" s="307" t="str">
        <f>Language!$E$216</f>
        <v>Number:</v>
      </c>
      <c r="FZ69" s="308"/>
      <c r="GA69" s="309"/>
      <c r="GB69" s="255">
        <f>SUM(GB67)</f>
        <v>0</v>
      </c>
      <c r="GC69" s="255">
        <f t="shared" ref="GC69:GF69" si="768">SUM(GC6:GC46)</f>
        <v>0</v>
      </c>
      <c r="GD69" s="255">
        <f t="shared" si="768"/>
        <v>0</v>
      </c>
      <c r="GE69" s="255">
        <f t="shared" si="768"/>
        <v>0</v>
      </c>
      <c r="GF69" s="255">
        <f t="shared" si="768"/>
        <v>0</v>
      </c>
      <c r="GG69" s="273">
        <f>SUM(GG48:GG65)</f>
        <v>0</v>
      </c>
      <c r="GI69" s="133"/>
      <c r="GJ69" s="133"/>
      <c r="GK69" s="133"/>
      <c r="GL69" s="307" t="str">
        <f>Language!$E$216</f>
        <v>Number:</v>
      </c>
      <c r="GM69" s="308"/>
      <c r="GN69" s="309"/>
      <c r="GO69" s="255">
        <f>SUM(GO67)</f>
        <v>0</v>
      </c>
      <c r="GP69" s="255">
        <f t="shared" ref="GP69:GS69" si="769">SUM(GP6:GP46)</f>
        <v>0</v>
      </c>
      <c r="GQ69" s="255">
        <f t="shared" si="769"/>
        <v>0</v>
      </c>
      <c r="GR69" s="255">
        <f t="shared" si="769"/>
        <v>0</v>
      </c>
      <c r="GS69" s="255">
        <f t="shared" si="769"/>
        <v>0</v>
      </c>
      <c r="GT69" s="273">
        <f>SUM(GT48:GT65)</f>
        <v>0</v>
      </c>
      <c r="GV69" s="133"/>
      <c r="GW69" s="133"/>
      <c r="GX69" s="133"/>
      <c r="GY69" s="307" t="str">
        <f>Language!$E$216</f>
        <v>Number:</v>
      </c>
      <c r="GZ69" s="308"/>
      <c r="HA69" s="309"/>
      <c r="HB69" s="255">
        <f>SUM(HB67)</f>
        <v>0</v>
      </c>
      <c r="HC69" s="255">
        <f t="shared" ref="HC69:HF69" si="770">SUM(HC6:HC46)</f>
        <v>0</v>
      </c>
      <c r="HD69" s="255">
        <f t="shared" si="770"/>
        <v>0</v>
      </c>
      <c r="HE69" s="255">
        <f t="shared" si="770"/>
        <v>0</v>
      </c>
      <c r="HF69" s="255">
        <f t="shared" si="770"/>
        <v>0</v>
      </c>
      <c r="HG69" s="273">
        <f>SUM(HG48:HG65)</f>
        <v>0</v>
      </c>
      <c r="HI69" s="133"/>
      <c r="HJ69" s="133"/>
      <c r="HK69" s="133"/>
      <c r="HL69" s="307" t="str">
        <f>Language!$E$216</f>
        <v>Number:</v>
      </c>
      <c r="HM69" s="308"/>
      <c r="HN69" s="309"/>
      <c r="HO69" s="255">
        <f>SUM(HO67)</f>
        <v>0</v>
      </c>
      <c r="HP69" s="255">
        <f t="shared" ref="HP69:HS69" si="771">SUM(HP6:HP46)</f>
        <v>0</v>
      </c>
      <c r="HQ69" s="255">
        <f t="shared" si="771"/>
        <v>0</v>
      </c>
      <c r="HR69" s="255">
        <f t="shared" si="771"/>
        <v>0</v>
      </c>
      <c r="HS69" s="255">
        <f t="shared" si="771"/>
        <v>0</v>
      </c>
      <c r="HT69" s="273">
        <f>SUM(HT48:HT65)</f>
        <v>0</v>
      </c>
      <c r="HV69" s="133"/>
      <c r="HW69" s="133"/>
      <c r="HX69" s="133"/>
      <c r="HY69" s="307" t="str">
        <f>Language!$E$216</f>
        <v>Number:</v>
      </c>
      <c r="HZ69" s="308"/>
      <c r="IA69" s="309"/>
      <c r="IB69" s="255">
        <f>SUM(IB67)</f>
        <v>0</v>
      </c>
      <c r="IC69" s="255">
        <f t="shared" ref="IC69:IF69" si="772">SUM(IC6:IC46)</f>
        <v>0</v>
      </c>
      <c r="ID69" s="255">
        <f t="shared" si="772"/>
        <v>0</v>
      </c>
      <c r="IE69" s="255">
        <f t="shared" si="772"/>
        <v>0</v>
      </c>
      <c r="IF69" s="255">
        <f t="shared" si="772"/>
        <v>0</v>
      </c>
      <c r="IG69" s="273">
        <f>SUM(IG48:IG65)</f>
        <v>0</v>
      </c>
      <c r="II69" s="133"/>
      <c r="IJ69" s="133"/>
      <c r="IK69" s="133"/>
      <c r="IL69" s="307" t="str">
        <f>Language!$E$216</f>
        <v>Number:</v>
      </c>
      <c r="IM69" s="308"/>
      <c r="IN69" s="309"/>
      <c r="IO69" s="255">
        <f>SUM(IO67)</f>
        <v>0</v>
      </c>
      <c r="IP69" s="255">
        <f t="shared" ref="IP69:IS69" si="773">SUM(IP6:IP46)</f>
        <v>0</v>
      </c>
      <c r="IQ69" s="255">
        <f t="shared" si="773"/>
        <v>0</v>
      </c>
      <c r="IR69" s="255">
        <f t="shared" si="773"/>
        <v>0</v>
      </c>
      <c r="IS69" s="255">
        <f t="shared" si="773"/>
        <v>0</v>
      </c>
      <c r="IT69" s="273">
        <f>SUM(IT48:IT65)</f>
        <v>0</v>
      </c>
      <c r="IV69" s="133"/>
      <c r="IW69" s="133"/>
      <c r="IX69" s="133"/>
      <c r="IY69" s="307" t="str">
        <f>Language!$E$216</f>
        <v>Number:</v>
      </c>
      <c r="IZ69" s="308"/>
      <c r="JA69" s="309"/>
      <c r="JB69" s="255">
        <f>SUM(JB67)</f>
        <v>0</v>
      </c>
      <c r="JC69" s="255">
        <f t="shared" ref="JC69:JF69" si="774">SUM(JC6:JC46)</f>
        <v>0</v>
      </c>
      <c r="JD69" s="255">
        <f t="shared" si="774"/>
        <v>0</v>
      </c>
      <c r="JE69" s="255">
        <f t="shared" si="774"/>
        <v>0</v>
      </c>
      <c r="JF69" s="255">
        <f t="shared" si="774"/>
        <v>0</v>
      </c>
      <c r="JG69" s="273">
        <f>SUM(JG48:JG65)</f>
        <v>0</v>
      </c>
      <c r="JI69" s="133"/>
      <c r="JJ69" s="133"/>
      <c r="JK69" s="133"/>
      <c r="JL69" s="307" t="str">
        <f>Language!$E$216</f>
        <v>Number:</v>
      </c>
      <c r="JM69" s="308"/>
      <c r="JN69" s="309"/>
      <c r="JO69" s="255">
        <f>SUM(JO67)</f>
        <v>0</v>
      </c>
      <c r="JP69" s="255">
        <f t="shared" ref="JP69:JS69" si="775">SUM(JP6:JP46)</f>
        <v>0</v>
      </c>
      <c r="JQ69" s="255">
        <f t="shared" si="775"/>
        <v>0</v>
      </c>
      <c r="JR69" s="255">
        <f t="shared" si="775"/>
        <v>0</v>
      </c>
      <c r="JS69" s="255">
        <f t="shared" si="775"/>
        <v>0</v>
      </c>
      <c r="JT69" s="273">
        <f>SUM(JT48:JT65)</f>
        <v>0</v>
      </c>
      <c r="JV69" s="133"/>
      <c r="JW69" s="133"/>
      <c r="JX69" s="133"/>
      <c r="JY69" s="307" t="str">
        <f>Language!$E$216</f>
        <v>Number:</v>
      </c>
      <c r="JZ69" s="308"/>
      <c r="KA69" s="309"/>
      <c r="KB69" s="255">
        <f>SUM(KB67)</f>
        <v>0</v>
      </c>
      <c r="KC69" s="255">
        <f t="shared" ref="KC69:KF69" si="776">SUM(KC6:KC46)</f>
        <v>0</v>
      </c>
      <c r="KD69" s="255">
        <f t="shared" si="776"/>
        <v>0</v>
      </c>
      <c r="KE69" s="255">
        <f t="shared" si="776"/>
        <v>0</v>
      </c>
      <c r="KF69" s="255">
        <f t="shared" si="776"/>
        <v>0</v>
      </c>
      <c r="KG69" s="273">
        <f>SUM(KG48:KG65)</f>
        <v>0</v>
      </c>
      <c r="KI69" s="133"/>
      <c r="KJ69" s="133"/>
      <c r="KK69" s="133"/>
      <c r="KL69" s="307" t="str">
        <f>Language!$E$216</f>
        <v>Number:</v>
      </c>
      <c r="KM69" s="308"/>
      <c r="KN69" s="309"/>
      <c r="KO69" s="255">
        <f>SUM(KO67)</f>
        <v>0</v>
      </c>
      <c r="KP69" s="255">
        <f t="shared" ref="KP69:KS69" si="777">SUM(KP6:KP46)</f>
        <v>0</v>
      </c>
      <c r="KQ69" s="255">
        <f t="shared" si="777"/>
        <v>0</v>
      </c>
      <c r="KR69" s="255">
        <f t="shared" si="777"/>
        <v>0</v>
      </c>
      <c r="KS69" s="255">
        <f t="shared" si="777"/>
        <v>0</v>
      </c>
      <c r="KT69" s="273">
        <f>SUM(KT48:KT65)</f>
        <v>0</v>
      </c>
      <c r="KV69" s="133"/>
      <c r="KW69" s="133"/>
      <c r="KX69" s="133"/>
      <c r="KY69" s="307" t="str">
        <f>Language!$E$216</f>
        <v>Number:</v>
      </c>
      <c r="KZ69" s="308"/>
      <c r="LA69" s="309"/>
      <c r="LB69" s="255">
        <f>SUM(LB67)</f>
        <v>0</v>
      </c>
      <c r="LC69" s="255">
        <f t="shared" ref="LC69:LF69" si="778">SUM(LC6:LC46)</f>
        <v>0</v>
      </c>
      <c r="LD69" s="255">
        <f t="shared" si="778"/>
        <v>0</v>
      </c>
      <c r="LE69" s="255">
        <f t="shared" si="778"/>
        <v>0</v>
      </c>
      <c r="LF69" s="255">
        <f t="shared" si="778"/>
        <v>0</v>
      </c>
      <c r="LG69" s="273">
        <f>SUM(LG48:LG65)</f>
        <v>0</v>
      </c>
      <c r="LI69" s="133"/>
      <c r="LJ69" s="133"/>
      <c r="LK69" s="133"/>
      <c r="LL69" s="307" t="str">
        <f>Language!$E$216</f>
        <v>Number:</v>
      </c>
      <c r="LM69" s="308"/>
      <c r="LN69" s="309"/>
      <c r="LO69" s="255">
        <f>SUM(LO67)</f>
        <v>0</v>
      </c>
      <c r="LP69" s="255">
        <f t="shared" ref="LP69:LS69" si="779">SUM(LP6:LP46)</f>
        <v>0</v>
      </c>
      <c r="LQ69" s="255">
        <f t="shared" si="779"/>
        <v>0</v>
      </c>
      <c r="LR69" s="255">
        <f t="shared" si="779"/>
        <v>0</v>
      </c>
      <c r="LS69" s="255">
        <f t="shared" si="779"/>
        <v>0</v>
      </c>
      <c r="LT69" s="273">
        <f>SUM(LT48:LT65)</f>
        <v>0</v>
      </c>
      <c r="LV69" s="133"/>
      <c r="LW69" s="133"/>
      <c r="LX69" s="133"/>
      <c r="LY69" s="307" t="str">
        <f>Language!$E$216</f>
        <v>Number:</v>
      </c>
      <c r="LZ69" s="308"/>
      <c r="MA69" s="309"/>
      <c r="MB69" s="255">
        <f>SUM(MB67)</f>
        <v>0</v>
      </c>
      <c r="MC69" s="255">
        <f t="shared" ref="MC69:MF69" si="780">SUM(MC6:MC46)</f>
        <v>0</v>
      </c>
      <c r="MD69" s="255">
        <f t="shared" si="780"/>
        <v>0</v>
      </c>
      <c r="ME69" s="255">
        <f t="shared" si="780"/>
        <v>0</v>
      </c>
      <c r="MF69" s="255">
        <f t="shared" si="780"/>
        <v>0</v>
      </c>
      <c r="MG69" s="273">
        <f>SUM(MG48:MG65)</f>
        <v>0</v>
      </c>
    </row>
    <row r="70" ht="16.5" hidden="1" customHeight="1">
      <c r="A70" s="172"/>
      <c r="B70" s="172"/>
      <c r="F70" s="59"/>
      <c r="G70" s="59"/>
      <c r="H70" s="133"/>
      <c r="I70" s="133"/>
      <c r="J70" s="133"/>
      <c r="K70" s="133"/>
      <c r="L70" s="310" t="str">
        <f>Language!$E$175</f>
        <v>Points:</v>
      </c>
      <c r="M70" s="311"/>
      <c r="N70" s="312"/>
      <c r="O70" s="313">
        <f>O69*PrSettings!$F$9</f>
        <v>0</v>
      </c>
      <c r="P70" s="313">
        <f>P69*PrSettings!$F$4</f>
        <v>0</v>
      </c>
      <c r="Q70" s="313">
        <f>Q69*PrSettings!$F$5</f>
        <v>0</v>
      </c>
      <c r="R70" s="313">
        <f>R69*PrSettings!$F$6</f>
        <v>0</v>
      </c>
      <c r="S70" s="313">
        <f>S69*PrSettings!$F$7</f>
        <v>0</v>
      </c>
      <c r="T70" s="314">
        <f>T69*PrSettings!$F$8</f>
        <v>0</v>
      </c>
      <c r="V70" s="133"/>
      <c r="W70" s="133"/>
      <c r="X70" s="133"/>
      <c r="Y70" s="310" t="str">
        <f>Language!$E$175</f>
        <v>Points:</v>
      </c>
      <c r="Z70" s="311"/>
      <c r="AA70" s="312"/>
      <c r="AB70" s="313">
        <f>AB69*PrSettings!$F$9</f>
        <v>0</v>
      </c>
      <c r="AC70" s="313">
        <f>AC69*PrSettings!$F$4</f>
        <v>0</v>
      </c>
      <c r="AD70" s="313">
        <f>AD69*PrSettings!$F$5</f>
        <v>0</v>
      </c>
      <c r="AE70" s="313">
        <f>AE69*PrSettings!$F$6</f>
        <v>0</v>
      </c>
      <c r="AF70" s="313">
        <f>AF69*PrSettings!$F$7</f>
        <v>0</v>
      </c>
      <c r="AG70" s="314">
        <f>AG69*PrSettings!$F$8</f>
        <v>0</v>
      </c>
      <c r="AI70" s="133"/>
      <c r="AJ70" s="133"/>
      <c r="AK70" s="133"/>
      <c r="AL70" s="310" t="str">
        <f>Language!$E$175</f>
        <v>Points:</v>
      </c>
      <c r="AM70" s="311"/>
      <c r="AN70" s="312"/>
      <c r="AO70" s="313">
        <f>AO69*PrSettings!$F$9</f>
        <v>0</v>
      </c>
      <c r="AP70" s="313">
        <f>AP69*PrSettings!$F$4</f>
        <v>0</v>
      </c>
      <c r="AQ70" s="313">
        <f>AQ69*PrSettings!$F$5</f>
        <v>0</v>
      </c>
      <c r="AR70" s="313">
        <f>AR69*PrSettings!$F$6</f>
        <v>0</v>
      </c>
      <c r="AS70" s="313">
        <f>AS69*PrSettings!$F$7</f>
        <v>0</v>
      </c>
      <c r="AT70" s="314">
        <f>AT69*PrSettings!$F$8</f>
        <v>0</v>
      </c>
      <c r="AV70" s="133"/>
      <c r="AW70" s="133"/>
      <c r="AX70" s="133"/>
      <c r="AY70" s="310" t="str">
        <f>Language!$E$175</f>
        <v>Points:</v>
      </c>
      <c r="AZ70" s="311"/>
      <c r="BA70" s="312"/>
      <c r="BB70" s="313">
        <f>BB69*PrSettings!$F$9</f>
        <v>0</v>
      </c>
      <c r="BC70" s="313">
        <f>BC69*PrSettings!$F$4</f>
        <v>0</v>
      </c>
      <c r="BD70" s="313">
        <f>BD69*PrSettings!$F$5</f>
        <v>0</v>
      </c>
      <c r="BE70" s="313">
        <f>BE69*PrSettings!$F$6</f>
        <v>0</v>
      </c>
      <c r="BF70" s="313">
        <f>BF69*PrSettings!$F$7</f>
        <v>0</v>
      </c>
      <c r="BG70" s="314">
        <f>BG69*PrSettings!$F$8</f>
        <v>0</v>
      </c>
      <c r="BI70" s="133"/>
      <c r="BJ70" s="133"/>
      <c r="BK70" s="133"/>
      <c r="BL70" s="310" t="str">
        <f>Language!$E$175</f>
        <v>Points:</v>
      </c>
      <c r="BM70" s="311"/>
      <c r="BN70" s="312"/>
      <c r="BO70" s="313">
        <f>BO69*PrSettings!$F$9</f>
        <v>0</v>
      </c>
      <c r="BP70" s="313">
        <f>BP69*PrSettings!$F$4</f>
        <v>0</v>
      </c>
      <c r="BQ70" s="313">
        <f>BQ69*PrSettings!$F$5</f>
        <v>0</v>
      </c>
      <c r="BR70" s="313">
        <f>BR69*PrSettings!$F$6</f>
        <v>0</v>
      </c>
      <c r="BS70" s="313">
        <f>BS69*PrSettings!$F$7</f>
        <v>0</v>
      </c>
      <c r="BT70" s="314">
        <f>BT69*PrSettings!$F$8</f>
        <v>0</v>
      </c>
      <c r="BV70" s="133"/>
      <c r="BW70" s="133"/>
      <c r="BX70" s="133"/>
      <c r="BY70" s="310" t="str">
        <f>Language!$E$175</f>
        <v>Points:</v>
      </c>
      <c r="BZ70" s="311"/>
      <c r="CA70" s="312"/>
      <c r="CB70" s="313">
        <f>CB69*PrSettings!$F$9</f>
        <v>0</v>
      </c>
      <c r="CC70" s="313">
        <f>CC69*PrSettings!$F$4</f>
        <v>0</v>
      </c>
      <c r="CD70" s="313">
        <f>CD69*PrSettings!$F$5</f>
        <v>0</v>
      </c>
      <c r="CE70" s="313">
        <f>CE69*PrSettings!$F$6</f>
        <v>0</v>
      </c>
      <c r="CF70" s="313">
        <f>CF69*PrSettings!$F$7</f>
        <v>0</v>
      </c>
      <c r="CG70" s="314">
        <f>CG69*PrSettings!$F$8</f>
        <v>0</v>
      </c>
      <c r="CI70" s="133"/>
      <c r="CJ70" s="133"/>
      <c r="CK70" s="133"/>
      <c r="CL70" s="310" t="str">
        <f>Language!$E$175</f>
        <v>Points:</v>
      </c>
      <c r="CM70" s="311"/>
      <c r="CN70" s="312"/>
      <c r="CO70" s="313">
        <f>CO69*PrSettings!$F$9</f>
        <v>0</v>
      </c>
      <c r="CP70" s="313">
        <f>CP69*PrSettings!$F$4</f>
        <v>0</v>
      </c>
      <c r="CQ70" s="313">
        <f>CQ69*PrSettings!$F$5</f>
        <v>0</v>
      </c>
      <c r="CR70" s="313">
        <f>CR69*PrSettings!$F$6</f>
        <v>0</v>
      </c>
      <c r="CS70" s="313">
        <f>CS69*PrSettings!$F$7</f>
        <v>0</v>
      </c>
      <c r="CT70" s="314">
        <f>CT69*PrSettings!$F$8</f>
        <v>0</v>
      </c>
      <c r="CV70" s="133"/>
      <c r="CW70" s="133"/>
      <c r="CX70" s="133"/>
      <c r="CY70" s="310" t="str">
        <f>Language!$E$175</f>
        <v>Points:</v>
      </c>
      <c r="CZ70" s="311"/>
      <c r="DA70" s="312"/>
      <c r="DB70" s="313">
        <f>DB69*PrSettings!$F$9</f>
        <v>0</v>
      </c>
      <c r="DC70" s="313">
        <f>DC69*PrSettings!$F$4</f>
        <v>0</v>
      </c>
      <c r="DD70" s="313">
        <f>DD69*PrSettings!$F$5</f>
        <v>0</v>
      </c>
      <c r="DE70" s="313">
        <f>DE69*PrSettings!$F$6</f>
        <v>0</v>
      </c>
      <c r="DF70" s="313">
        <f>DF69*PrSettings!$F$7</f>
        <v>0</v>
      </c>
      <c r="DG70" s="314">
        <f>DG69*PrSettings!$F$8</f>
        <v>0</v>
      </c>
      <c r="DI70" s="133"/>
      <c r="DJ70" s="133"/>
      <c r="DK70" s="133"/>
      <c r="DL70" s="310" t="str">
        <f>Language!$E$175</f>
        <v>Points:</v>
      </c>
      <c r="DM70" s="311"/>
      <c r="DN70" s="312"/>
      <c r="DO70" s="313">
        <f>DO69*PrSettings!$F$9</f>
        <v>0</v>
      </c>
      <c r="DP70" s="313">
        <f>DP69*PrSettings!$F$4</f>
        <v>0</v>
      </c>
      <c r="DQ70" s="313">
        <f>DQ69*PrSettings!$F$5</f>
        <v>0</v>
      </c>
      <c r="DR70" s="313">
        <f>DR69*PrSettings!$F$6</f>
        <v>0</v>
      </c>
      <c r="DS70" s="313">
        <f>DS69*PrSettings!$F$7</f>
        <v>0</v>
      </c>
      <c r="DT70" s="314">
        <f>DT69*PrSettings!$F$8</f>
        <v>0</v>
      </c>
      <c r="DV70" s="133"/>
      <c r="DW70" s="133"/>
      <c r="DX70" s="133"/>
      <c r="DY70" s="310" t="str">
        <f>Language!$E$175</f>
        <v>Points:</v>
      </c>
      <c r="DZ70" s="311"/>
      <c r="EA70" s="312"/>
      <c r="EB70" s="313">
        <f>EB69*PrSettings!$F$9</f>
        <v>0</v>
      </c>
      <c r="EC70" s="313">
        <f>EC69*PrSettings!$F$4</f>
        <v>0</v>
      </c>
      <c r="ED70" s="313">
        <f>ED69*PrSettings!$F$5</f>
        <v>0</v>
      </c>
      <c r="EE70" s="313">
        <f>EE69*PrSettings!$F$6</f>
        <v>0</v>
      </c>
      <c r="EF70" s="313">
        <f>EF69*PrSettings!$F$7</f>
        <v>0</v>
      </c>
      <c r="EG70" s="314">
        <f>EG69*PrSettings!$F$8</f>
        <v>0</v>
      </c>
      <c r="EI70" s="133"/>
      <c r="EJ70" s="133"/>
      <c r="EK70" s="133"/>
      <c r="EL70" s="310" t="str">
        <f>Language!$E$175</f>
        <v>Points:</v>
      </c>
      <c r="EM70" s="311"/>
      <c r="EN70" s="312"/>
      <c r="EO70" s="313">
        <f>EO69*PrSettings!$F$9</f>
        <v>0</v>
      </c>
      <c r="EP70" s="313">
        <f>EP69*PrSettings!$F$4</f>
        <v>0</v>
      </c>
      <c r="EQ70" s="313">
        <f>EQ69*PrSettings!$F$5</f>
        <v>0</v>
      </c>
      <c r="ER70" s="313">
        <f>ER69*PrSettings!$F$6</f>
        <v>0</v>
      </c>
      <c r="ES70" s="313">
        <f>ES69*PrSettings!$F$7</f>
        <v>0</v>
      </c>
      <c r="ET70" s="314">
        <f>ET69*PrSettings!$F$8</f>
        <v>0</v>
      </c>
      <c r="EV70" s="133"/>
      <c r="EW70" s="133"/>
      <c r="EX70" s="133"/>
      <c r="EY70" s="310" t="str">
        <f>Language!$E$175</f>
        <v>Points:</v>
      </c>
      <c r="EZ70" s="311"/>
      <c r="FA70" s="312"/>
      <c r="FB70" s="313">
        <f>FB69*PrSettings!$F$9</f>
        <v>0</v>
      </c>
      <c r="FC70" s="313">
        <f>FC69*PrSettings!$F$4</f>
        <v>0</v>
      </c>
      <c r="FD70" s="313">
        <f>FD69*PrSettings!$F$5</f>
        <v>0</v>
      </c>
      <c r="FE70" s="313">
        <f>FE69*PrSettings!$F$6</f>
        <v>0</v>
      </c>
      <c r="FF70" s="313">
        <f>FF69*PrSettings!$F$7</f>
        <v>0</v>
      </c>
      <c r="FG70" s="314">
        <f>FG69*PrSettings!$F$8</f>
        <v>0</v>
      </c>
      <c r="FI70" s="133"/>
      <c r="FJ70" s="133"/>
      <c r="FK70" s="133"/>
      <c r="FL70" s="310" t="str">
        <f>Language!$E$175</f>
        <v>Points:</v>
      </c>
      <c r="FM70" s="311"/>
      <c r="FN70" s="312"/>
      <c r="FO70" s="313">
        <f>FO69*PrSettings!$F$9</f>
        <v>0</v>
      </c>
      <c r="FP70" s="313">
        <f>FP69*PrSettings!$F$4</f>
        <v>0</v>
      </c>
      <c r="FQ70" s="313">
        <f>FQ69*PrSettings!$F$5</f>
        <v>0</v>
      </c>
      <c r="FR70" s="313">
        <f>FR69*PrSettings!$F$6</f>
        <v>0</v>
      </c>
      <c r="FS70" s="313">
        <f>FS69*PrSettings!$F$7</f>
        <v>0</v>
      </c>
      <c r="FT70" s="314">
        <f>FT69*PrSettings!$F$8</f>
        <v>0</v>
      </c>
      <c r="FV70" s="133"/>
      <c r="FW70" s="133"/>
      <c r="FX70" s="133"/>
      <c r="FY70" s="310" t="str">
        <f>Language!$E$175</f>
        <v>Points:</v>
      </c>
      <c r="FZ70" s="311"/>
      <c r="GA70" s="312"/>
      <c r="GB70" s="313">
        <f>GB69*PrSettings!$F$9</f>
        <v>0</v>
      </c>
      <c r="GC70" s="313">
        <f>GC69*PrSettings!$F$4</f>
        <v>0</v>
      </c>
      <c r="GD70" s="313">
        <f>GD69*PrSettings!$F$5</f>
        <v>0</v>
      </c>
      <c r="GE70" s="313">
        <f>GE69*PrSettings!$F$6</f>
        <v>0</v>
      </c>
      <c r="GF70" s="313">
        <f>GF69*PrSettings!$F$7</f>
        <v>0</v>
      </c>
      <c r="GG70" s="314">
        <f>GG69*PrSettings!$F$8</f>
        <v>0</v>
      </c>
      <c r="GI70" s="133"/>
      <c r="GJ70" s="133"/>
      <c r="GK70" s="133"/>
      <c r="GL70" s="310" t="str">
        <f>Language!$E$175</f>
        <v>Points:</v>
      </c>
      <c r="GM70" s="311"/>
      <c r="GN70" s="312"/>
      <c r="GO70" s="313">
        <f>GO69*PrSettings!$F$9</f>
        <v>0</v>
      </c>
      <c r="GP70" s="313">
        <f>GP69*PrSettings!$F$4</f>
        <v>0</v>
      </c>
      <c r="GQ70" s="313">
        <f>GQ69*PrSettings!$F$5</f>
        <v>0</v>
      </c>
      <c r="GR70" s="313">
        <f>GR69*PrSettings!$F$6</f>
        <v>0</v>
      </c>
      <c r="GS70" s="313">
        <f>GS69*PrSettings!$F$7</f>
        <v>0</v>
      </c>
      <c r="GT70" s="314">
        <f>GT69*PrSettings!$F$8</f>
        <v>0</v>
      </c>
      <c r="GV70" s="133"/>
      <c r="GW70" s="133"/>
      <c r="GX70" s="133"/>
      <c r="GY70" s="310" t="str">
        <f>Language!$E$175</f>
        <v>Points:</v>
      </c>
      <c r="GZ70" s="311"/>
      <c r="HA70" s="312"/>
      <c r="HB70" s="313">
        <f>HB69*PrSettings!$F$9</f>
        <v>0</v>
      </c>
      <c r="HC70" s="313">
        <f>HC69*PrSettings!$F$4</f>
        <v>0</v>
      </c>
      <c r="HD70" s="313">
        <f>HD69*PrSettings!$F$5</f>
        <v>0</v>
      </c>
      <c r="HE70" s="313">
        <f>HE69*PrSettings!$F$6</f>
        <v>0</v>
      </c>
      <c r="HF70" s="313">
        <f>HF69*PrSettings!$F$7</f>
        <v>0</v>
      </c>
      <c r="HG70" s="314">
        <f>HG69*PrSettings!$F$8</f>
        <v>0</v>
      </c>
      <c r="HI70" s="133"/>
      <c r="HJ70" s="133"/>
      <c r="HK70" s="133"/>
      <c r="HL70" s="310" t="str">
        <f>Language!$E$175</f>
        <v>Points:</v>
      </c>
      <c r="HM70" s="311"/>
      <c r="HN70" s="312"/>
      <c r="HO70" s="313">
        <f>HO69*PrSettings!$F$9</f>
        <v>0</v>
      </c>
      <c r="HP70" s="313">
        <f>HP69*PrSettings!$F$4</f>
        <v>0</v>
      </c>
      <c r="HQ70" s="313">
        <f>HQ69*PrSettings!$F$5</f>
        <v>0</v>
      </c>
      <c r="HR70" s="313">
        <f>HR69*PrSettings!$F$6</f>
        <v>0</v>
      </c>
      <c r="HS70" s="313">
        <f>HS69*PrSettings!$F$7</f>
        <v>0</v>
      </c>
      <c r="HT70" s="314">
        <f>HT69*PrSettings!$F$8</f>
        <v>0</v>
      </c>
      <c r="HV70" s="133"/>
      <c r="HW70" s="133"/>
      <c r="HX70" s="133"/>
      <c r="HY70" s="310" t="str">
        <f>Language!$E$175</f>
        <v>Points:</v>
      </c>
      <c r="HZ70" s="311"/>
      <c r="IA70" s="312"/>
      <c r="IB70" s="313">
        <f>IB69*PrSettings!$F$9</f>
        <v>0</v>
      </c>
      <c r="IC70" s="313">
        <f>IC69*PrSettings!$F$4</f>
        <v>0</v>
      </c>
      <c r="ID70" s="313">
        <f>ID69*PrSettings!$F$5</f>
        <v>0</v>
      </c>
      <c r="IE70" s="313">
        <f>IE69*PrSettings!$F$6</f>
        <v>0</v>
      </c>
      <c r="IF70" s="313">
        <f>IF69*PrSettings!$F$7</f>
        <v>0</v>
      </c>
      <c r="IG70" s="314">
        <f>IG69*PrSettings!$F$8</f>
        <v>0</v>
      </c>
      <c r="II70" s="133"/>
      <c r="IJ70" s="133"/>
      <c r="IK70" s="133"/>
      <c r="IL70" s="310" t="str">
        <f>Language!$E$175</f>
        <v>Points:</v>
      </c>
      <c r="IM70" s="311"/>
      <c r="IN70" s="312"/>
      <c r="IO70" s="313">
        <f>IO69*PrSettings!$F$9</f>
        <v>0</v>
      </c>
      <c r="IP70" s="313">
        <f>IP69*PrSettings!$F$4</f>
        <v>0</v>
      </c>
      <c r="IQ70" s="313">
        <f>IQ69*PrSettings!$F$5</f>
        <v>0</v>
      </c>
      <c r="IR70" s="313">
        <f>IR69*PrSettings!$F$6</f>
        <v>0</v>
      </c>
      <c r="IS70" s="313">
        <f>IS69*PrSettings!$F$7</f>
        <v>0</v>
      </c>
      <c r="IT70" s="314">
        <f>IT69*PrSettings!$F$8</f>
        <v>0</v>
      </c>
      <c r="IV70" s="133"/>
      <c r="IW70" s="133"/>
      <c r="IX70" s="133"/>
      <c r="IY70" s="310" t="str">
        <f>Language!$E$175</f>
        <v>Points:</v>
      </c>
      <c r="IZ70" s="311"/>
      <c r="JA70" s="312"/>
      <c r="JB70" s="313">
        <f>JB69*PrSettings!$F$9</f>
        <v>0</v>
      </c>
      <c r="JC70" s="313">
        <f>JC69*PrSettings!$F$4</f>
        <v>0</v>
      </c>
      <c r="JD70" s="313">
        <f>JD69*PrSettings!$F$5</f>
        <v>0</v>
      </c>
      <c r="JE70" s="313">
        <f>JE69*PrSettings!$F$6</f>
        <v>0</v>
      </c>
      <c r="JF70" s="313">
        <f>JF69*PrSettings!$F$7</f>
        <v>0</v>
      </c>
      <c r="JG70" s="314">
        <f>JG69*PrSettings!$F$8</f>
        <v>0</v>
      </c>
      <c r="JI70" s="133"/>
      <c r="JJ70" s="133"/>
      <c r="JK70" s="133"/>
      <c r="JL70" s="310" t="str">
        <f>Language!$E$175</f>
        <v>Points:</v>
      </c>
      <c r="JM70" s="311"/>
      <c r="JN70" s="312"/>
      <c r="JO70" s="313">
        <f>JO69*PrSettings!$F$9</f>
        <v>0</v>
      </c>
      <c r="JP70" s="313">
        <f>JP69*PrSettings!$F$4</f>
        <v>0</v>
      </c>
      <c r="JQ70" s="313">
        <f>JQ69*PrSettings!$F$5</f>
        <v>0</v>
      </c>
      <c r="JR70" s="313">
        <f>JR69*PrSettings!$F$6</f>
        <v>0</v>
      </c>
      <c r="JS70" s="313">
        <f>JS69*PrSettings!$F$7</f>
        <v>0</v>
      </c>
      <c r="JT70" s="314">
        <f>JT69*PrSettings!$F$8</f>
        <v>0</v>
      </c>
      <c r="JV70" s="133"/>
      <c r="JW70" s="133"/>
      <c r="JX70" s="133"/>
      <c r="JY70" s="310" t="str">
        <f>Language!$E$175</f>
        <v>Points:</v>
      </c>
      <c r="JZ70" s="311"/>
      <c r="KA70" s="312"/>
      <c r="KB70" s="313">
        <f>KB69*PrSettings!$F$9</f>
        <v>0</v>
      </c>
      <c r="KC70" s="313">
        <f>KC69*PrSettings!$F$4</f>
        <v>0</v>
      </c>
      <c r="KD70" s="313">
        <f>KD69*PrSettings!$F$5</f>
        <v>0</v>
      </c>
      <c r="KE70" s="313">
        <f>KE69*PrSettings!$F$6</f>
        <v>0</v>
      </c>
      <c r="KF70" s="313">
        <f>KF69*PrSettings!$F$7</f>
        <v>0</v>
      </c>
      <c r="KG70" s="314">
        <f>KG69*PrSettings!$F$8</f>
        <v>0</v>
      </c>
      <c r="KI70" s="133"/>
      <c r="KJ70" s="133"/>
      <c r="KK70" s="133"/>
      <c r="KL70" s="310" t="str">
        <f>Language!$E$175</f>
        <v>Points:</v>
      </c>
      <c r="KM70" s="311"/>
      <c r="KN70" s="312"/>
      <c r="KO70" s="313">
        <f>KO69*PrSettings!$F$9</f>
        <v>0</v>
      </c>
      <c r="KP70" s="313">
        <f>KP69*PrSettings!$F$4</f>
        <v>0</v>
      </c>
      <c r="KQ70" s="313">
        <f>KQ69*PrSettings!$F$5</f>
        <v>0</v>
      </c>
      <c r="KR70" s="313">
        <f>KR69*PrSettings!$F$6</f>
        <v>0</v>
      </c>
      <c r="KS70" s="313">
        <f>KS69*PrSettings!$F$7</f>
        <v>0</v>
      </c>
      <c r="KT70" s="314">
        <f>KT69*PrSettings!$F$8</f>
        <v>0</v>
      </c>
      <c r="KV70" s="133"/>
      <c r="KW70" s="133"/>
      <c r="KX70" s="133"/>
      <c r="KY70" s="310" t="str">
        <f>Language!$E$175</f>
        <v>Points:</v>
      </c>
      <c r="KZ70" s="311"/>
      <c r="LA70" s="312"/>
      <c r="LB70" s="313">
        <f>LB69*PrSettings!$F$9</f>
        <v>0</v>
      </c>
      <c r="LC70" s="313">
        <f>LC69*PrSettings!$F$4</f>
        <v>0</v>
      </c>
      <c r="LD70" s="313">
        <f>LD69*PrSettings!$F$5</f>
        <v>0</v>
      </c>
      <c r="LE70" s="313">
        <f>LE69*PrSettings!$F$6</f>
        <v>0</v>
      </c>
      <c r="LF70" s="313">
        <f>LF69*PrSettings!$F$7</f>
        <v>0</v>
      </c>
      <c r="LG70" s="314">
        <f>LG69*PrSettings!$F$8</f>
        <v>0</v>
      </c>
      <c r="LI70" s="133"/>
      <c r="LJ70" s="133"/>
      <c r="LK70" s="133"/>
      <c r="LL70" s="310" t="str">
        <f>Language!$E$175</f>
        <v>Points:</v>
      </c>
      <c r="LM70" s="311"/>
      <c r="LN70" s="312"/>
      <c r="LO70" s="313">
        <f>LO69*PrSettings!$F$9</f>
        <v>0</v>
      </c>
      <c r="LP70" s="313">
        <f>LP69*PrSettings!$F$4</f>
        <v>0</v>
      </c>
      <c r="LQ70" s="313">
        <f>LQ69*PrSettings!$F$5</f>
        <v>0</v>
      </c>
      <c r="LR70" s="313">
        <f>LR69*PrSettings!$F$6</f>
        <v>0</v>
      </c>
      <c r="LS70" s="313">
        <f>LS69*PrSettings!$F$7</f>
        <v>0</v>
      </c>
      <c r="LT70" s="314">
        <f>LT69*PrSettings!$F$8</f>
        <v>0</v>
      </c>
      <c r="LV70" s="133"/>
      <c r="LW70" s="133"/>
      <c r="LX70" s="133"/>
      <c r="LY70" s="310" t="str">
        <f>Language!$E$175</f>
        <v>Points:</v>
      </c>
      <c r="LZ70" s="311"/>
      <c r="MA70" s="312"/>
      <c r="MB70" s="313">
        <f>MB69*PrSettings!$F$9</f>
        <v>0</v>
      </c>
      <c r="MC70" s="313">
        <f>MC69*PrSettings!$F$4</f>
        <v>0</v>
      </c>
      <c r="MD70" s="313">
        <f>MD69*PrSettings!$F$5</f>
        <v>0</v>
      </c>
      <c r="ME70" s="313">
        <f>ME69*PrSettings!$F$6</f>
        <v>0</v>
      </c>
      <c r="MF70" s="313">
        <f>MF69*PrSettings!$F$7</f>
        <v>0</v>
      </c>
      <c r="MG70" s="314">
        <f>MG69*PrSettings!$F$8</f>
        <v>0</v>
      </c>
    </row>
    <row r="71" ht="16.5" customHeight="1">
      <c r="A71" s="172"/>
      <c r="B71" s="172"/>
      <c r="F71" s="59"/>
      <c r="G71" s="59"/>
      <c r="H71" s="133"/>
      <c r="I71" s="133"/>
      <c r="J71" s="133"/>
      <c r="K71" s="133"/>
      <c r="L71" s="310" t="str">
        <f>Language!$E$175</f>
        <v>Points:</v>
      </c>
      <c r="M71" s="311"/>
      <c r="N71" s="312"/>
      <c r="O71" s="313">
        <f>O69*PrSettings!$F$9</f>
        <v>0</v>
      </c>
      <c r="P71" s="313">
        <f>P69*PrSettings!$F$4</f>
        <v>0</v>
      </c>
      <c r="Q71" s="313">
        <f>Q69*PrSettings!$F$5</f>
        <v>0</v>
      </c>
      <c r="R71" s="313">
        <f>R69*PrSettings!$F$6</f>
        <v>0</v>
      </c>
      <c r="S71" s="313">
        <f>S69*PrSettings!$F$7</f>
        <v>0</v>
      </c>
      <c r="T71" s="314">
        <f>T69*PrSettings!$F$8</f>
        <v>0</v>
      </c>
      <c r="V71" s="133"/>
      <c r="W71" s="133"/>
      <c r="X71" s="133"/>
      <c r="Y71" s="310" t="str">
        <f>Language!$E$175</f>
        <v>Points:</v>
      </c>
      <c r="Z71" s="311"/>
      <c r="AA71" s="312"/>
      <c r="AB71" s="313">
        <f>AB69*PrSettings!$F$9</f>
        <v>0</v>
      </c>
      <c r="AC71" s="313">
        <f>AC69*PrSettings!$F$4</f>
        <v>0</v>
      </c>
      <c r="AD71" s="313">
        <f>AD69*PrSettings!$F$5</f>
        <v>0</v>
      </c>
      <c r="AE71" s="313">
        <f>AE69*PrSettings!$F$6</f>
        <v>0</v>
      </c>
      <c r="AF71" s="313">
        <f>AF69*PrSettings!$F$7</f>
        <v>0</v>
      </c>
      <c r="AG71" s="314">
        <f>AG69*PrSettings!$F$8</f>
        <v>0</v>
      </c>
      <c r="AI71" s="133"/>
      <c r="AJ71" s="133"/>
      <c r="AK71" s="133"/>
      <c r="AL71" s="310" t="str">
        <f>Language!$E$175</f>
        <v>Points:</v>
      </c>
      <c r="AM71" s="311"/>
      <c r="AN71" s="312"/>
      <c r="AO71" s="313">
        <f>AO69*PrSettings!$F$9</f>
        <v>0</v>
      </c>
      <c r="AP71" s="313">
        <f>AP69*PrSettings!$F$4</f>
        <v>0</v>
      </c>
      <c r="AQ71" s="313">
        <f>AQ69*PrSettings!$F$5</f>
        <v>0</v>
      </c>
      <c r="AR71" s="313">
        <f>AR69*PrSettings!$F$6</f>
        <v>0</v>
      </c>
      <c r="AS71" s="313">
        <f>AS69*PrSettings!$F$7</f>
        <v>0</v>
      </c>
      <c r="AT71" s="314">
        <f>AT69*PrSettings!$F$8</f>
        <v>0</v>
      </c>
      <c r="AV71" s="133"/>
      <c r="AW71" s="133"/>
      <c r="AX71" s="133"/>
      <c r="AY71" s="310" t="str">
        <f>Language!$E$175</f>
        <v>Points:</v>
      </c>
      <c r="AZ71" s="311"/>
      <c r="BA71" s="312"/>
      <c r="BB71" s="313">
        <f>BB69*PrSettings!$F$9</f>
        <v>0</v>
      </c>
      <c r="BC71" s="313">
        <f>BC69*PrSettings!$F$4</f>
        <v>0</v>
      </c>
      <c r="BD71" s="313">
        <f>BD69*PrSettings!$F$5</f>
        <v>0</v>
      </c>
      <c r="BE71" s="313">
        <f>BE69*PrSettings!$F$6</f>
        <v>0</v>
      </c>
      <c r="BF71" s="313">
        <f>BF69*PrSettings!$F$7</f>
        <v>0</v>
      </c>
      <c r="BG71" s="314">
        <f>BG69*PrSettings!$F$8</f>
        <v>0</v>
      </c>
      <c r="BI71" s="133"/>
      <c r="BJ71" s="133"/>
      <c r="BK71" s="133"/>
      <c r="BL71" s="310" t="str">
        <f>Language!$E$175</f>
        <v>Points:</v>
      </c>
      <c r="BM71" s="311"/>
      <c r="BN71" s="312"/>
      <c r="BO71" s="313">
        <f>BO69*PrSettings!$F$9</f>
        <v>0</v>
      </c>
      <c r="BP71" s="313">
        <f>BP69*PrSettings!$F$4</f>
        <v>0</v>
      </c>
      <c r="BQ71" s="313">
        <f>BQ69*PrSettings!$F$5</f>
        <v>0</v>
      </c>
      <c r="BR71" s="313">
        <f>BR69*PrSettings!$F$6</f>
        <v>0</v>
      </c>
      <c r="BS71" s="313">
        <f>BS69*PrSettings!$F$7</f>
        <v>0</v>
      </c>
      <c r="BT71" s="314">
        <f>BT69*PrSettings!$F$8</f>
        <v>0</v>
      </c>
      <c r="BV71" s="133"/>
      <c r="BW71" s="133"/>
      <c r="BX71" s="133"/>
      <c r="BY71" s="310" t="str">
        <f>Language!$E$175</f>
        <v>Points:</v>
      </c>
      <c r="BZ71" s="311"/>
      <c r="CA71" s="312"/>
      <c r="CB71" s="313">
        <f>CB69*PrSettings!$F$9</f>
        <v>0</v>
      </c>
      <c r="CC71" s="313">
        <f>CC69*PrSettings!$F$4</f>
        <v>0</v>
      </c>
      <c r="CD71" s="313">
        <f>CD69*PrSettings!$F$5</f>
        <v>0</v>
      </c>
      <c r="CE71" s="313">
        <f>CE69*PrSettings!$F$6</f>
        <v>0</v>
      </c>
      <c r="CF71" s="313">
        <f>CF69*PrSettings!$F$7</f>
        <v>0</v>
      </c>
      <c r="CG71" s="314">
        <f>CG69*PrSettings!$F$8</f>
        <v>0</v>
      </c>
      <c r="CI71" s="133"/>
      <c r="CJ71" s="133"/>
      <c r="CK71" s="133"/>
      <c r="CL71" s="310" t="str">
        <f>Language!$E$175</f>
        <v>Points:</v>
      </c>
      <c r="CM71" s="311"/>
      <c r="CN71" s="312"/>
      <c r="CO71" s="313">
        <f>CO69*PrSettings!$F$9</f>
        <v>0</v>
      </c>
      <c r="CP71" s="313">
        <f>CP69*PrSettings!$F$4</f>
        <v>0</v>
      </c>
      <c r="CQ71" s="313">
        <f>CQ69*PrSettings!$F$5</f>
        <v>0</v>
      </c>
      <c r="CR71" s="313">
        <f>CR69*PrSettings!$F$6</f>
        <v>0</v>
      </c>
      <c r="CS71" s="313">
        <f>CS69*PrSettings!$F$7</f>
        <v>0</v>
      </c>
      <c r="CT71" s="314">
        <f>CT69*PrSettings!$F$8</f>
        <v>0</v>
      </c>
      <c r="CV71" s="133"/>
      <c r="CW71" s="133"/>
      <c r="CX71" s="133"/>
      <c r="CY71" s="310" t="str">
        <f>Language!$E$175</f>
        <v>Points:</v>
      </c>
      <c r="CZ71" s="311"/>
      <c r="DA71" s="312"/>
      <c r="DB71" s="313">
        <f>DB69*PrSettings!$F$9</f>
        <v>0</v>
      </c>
      <c r="DC71" s="313">
        <f>DC69*PrSettings!$F$4</f>
        <v>0</v>
      </c>
      <c r="DD71" s="313">
        <f>DD69*PrSettings!$F$5</f>
        <v>0</v>
      </c>
      <c r="DE71" s="313">
        <f>DE69*PrSettings!$F$6</f>
        <v>0</v>
      </c>
      <c r="DF71" s="313">
        <f>DF69*PrSettings!$F$7</f>
        <v>0</v>
      </c>
      <c r="DG71" s="314">
        <f>DG69*PrSettings!$F$8</f>
        <v>0</v>
      </c>
      <c r="DI71" s="133"/>
      <c r="DJ71" s="133"/>
      <c r="DK71" s="133"/>
      <c r="DL71" s="310" t="str">
        <f>Language!$E$175</f>
        <v>Points:</v>
      </c>
      <c r="DM71" s="311"/>
      <c r="DN71" s="312"/>
      <c r="DO71" s="313">
        <f>DO69*PrSettings!$F$9</f>
        <v>0</v>
      </c>
      <c r="DP71" s="313">
        <f>DP69*PrSettings!$F$4</f>
        <v>0</v>
      </c>
      <c r="DQ71" s="313">
        <f>DQ69*PrSettings!$F$5</f>
        <v>0</v>
      </c>
      <c r="DR71" s="313">
        <f>DR69*PrSettings!$F$6</f>
        <v>0</v>
      </c>
      <c r="DS71" s="313">
        <f>DS69*PrSettings!$F$7</f>
        <v>0</v>
      </c>
      <c r="DT71" s="314">
        <f>DT69*PrSettings!$F$8</f>
        <v>0</v>
      </c>
      <c r="DV71" s="133"/>
      <c r="DW71" s="133"/>
      <c r="DX71" s="133"/>
      <c r="DY71" s="310" t="str">
        <f>Language!$E$175</f>
        <v>Points:</v>
      </c>
      <c r="DZ71" s="311"/>
      <c r="EA71" s="312"/>
      <c r="EB71" s="313">
        <f>EB69*PrSettings!$F$9</f>
        <v>0</v>
      </c>
      <c r="EC71" s="313">
        <f>EC69*PrSettings!$F$4</f>
        <v>0</v>
      </c>
      <c r="ED71" s="313">
        <f>ED69*PrSettings!$F$5</f>
        <v>0</v>
      </c>
      <c r="EE71" s="313">
        <f>EE69*PrSettings!$F$6</f>
        <v>0</v>
      </c>
      <c r="EF71" s="313">
        <f>EF69*PrSettings!$F$7</f>
        <v>0</v>
      </c>
      <c r="EG71" s="314">
        <f>EG69*PrSettings!$F$8</f>
        <v>0</v>
      </c>
      <c r="EI71" s="133"/>
      <c r="EJ71" s="133"/>
      <c r="EK71" s="133"/>
      <c r="EL71" s="310" t="str">
        <f>Language!$E$175</f>
        <v>Points:</v>
      </c>
      <c r="EM71" s="311"/>
      <c r="EN71" s="312"/>
      <c r="EO71" s="313">
        <f>EO69*PrSettings!$F$9</f>
        <v>0</v>
      </c>
      <c r="EP71" s="313">
        <f>EP69*PrSettings!$F$4</f>
        <v>0</v>
      </c>
      <c r="EQ71" s="313">
        <f>EQ69*PrSettings!$F$5</f>
        <v>0</v>
      </c>
      <c r="ER71" s="313">
        <f>ER69*PrSettings!$F$6</f>
        <v>0</v>
      </c>
      <c r="ES71" s="313">
        <f>ES69*PrSettings!$F$7</f>
        <v>0</v>
      </c>
      <c r="ET71" s="314">
        <f>ET69*PrSettings!$F$8</f>
        <v>0</v>
      </c>
      <c r="EV71" s="133"/>
      <c r="EW71" s="133"/>
      <c r="EX71" s="133"/>
      <c r="EY71" s="310" t="str">
        <f>Language!$E$175</f>
        <v>Points:</v>
      </c>
      <c r="EZ71" s="311"/>
      <c r="FA71" s="312"/>
      <c r="FB71" s="313">
        <f>FB69*PrSettings!$F$9</f>
        <v>0</v>
      </c>
      <c r="FC71" s="313">
        <f>FC69*PrSettings!$F$4</f>
        <v>0</v>
      </c>
      <c r="FD71" s="313">
        <f>FD69*PrSettings!$F$5</f>
        <v>0</v>
      </c>
      <c r="FE71" s="313">
        <f>FE69*PrSettings!$F$6</f>
        <v>0</v>
      </c>
      <c r="FF71" s="313">
        <f>FF69*PrSettings!$F$7</f>
        <v>0</v>
      </c>
      <c r="FG71" s="314">
        <f>FG69*PrSettings!$F$8</f>
        <v>0</v>
      </c>
      <c r="FI71" s="133"/>
      <c r="FJ71" s="133"/>
      <c r="FK71" s="133"/>
      <c r="FL71" s="310" t="str">
        <f>Language!$E$175</f>
        <v>Points:</v>
      </c>
      <c r="FM71" s="311"/>
      <c r="FN71" s="312"/>
      <c r="FO71" s="313">
        <f>FO69*PrSettings!$F$9</f>
        <v>0</v>
      </c>
      <c r="FP71" s="313">
        <f>FP69*PrSettings!$F$4</f>
        <v>0</v>
      </c>
      <c r="FQ71" s="313">
        <f>FQ69*PrSettings!$F$5</f>
        <v>0</v>
      </c>
      <c r="FR71" s="313">
        <f>FR69*PrSettings!$F$6</f>
        <v>0</v>
      </c>
      <c r="FS71" s="313">
        <f>FS69*PrSettings!$F$7</f>
        <v>0</v>
      </c>
      <c r="FT71" s="314">
        <f>FT69*PrSettings!$F$8</f>
        <v>0</v>
      </c>
      <c r="FV71" s="133"/>
      <c r="FW71" s="133"/>
      <c r="FX71" s="133"/>
      <c r="FY71" s="310" t="str">
        <f>Language!$E$175</f>
        <v>Points:</v>
      </c>
      <c r="FZ71" s="311"/>
      <c r="GA71" s="312"/>
      <c r="GB71" s="313">
        <f>GB69*PrSettings!$F$9</f>
        <v>0</v>
      </c>
      <c r="GC71" s="313">
        <f>GC69*PrSettings!$F$4</f>
        <v>0</v>
      </c>
      <c r="GD71" s="313">
        <f>GD69*PrSettings!$F$5</f>
        <v>0</v>
      </c>
      <c r="GE71" s="313">
        <f>GE69*PrSettings!$F$6</f>
        <v>0</v>
      </c>
      <c r="GF71" s="313">
        <f>GF69*PrSettings!$F$7</f>
        <v>0</v>
      </c>
      <c r="GG71" s="314">
        <f>GG69*PrSettings!$F$8</f>
        <v>0</v>
      </c>
      <c r="GI71" s="133"/>
      <c r="GJ71" s="133"/>
      <c r="GK71" s="133"/>
      <c r="GL71" s="310" t="str">
        <f>Language!$E$175</f>
        <v>Points:</v>
      </c>
      <c r="GM71" s="311"/>
      <c r="GN71" s="312"/>
      <c r="GO71" s="313">
        <f>GO69*PrSettings!$F$9</f>
        <v>0</v>
      </c>
      <c r="GP71" s="313">
        <f>GP69*PrSettings!$F$4</f>
        <v>0</v>
      </c>
      <c r="GQ71" s="313">
        <f>GQ69*PrSettings!$F$5</f>
        <v>0</v>
      </c>
      <c r="GR71" s="313">
        <f>GR69*PrSettings!$F$6</f>
        <v>0</v>
      </c>
      <c r="GS71" s="313">
        <f>GS69*PrSettings!$F$7</f>
        <v>0</v>
      </c>
      <c r="GT71" s="314">
        <f>GT69*PrSettings!$F$8</f>
        <v>0</v>
      </c>
      <c r="GV71" s="133"/>
      <c r="GW71" s="133"/>
      <c r="GX71" s="133"/>
      <c r="GY71" s="310" t="str">
        <f>Language!$E$175</f>
        <v>Points:</v>
      </c>
      <c r="GZ71" s="311"/>
      <c r="HA71" s="312"/>
      <c r="HB71" s="313">
        <f>HB69*PrSettings!$F$9</f>
        <v>0</v>
      </c>
      <c r="HC71" s="313">
        <f>HC69*PrSettings!$F$4</f>
        <v>0</v>
      </c>
      <c r="HD71" s="313">
        <f>HD69*PrSettings!$F$5</f>
        <v>0</v>
      </c>
      <c r="HE71" s="313">
        <f>HE69*PrSettings!$F$6</f>
        <v>0</v>
      </c>
      <c r="HF71" s="313">
        <f>HF69*PrSettings!$F$7</f>
        <v>0</v>
      </c>
      <c r="HG71" s="314">
        <f>HG69*PrSettings!$F$8</f>
        <v>0</v>
      </c>
      <c r="HI71" s="133"/>
      <c r="HJ71" s="133"/>
      <c r="HK71" s="133"/>
      <c r="HL71" s="310" t="str">
        <f>Language!$E$175</f>
        <v>Points:</v>
      </c>
      <c r="HM71" s="311"/>
      <c r="HN71" s="312"/>
      <c r="HO71" s="313">
        <f>HO69*PrSettings!$F$9</f>
        <v>0</v>
      </c>
      <c r="HP71" s="313">
        <f>HP69*PrSettings!$F$4</f>
        <v>0</v>
      </c>
      <c r="HQ71" s="313">
        <f>HQ69*PrSettings!$F$5</f>
        <v>0</v>
      </c>
      <c r="HR71" s="313">
        <f>HR69*PrSettings!$F$6</f>
        <v>0</v>
      </c>
      <c r="HS71" s="313">
        <f>HS69*PrSettings!$F$7</f>
        <v>0</v>
      </c>
      <c r="HT71" s="314">
        <f>HT69*PrSettings!$F$8</f>
        <v>0</v>
      </c>
      <c r="HV71" s="133"/>
      <c r="HW71" s="133"/>
      <c r="HX71" s="133"/>
      <c r="HY71" s="310" t="str">
        <f>Language!$E$175</f>
        <v>Points:</v>
      </c>
      <c r="HZ71" s="311"/>
      <c r="IA71" s="312"/>
      <c r="IB71" s="313">
        <f>IB69*PrSettings!$F$9</f>
        <v>0</v>
      </c>
      <c r="IC71" s="313">
        <f>IC69*PrSettings!$F$4</f>
        <v>0</v>
      </c>
      <c r="ID71" s="313">
        <f>ID69*PrSettings!$F$5</f>
        <v>0</v>
      </c>
      <c r="IE71" s="313">
        <f>IE69*PrSettings!$F$6</f>
        <v>0</v>
      </c>
      <c r="IF71" s="313">
        <f>IF69*PrSettings!$F$7</f>
        <v>0</v>
      </c>
      <c r="IG71" s="314">
        <f>IG69*PrSettings!$F$8</f>
        <v>0</v>
      </c>
      <c r="II71" s="133"/>
      <c r="IJ71" s="133"/>
      <c r="IK71" s="133"/>
      <c r="IL71" s="310" t="str">
        <f>Language!$E$175</f>
        <v>Points:</v>
      </c>
      <c r="IM71" s="311"/>
      <c r="IN71" s="312"/>
      <c r="IO71" s="313">
        <f>IO69*PrSettings!$F$9</f>
        <v>0</v>
      </c>
      <c r="IP71" s="313">
        <f>IP69*PrSettings!$F$4</f>
        <v>0</v>
      </c>
      <c r="IQ71" s="313">
        <f>IQ69*PrSettings!$F$5</f>
        <v>0</v>
      </c>
      <c r="IR71" s="313">
        <f>IR69*PrSettings!$F$6</f>
        <v>0</v>
      </c>
      <c r="IS71" s="313">
        <f>IS69*PrSettings!$F$7</f>
        <v>0</v>
      </c>
      <c r="IT71" s="314">
        <f>IT69*PrSettings!$F$8</f>
        <v>0</v>
      </c>
      <c r="IV71" s="133"/>
      <c r="IW71" s="133"/>
      <c r="IX71" s="133"/>
      <c r="IY71" s="310" t="str">
        <f>Language!$E$175</f>
        <v>Points:</v>
      </c>
      <c r="IZ71" s="311"/>
      <c r="JA71" s="312"/>
      <c r="JB71" s="313">
        <f>JB69*PrSettings!$F$9</f>
        <v>0</v>
      </c>
      <c r="JC71" s="313">
        <f>JC69*PrSettings!$F$4</f>
        <v>0</v>
      </c>
      <c r="JD71" s="313">
        <f>JD69*PrSettings!$F$5</f>
        <v>0</v>
      </c>
      <c r="JE71" s="313">
        <f>JE69*PrSettings!$F$6</f>
        <v>0</v>
      </c>
      <c r="JF71" s="313">
        <f>JF69*PrSettings!$F$7</f>
        <v>0</v>
      </c>
      <c r="JG71" s="314">
        <f>JG69*PrSettings!$F$8</f>
        <v>0</v>
      </c>
      <c r="JI71" s="133"/>
      <c r="JJ71" s="133"/>
      <c r="JK71" s="133"/>
      <c r="JL71" s="310" t="str">
        <f>Language!$E$175</f>
        <v>Points:</v>
      </c>
      <c r="JM71" s="311"/>
      <c r="JN71" s="312"/>
      <c r="JO71" s="313">
        <f>JO69*PrSettings!$F$9</f>
        <v>0</v>
      </c>
      <c r="JP71" s="313">
        <f>JP69*PrSettings!$F$4</f>
        <v>0</v>
      </c>
      <c r="JQ71" s="313">
        <f>JQ69*PrSettings!$F$5</f>
        <v>0</v>
      </c>
      <c r="JR71" s="313">
        <f>JR69*PrSettings!$F$6</f>
        <v>0</v>
      </c>
      <c r="JS71" s="313">
        <f>JS69*PrSettings!$F$7</f>
        <v>0</v>
      </c>
      <c r="JT71" s="314">
        <f>JT69*PrSettings!$F$8</f>
        <v>0</v>
      </c>
      <c r="JV71" s="133"/>
      <c r="JW71" s="133"/>
      <c r="JX71" s="133"/>
      <c r="JY71" s="310" t="str">
        <f>Language!$E$175</f>
        <v>Points:</v>
      </c>
      <c r="JZ71" s="311"/>
      <c r="KA71" s="312"/>
      <c r="KB71" s="313">
        <f>KB69*PrSettings!$F$9</f>
        <v>0</v>
      </c>
      <c r="KC71" s="313">
        <f>KC69*PrSettings!$F$4</f>
        <v>0</v>
      </c>
      <c r="KD71" s="313">
        <f>KD69*PrSettings!$F$5</f>
        <v>0</v>
      </c>
      <c r="KE71" s="313">
        <f>KE69*PrSettings!$F$6</f>
        <v>0</v>
      </c>
      <c r="KF71" s="313">
        <f>KF69*PrSettings!$F$7</f>
        <v>0</v>
      </c>
      <c r="KG71" s="314">
        <f>KG69*PrSettings!$F$8</f>
        <v>0</v>
      </c>
      <c r="KI71" s="133"/>
      <c r="KJ71" s="133"/>
      <c r="KK71" s="133"/>
      <c r="KL71" s="310" t="str">
        <f>Language!$E$175</f>
        <v>Points:</v>
      </c>
      <c r="KM71" s="311"/>
      <c r="KN71" s="312"/>
      <c r="KO71" s="313">
        <f>KO69*PrSettings!$F$9</f>
        <v>0</v>
      </c>
      <c r="KP71" s="313">
        <f>KP69*PrSettings!$F$4</f>
        <v>0</v>
      </c>
      <c r="KQ71" s="313">
        <f>KQ69*PrSettings!$F$5</f>
        <v>0</v>
      </c>
      <c r="KR71" s="313">
        <f>KR69*PrSettings!$F$6</f>
        <v>0</v>
      </c>
      <c r="KS71" s="313">
        <f>KS69*PrSettings!$F$7</f>
        <v>0</v>
      </c>
      <c r="KT71" s="314">
        <f>KT69*PrSettings!$F$8</f>
        <v>0</v>
      </c>
      <c r="KV71" s="133"/>
      <c r="KW71" s="133"/>
      <c r="KX71" s="133"/>
      <c r="KY71" s="310" t="str">
        <f>Language!$E$175</f>
        <v>Points:</v>
      </c>
      <c r="KZ71" s="311"/>
      <c r="LA71" s="312"/>
      <c r="LB71" s="313">
        <f>LB69*PrSettings!$F$9</f>
        <v>0</v>
      </c>
      <c r="LC71" s="313">
        <f>LC69*PrSettings!$F$4</f>
        <v>0</v>
      </c>
      <c r="LD71" s="313">
        <f>LD69*PrSettings!$F$5</f>
        <v>0</v>
      </c>
      <c r="LE71" s="313">
        <f>LE69*PrSettings!$F$6</f>
        <v>0</v>
      </c>
      <c r="LF71" s="313">
        <f>LF69*PrSettings!$F$7</f>
        <v>0</v>
      </c>
      <c r="LG71" s="314">
        <f>LG69*PrSettings!$F$8</f>
        <v>0</v>
      </c>
      <c r="LI71" s="133"/>
      <c r="LJ71" s="133"/>
      <c r="LK71" s="133"/>
      <c r="LL71" s="310" t="str">
        <f>Language!$E$175</f>
        <v>Points:</v>
      </c>
      <c r="LM71" s="311"/>
      <c r="LN71" s="312"/>
      <c r="LO71" s="313">
        <f>LO69*PrSettings!$F$9</f>
        <v>0</v>
      </c>
      <c r="LP71" s="313">
        <f>LP69*PrSettings!$F$4</f>
        <v>0</v>
      </c>
      <c r="LQ71" s="313">
        <f>LQ69*PrSettings!$F$5</f>
        <v>0</v>
      </c>
      <c r="LR71" s="313">
        <f>LR69*PrSettings!$F$6</f>
        <v>0</v>
      </c>
      <c r="LS71" s="313">
        <f>LS69*PrSettings!$F$7</f>
        <v>0</v>
      </c>
      <c r="LT71" s="314">
        <f>LT69*PrSettings!$F$8</f>
        <v>0</v>
      </c>
      <c r="LV71" s="133"/>
      <c r="LW71" s="133"/>
      <c r="LX71" s="133"/>
      <c r="LY71" s="310" t="str">
        <f>Language!$E$175</f>
        <v>Points:</v>
      </c>
      <c r="LZ71" s="311"/>
      <c r="MA71" s="312"/>
      <c r="MB71" s="313">
        <f>MB69*PrSettings!$F$9</f>
        <v>0</v>
      </c>
      <c r="MC71" s="313">
        <f>MC69*PrSettings!$F$4</f>
        <v>0</v>
      </c>
      <c r="MD71" s="313">
        <f>MD69*PrSettings!$F$5</f>
        <v>0</v>
      </c>
      <c r="ME71" s="313">
        <f>ME69*PrSettings!$F$6</f>
        <v>0</v>
      </c>
      <c r="MF71" s="313">
        <f>MF69*PrSettings!$F$7</f>
        <v>0</v>
      </c>
      <c r="MG71" s="314">
        <f>MG69*PrSettings!$F$8</f>
        <v>0</v>
      </c>
    </row>
    <row r="72" ht="22.5" customHeight="1">
      <c r="A72" s="172"/>
      <c r="B72" s="172"/>
      <c r="F72" s="59"/>
      <c r="G72" s="59"/>
      <c r="H72" s="133"/>
      <c r="I72" s="133"/>
      <c r="J72" s="133"/>
      <c r="K72" s="133"/>
      <c r="L72" s="315" t="str">
        <f>Language!$E$176</f>
        <v>Sum:</v>
      </c>
      <c r="M72" s="316"/>
      <c r="N72" s="317"/>
      <c r="O72" s="318">
        <f>SUM(O70:T70)</f>
        <v>0</v>
      </c>
      <c r="P72" s="316"/>
      <c r="Q72" s="316"/>
      <c r="R72" s="316"/>
      <c r="S72" s="316"/>
      <c r="T72" s="319"/>
      <c r="V72" s="133"/>
      <c r="W72" s="133"/>
      <c r="X72" s="133"/>
      <c r="Y72" s="315" t="str">
        <f>Language!$E$176</f>
        <v>Sum:</v>
      </c>
      <c r="Z72" s="316"/>
      <c r="AA72" s="317"/>
      <c r="AB72" s="318">
        <f>SUM(AB70:AG70)</f>
        <v>0</v>
      </c>
      <c r="AC72" s="316"/>
      <c r="AD72" s="316"/>
      <c r="AE72" s="316"/>
      <c r="AF72" s="316"/>
      <c r="AG72" s="319"/>
      <c r="AI72" s="133"/>
      <c r="AJ72" s="133"/>
      <c r="AK72" s="133"/>
      <c r="AL72" s="315" t="str">
        <f>Language!$E$176</f>
        <v>Sum:</v>
      </c>
      <c r="AM72" s="316"/>
      <c r="AN72" s="317"/>
      <c r="AO72" s="318">
        <f>SUM(AO70:AT70)</f>
        <v>0</v>
      </c>
      <c r="AP72" s="316"/>
      <c r="AQ72" s="316"/>
      <c r="AR72" s="316"/>
      <c r="AS72" s="316"/>
      <c r="AT72" s="319"/>
      <c r="AV72" s="133"/>
      <c r="AW72" s="133"/>
      <c r="AX72" s="133"/>
      <c r="AY72" s="315" t="str">
        <f>Language!$E$176</f>
        <v>Sum:</v>
      </c>
      <c r="AZ72" s="316"/>
      <c r="BA72" s="317"/>
      <c r="BB72" s="318">
        <f>SUM(BB70:BG70)</f>
        <v>0</v>
      </c>
      <c r="BC72" s="316"/>
      <c r="BD72" s="316"/>
      <c r="BE72" s="316"/>
      <c r="BF72" s="316"/>
      <c r="BG72" s="319"/>
      <c r="BI72" s="133"/>
      <c r="BJ72" s="133"/>
      <c r="BK72" s="133"/>
      <c r="BL72" s="315" t="str">
        <f>Language!$E$176</f>
        <v>Sum:</v>
      </c>
      <c r="BM72" s="316"/>
      <c r="BN72" s="317"/>
      <c r="BO72" s="318">
        <f>SUM(BO70:BT70)</f>
        <v>0</v>
      </c>
      <c r="BP72" s="316"/>
      <c r="BQ72" s="316"/>
      <c r="BR72" s="316"/>
      <c r="BS72" s="316"/>
      <c r="BT72" s="319"/>
      <c r="BV72" s="133"/>
      <c r="BW72" s="133"/>
      <c r="BX72" s="133"/>
      <c r="BY72" s="315" t="str">
        <f>Language!$E$176</f>
        <v>Sum:</v>
      </c>
      <c r="BZ72" s="316"/>
      <c r="CA72" s="317"/>
      <c r="CB72" s="318">
        <f>SUM(CB70:CG70)</f>
        <v>0</v>
      </c>
      <c r="CC72" s="316"/>
      <c r="CD72" s="316"/>
      <c r="CE72" s="316"/>
      <c r="CF72" s="316"/>
      <c r="CG72" s="319"/>
      <c r="CI72" s="133"/>
      <c r="CJ72" s="133"/>
      <c r="CK72" s="133"/>
      <c r="CL72" s="315" t="str">
        <f>Language!$E$176</f>
        <v>Sum:</v>
      </c>
      <c r="CM72" s="316"/>
      <c r="CN72" s="317"/>
      <c r="CO72" s="318">
        <f>SUM(CO70:CT70)</f>
        <v>0</v>
      </c>
      <c r="CP72" s="316"/>
      <c r="CQ72" s="316"/>
      <c r="CR72" s="316"/>
      <c r="CS72" s="316"/>
      <c r="CT72" s="319"/>
      <c r="CV72" s="133"/>
      <c r="CW72" s="133"/>
      <c r="CX72" s="133"/>
      <c r="CY72" s="315" t="str">
        <f>Language!$E$176</f>
        <v>Sum:</v>
      </c>
      <c r="CZ72" s="316"/>
      <c r="DA72" s="317"/>
      <c r="DB72" s="318">
        <f>SUM(DB70:DG70)</f>
        <v>0</v>
      </c>
      <c r="DC72" s="316"/>
      <c r="DD72" s="316"/>
      <c r="DE72" s="316"/>
      <c r="DF72" s="316"/>
      <c r="DG72" s="319"/>
      <c r="DI72" s="133"/>
      <c r="DJ72" s="133"/>
      <c r="DK72" s="133"/>
      <c r="DL72" s="315" t="str">
        <f>Language!$E$176</f>
        <v>Sum:</v>
      </c>
      <c r="DM72" s="316"/>
      <c r="DN72" s="317"/>
      <c r="DO72" s="318">
        <f>SUM(DO70:DT70)</f>
        <v>0</v>
      </c>
      <c r="DP72" s="316"/>
      <c r="DQ72" s="316"/>
      <c r="DR72" s="316"/>
      <c r="DS72" s="316"/>
      <c r="DT72" s="319"/>
      <c r="DV72" s="133"/>
      <c r="DW72" s="133"/>
      <c r="DX72" s="133"/>
      <c r="DY72" s="315" t="str">
        <f>Language!$E$176</f>
        <v>Sum:</v>
      </c>
      <c r="DZ72" s="316"/>
      <c r="EA72" s="317"/>
      <c r="EB72" s="318">
        <f>SUM(EB70:EG70)</f>
        <v>0</v>
      </c>
      <c r="EC72" s="316"/>
      <c r="ED72" s="316"/>
      <c r="EE72" s="316"/>
      <c r="EF72" s="316"/>
      <c r="EG72" s="319"/>
      <c r="EI72" s="133"/>
      <c r="EJ72" s="133"/>
      <c r="EK72" s="133"/>
      <c r="EL72" s="315" t="str">
        <f>Language!$E$176</f>
        <v>Sum:</v>
      </c>
      <c r="EM72" s="316"/>
      <c r="EN72" s="317"/>
      <c r="EO72" s="318">
        <f>SUM(EO70:ET70)</f>
        <v>0</v>
      </c>
      <c r="EP72" s="316"/>
      <c r="EQ72" s="316"/>
      <c r="ER72" s="316"/>
      <c r="ES72" s="316"/>
      <c r="ET72" s="319"/>
      <c r="EV72" s="133"/>
      <c r="EW72" s="133"/>
      <c r="EX72" s="133"/>
      <c r="EY72" s="315" t="str">
        <f>Language!$E$176</f>
        <v>Sum:</v>
      </c>
      <c r="EZ72" s="316"/>
      <c r="FA72" s="317"/>
      <c r="FB72" s="318">
        <f>SUM(FB70:FG70)</f>
        <v>0</v>
      </c>
      <c r="FC72" s="316"/>
      <c r="FD72" s="316"/>
      <c r="FE72" s="316"/>
      <c r="FF72" s="316"/>
      <c r="FG72" s="319"/>
      <c r="FI72" s="133"/>
      <c r="FJ72" s="133"/>
      <c r="FK72" s="133"/>
      <c r="FL72" s="315" t="str">
        <f>Language!$E$176</f>
        <v>Sum:</v>
      </c>
      <c r="FM72" s="316"/>
      <c r="FN72" s="317"/>
      <c r="FO72" s="318">
        <f>SUM(FO70:FT70)</f>
        <v>0</v>
      </c>
      <c r="FP72" s="316"/>
      <c r="FQ72" s="316"/>
      <c r="FR72" s="316"/>
      <c r="FS72" s="316"/>
      <c r="FT72" s="319"/>
      <c r="FV72" s="133"/>
      <c r="FW72" s="133"/>
      <c r="FX72" s="133"/>
      <c r="FY72" s="315" t="str">
        <f>Language!$E$176</f>
        <v>Sum:</v>
      </c>
      <c r="FZ72" s="316"/>
      <c r="GA72" s="317"/>
      <c r="GB72" s="318">
        <f>SUM(GB70:GG70)</f>
        <v>0</v>
      </c>
      <c r="GC72" s="316"/>
      <c r="GD72" s="316"/>
      <c r="GE72" s="316"/>
      <c r="GF72" s="316"/>
      <c r="GG72" s="319"/>
      <c r="GI72" s="133"/>
      <c r="GJ72" s="133"/>
      <c r="GK72" s="133"/>
      <c r="GL72" s="315" t="str">
        <f>Language!$E$176</f>
        <v>Sum:</v>
      </c>
      <c r="GM72" s="316"/>
      <c r="GN72" s="317"/>
      <c r="GO72" s="318">
        <f>SUM(GO70:GT70)</f>
        <v>0</v>
      </c>
      <c r="GP72" s="316"/>
      <c r="GQ72" s="316"/>
      <c r="GR72" s="316"/>
      <c r="GS72" s="316"/>
      <c r="GT72" s="319"/>
      <c r="GV72" s="133"/>
      <c r="GW72" s="133"/>
      <c r="GX72" s="133"/>
      <c r="GY72" s="315" t="str">
        <f>Language!$E$176</f>
        <v>Sum:</v>
      </c>
      <c r="GZ72" s="316"/>
      <c r="HA72" s="317"/>
      <c r="HB72" s="318">
        <f>SUM(HB70:HG70)</f>
        <v>0</v>
      </c>
      <c r="HC72" s="316"/>
      <c r="HD72" s="316"/>
      <c r="HE72" s="316"/>
      <c r="HF72" s="316"/>
      <c r="HG72" s="319"/>
      <c r="HI72" s="133"/>
      <c r="HJ72" s="133"/>
      <c r="HK72" s="133"/>
      <c r="HL72" s="315" t="str">
        <f>Language!$E$176</f>
        <v>Sum:</v>
      </c>
      <c r="HM72" s="316"/>
      <c r="HN72" s="317"/>
      <c r="HO72" s="318">
        <f>SUM(HO70:HT70)</f>
        <v>0</v>
      </c>
      <c r="HP72" s="316"/>
      <c r="HQ72" s="316"/>
      <c r="HR72" s="316"/>
      <c r="HS72" s="316"/>
      <c r="HT72" s="319"/>
      <c r="HV72" s="133"/>
      <c r="HW72" s="133"/>
      <c r="HX72" s="133"/>
      <c r="HY72" s="315" t="str">
        <f>Language!$E$176</f>
        <v>Sum:</v>
      </c>
      <c r="HZ72" s="316"/>
      <c r="IA72" s="317"/>
      <c r="IB72" s="318">
        <f>SUM(IB70:IG70)</f>
        <v>0</v>
      </c>
      <c r="IC72" s="316"/>
      <c r="ID72" s="316"/>
      <c r="IE72" s="316"/>
      <c r="IF72" s="316"/>
      <c r="IG72" s="319"/>
      <c r="II72" s="133"/>
      <c r="IJ72" s="133"/>
      <c r="IK72" s="133"/>
      <c r="IL72" s="315" t="str">
        <f>Language!$E$176</f>
        <v>Sum:</v>
      </c>
      <c r="IM72" s="316"/>
      <c r="IN72" s="317"/>
      <c r="IO72" s="318">
        <f>SUM(IO70:IT70)</f>
        <v>0</v>
      </c>
      <c r="IP72" s="316"/>
      <c r="IQ72" s="316"/>
      <c r="IR72" s="316"/>
      <c r="IS72" s="316"/>
      <c r="IT72" s="319"/>
      <c r="IV72" s="133"/>
      <c r="IW72" s="133"/>
      <c r="IX72" s="133"/>
      <c r="IY72" s="315" t="str">
        <f>Language!$E$176</f>
        <v>Sum:</v>
      </c>
      <c r="IZ72" s="316"/>
      <c r="JA72" s="317"/>
      <c r="JB72" s="318">
        <f>SUM(JB70:JG70)</f>
        <v>0</v>
      </c>
      <c r="JC72" s="316"/>
      <c r="JD72" s="316"/>
      <c r="JE72" s="316"/>
      <c r="JF72" s="316"/>
      <c r="JG72" s="319"/>
      <c r="JI72" s="133"/>
      <c r="JJ72" s="133"/>
      <c r="JK72" s="133"/>
      <c r="JL72" s="315" t="str">
        <f>Language!$E$176</f>
        <v>Sum:</v>
      </c>
      <c r="JM72" s="316"/>
      <c r="JN72" s="317"/>
      <c r="JO72" s="318">
        <f>SUM(JO70:JT70)</f>
        <v>0</v>
      </c>
      <c r="JP72" s="316"/>
      <c r="JQ72" s="316"/>
      <c r="JR72" s="316"/>
      <c r="JS72" s="316"/>
      <c r="JT72" s="319"/>
      <c r="JV72" s="133"/>
      <c r="JW72" s="133"/>
      <c r="JX72" s="133"/>
      <c r="JY72" s="315" t="str">
        <f>Language!$E$176</f>
        <v>Sum:</v>
      </c>
      <c r="JZ72" s="316"/>
      <c r="KA72" s="317"/>
      <c r="KB72" s="318">
        <f>SUM(KB70:KG70)</f>
        <v>0</v>
      </c>
      <c r="KC72" s="316"/>
      <c r="KD72" s="316"/>
      <c r="KE72" s="316"/>
      <c r="KF72" s="316"/>
      <c r="KG72" s="319"/>
      <c r="KI72" s="133"/>
      <c r="KJ72" s="133"/>
      <c r="KK72" s="133"/>
      <c r="KL72" s="315" t="str">
        <f>Language!$E$176</f>
        <v>Sum:</v>
      </c>
      <c r="KM72" s="316"/>
      <c r="KN72" s="317"/>
      <c r="KO72" s="318">
        <f>SUM(KO70:KT70)</f>
        <v>0</v>
      </c>
      <c r="KP72" s="316"/>
      <c r="KQ72" s="316"/>
      <c r="KR72" s="316"/>
      <c r="KS72" s="316"/>
      <c r="KT72" s="319"/>
      <c r="KV72" s="133"/>
      <c r="KW72" s="133"/>
      <c r="KX72" s="133"/>
      <c r="KY72" s="315" t="str">
        <f>Language!$E$176</f>
        <v>Sum:</v>
      </c>
      <c r="KZ72" s="316"/>
      <c r="LA72" s="317"/>
      <c r="LB72" s="318">
        <f>SUM(LB70:LG70)</f>
        <v>0</v>
      </c>
      <c r="LC72" s="316"/>
      <c r="LD72" s="316"/>
      <c r="LE72" s="316"/>
      <c r="LF72" s="316"/>
      <c r="LG72" s="319"/>
      <c r="LI72" s="133"/>
      <c r="LJ72" s="133"/>
      <c r="LK72" s="133"/>
      <c r="LL72" s="315" t="str">
        <f>Language!$E$176</f>
        <v>Sum:</v>
      </c>
      <c r="LM72" s="316"/>
      <c r="LN72" s="317"/>
      <c r="LO72" s="318">
        <f>SUM(LO70:LT70)</f>
        <v>0</v>
      </c>
      <c r="LP72" s="316"/>
      <c r="LQ72" s="316"/>
      <c r="LR72" s="316"/>
      <c r="LS72" s="316"/>
      <c r="LT72" s="319"/>
      <c r="LV72" s="133"/>
      <c r="LW72" s="133"/>
      <c r="LX72" s="133"/>
      <c r="LY72" s="315" t="str">
        <f>Language!$E$176</f>
        <v>Sum:</v>
      </c>
      <c r="LZ72" s="316"/>
      <c r="MA72" s="317"/>
      <c r="MB72" s="318">
        <f>SUM(MB70:MG70)</f>
        <v>0</v>
      </c>
      <c r="MC72" s="316"/>
      <c r="MD72" s="316"/>
      <c r="ME72" s="316"/>
      <c r="MF72" s="316"/>
      <c r="MG72" s="319"/>
    </row>
    <row r="73" ht="30.75" customHeight="1">
      <c r="A73" s="172"/>
      <c r="B73" s="172"/>
      <c r="F73" s="59"/>
      <c r="G73" s="59"/>
      <c r="H73" s="133"/>
      <c r="I73" s="133"/>
      <c r="J73" s="133"/>
      <c r="K73" s="133"/>
      <c r="L73" s="133"/>
      <c r="M73" s="133"/>
      <c r="N73" s="133"/>
      <c r="O73" s="133"/>
      <c r="P73" s="133"/>
      <c r="Q73" s="133"/>
      <c r="R73" s="133"/>
      <c r="S73" s="133"/>
      <c r="T73" s="133"/>
      <c r="V73" s="133"/>
      <c r="W73" s="133"/>
      <c r="X73" s="133"/>
      <c r="Y73" s="133"/>
      <c r="Z73" s="133"/>
      <c r="AA73" s="133"/>
      <c r="AB73" s="133"/>
      <c r="AC73" s="133"/>
      <c r="AD73" s="133"/>
      <c r="AE73" s="133"/>
      <c r="AF73" s="133"/>
      <c r="AG73" s="133"/>
      <c r="AI73" s="133"/>
      <c r="AJ73" s="133"/>
      <c r="AK73" s="133"/>
      <c r="AL73" s="133"/>
      <c r="AM73" s="133"/>
      <c r="AN73" s="133"/>
      <c r="AO73" s="133"/>
      <c r="AP73" s="133"/>
      <c r="AQ73" s="133"/>
      <c r="AR73" s="133"/>
      <c r="AS73" s="133"/>
      <c r="AT73" s="133"/>
      <c r="AV73" s="133"/>
      <c r="AW73" s="133"/>
      <c r="AX73" s="133"/>
      <c r="AY73" s="133"/>
      <c r="AZ73" s="133"/>
      <c r="BA73" s="133"/>
      <c r="BB73" s="133"/>
      <c r="BC73" s="133"/>
      <c r="BD73" s="133"/>
      <c r="BE73" s="133"/>
      <c r="BF73" s="133"/>
      <c r="BG73" s="133"/>
      <c r="BI73" s="133"/>
      <c r="BJ73" s="133"/>
      <c r="BK73" s="133"/>
      <c r="BL73" s="133"/>
      <c r="BM73" s="133"/>
      <c r="BN73" s="133"/>
      <c r="BO73" s="133"/>
      <c r="BP73" s="133"/>
      <c r="BQ73" s="133"/>
      <c r="BR73" s="133"/>
      <c r="BS73" s="133"/>
      <c r="BT73" s="133"/>
      <c r="BV73" s="133"/>
      <c r="BW73" s="133"/>
      <c r="BX73" s="133"/>
      <c r="BY73" s="133"/>
      <c r="BZ73" s="133"/>
      <c r="CA73" s="133"/>
      <c r="CB73" s="133"/>
      <c r="CC73" s="133"/>
      <c r="CD73" s="133"/>
      <c r="CE73" s="133"/>
      <c r="CF73" s="133"/>
      <c r="CG73" s="133"/>
      <c r="CI73" s="133"/>
      <c r="CJ73" s="133"/>
      <c r="CK73" s="133"/>
      <c r="CL73" s="133"/>
      <c r="CM73" s="133"/>
      <c r="CN73" s="133"/>
      <c r="CO73" s="133"/>
      <c r="CP73" s="133"/>
      <c r="CQ73" s="133"/>
      <c r="CR73" s="133"/>
      <c r="CS73" s="133"/>
      <c r="CT73" s="133"/>
      <c r="CV73" s="133"/>
      <c r="CW73" s="133"/>
      <c r="CX73" s="133"/>
      <c r="CY73" s="133"/>
      <c r="CZ73" s="133"/>
      <c r="DA73" s="133"/>
      <c r="DB73" s="133"/>
      <c r="DC73" s="133"/>
      <c r="DD73" s="133"/>
      <c r="DE73" s="133"/>
      <c r="DF73" s="133"/>
      <c r="DG73" s="133"/>
      <c r="DI73" s="133"/>
      <c r="DJ73" s="133"/>
      <c r="DK73" s="133"/>
      <c r="DL73" s="133"/>
      <c r="DM73" s="133"/>
      <c r="DN73" s="133"/>
      <c r="DO73" s="133"/>
      <c r="DP73" s="133"/>
      <c r="DQ73" s="133"/>
      <c r="DR73" s="133"/>
      <c r="DS73" s="133"/>
      <c r="DT73" s="133"/>
      <c r="DV73" s="133"/>
      <c r="DW73" s="133"/>
      <c r="DX73" s="133"/>
      <c r="DY73" s="133"/>
      <c r="DZ73" s="133"/>
      <c r="EA73" s="133"/>
      <c r="EB73" s="133"/>
      <c r="EC73" s="133"/>
      <c r="ED73" s="133"/>
      <c r="EE73" s="133"/>
      <c r="EF73" s="133"/>
      <c r="EG73" s="133"/>
      <c r="EI73" s="133"/>
      <c r="EJ73" s="133"/>
      <c r="EK73" s="133"/>
      <c r="EL73" s="133"/>
      <c r="EM73" s="133"/>
      <c r="EN73" s="133"/>
      <c r="EO73" s="133"/>
      <c r="EP73" s="133"/>
      <c r="EQ73" s="133"/>
      <c r="ER73" s="133"/>
      <c r="ES73" s="133"/>
      <c r="ET73" s="133"/>
      <c r="EV73" s="133"/>
      <c r="EW73" s="133"/>
      <c r="EX73" s="133"/>
      <c r="EY73" s="133"/>
      <c r="EZ73" s="133"/>
      <c r="FA73" s="133"/>
      <c r="FB73" s="133"/>
      <c r="FC73" s="133"/>
      <c r="FD73" s="133"/>
      <c r="FE73" s="133"/>
      <c r="FF73" s="133"/>
      <c r="FG73" s="133"/>
      <c r="FI73" s="133"/>
      <c r="FJ73" s="133"/>
      <c r="FK73" s="133"/>
      <c r="FL73" s="133"/>
      <c r="FM73" s="133"/>
      <c r="FN73" s="133"/>
      <c r="FO73" s="133"/>
      <c r="FP73" s="133"/>
      <c r="FQ73" s="133"/>
      <c r="FR73" s="133"/>
      <c r="FS73" s="133"/>
      <c r="FT73" s="133"/>
      <c r="FV73" s="133"/>
      <c r="FW73" s="133"/>
      <c r="FX73" s="133"/>
      <c r="FY73" s="133"/>
      <c r="FZ73" s="133"/>
      <c r="GA73" s="133"/>
      <c r="GB73" s="133"/>
      <c r="GC73" s="133"/>
      <c r="GD73" s="133"/>
      <c r="GE73" s="133"/>
      <c r="GF73" s="133"/>
      <c r="GG73" s="133"/>
      <c r="GI73" s="133"/>
      <c r="GJ73" s="133"/>
      <c r="GK73" s="133"/>
      <c r="GL73" s="133"/>
      <c r="GM73" s="133"/>
      <c r="GN73" s="133"/>
      <c r="GO73" s="133"/>
      <c r="GP73" s="133"/>
      <c r="GQ73" s="133"/>
      <c r="GR73" s="133"/>
      <c r="GS73" s="133"/>
      <c r="GT73" s="133"/>
      <c r="GV73" s="133"/>
      <c r="GW73" s="133"/>
      <c r="GX73" s="133"/>
      <c r="GY73" s="133"/>
      <c r="GZ73" s="133"/>
      <c r="HA73" s="133"/>
      <c r="HB73" s="133"/>
      <c r="HC73" s="133"/>
      <c r="HD73" s="133"/>
      <c r="HE73" s="133"/>
      <c r="HF73" s="133"/>
      <c r="HG73" s="133"/>
      <c r="HI73" s="133"/>
      <c r="HJ73" s="133"/>
      <c r="HK73" s="133"/>
      <c r="HL73" s="133"/>
      <c r="HM73" s="133"/>
      <c r="HN73" s="133"/>
      <c r="HO73" s="133"/>
      <c r="HP73" s="133"/>
      <c r="HQ73" s="133"/>
      <c r="HR73" s="133"/>
      <c r="HS73" s="133"/>
      <c r="HT73" s="133"/>
      <c r="HV73" s="133"/>
      <c r="HW73" s="133"/>
      <c r="HX73" s="133"/>
      <c r="HY73" s="133"/>
      <c r="HZ73" s="133"/>
      <c r="IA73" s="133"/>
      <c r="IB73" s="133"/>
      <c r="IC73" s="133"/>
      <c r="ID73" s="133"/>
      <c r="IE73" s="133"/>
      <c r="IF73" s="133"/>
      <c r="IG73" s="133"/>
      <c r="II73" s="133"/>
      <c r="IJ73" s="133"/>
      <c r="IK73" s="133"/>
      <c r="IL73" s="133"/>
      <c r="IM73" s="133"/>
      <c r="IN73" s="133"/>
      <c r="IO73" s="133"/>
      <c r="IP73" s="133"/>
      <c r="IQ73" s="133"/>
      <c r="IR73" s="133"/>
      <c r="IS73" s="133"/>
      <c r="IT73" s="133"/>
      <c r="IV73" s="133"/>
      <c r="IW73" s="133"/>
      <c r="IX73" s="133"/>
      <c r="IY73" s="133"/>
      <c r="IZ73" s="133"/>
      <c r="JA73" s="133"/>
      <c r="JB73" s="133"/>
      <c r="JC73" s="133"/>
      <c r="JD73" s="133"/>
      <c r="JE73" s="133"/>
      <c r="JF73" s="133"/>
      <c r="JG73" s="133"/>
      <c r="JI73" s="133"/>
      <c r="JJ73" s="133"/>
      <c r="JK73" s="133"/>
      <c r="JL73" s="133"/>
      <c r="JM73" s="133"/>
      <c r="JN73" s="133"/>
      <c r="JO73" s="133"/>
      <c r="JP73" s="133"/>
      <c r="JQ73" s="133"/>
      <c r="JR73" s="133"/>
      <c r="JS73" s="133"/>
      <c r="JT73" s="133"/>
      <c r="JV73" s="133"/>
      <c r="JW73" s="133"/>
      <c r="JX73" s="133"/>
      <c r="JY73" s="133"/>
      <c r="JZ73" s="133"/>
      <c r="KA73" s="133"/>
      <c r="KB73" s="133"/>
      <c r="KC73" s="133"/>
      <c r="KD73" s="133"/>
      <c r="KE73" s="133"/>
      <c r="KF73" s="133"/>
      <c r="KG73" s="133"/>
      <c r="KI73" s="133"/>
      <c r="KJ73" s="133"/>
      <c r="KK73" s="133"/>
      <c r="KL73" s="133"/>
      <c r="KM73" s="133"/>
      <c r="KN73" s="133"/>
      <c r="KO73" s="133"/>
      <c r="KP73" s="133"/>
      <c r="KQ73" s="133"/>
      <c r="KR73" s="133"/>
      <c r="KS73" s="133"/>
      <c r="KT73" s="133"/>
      <c r="KV73" s="133"/>
      <c r="KW73" s="133"/>
      <c r="KX73" s="133"/>
      <c r="KY73" s="133"/>
      <c r="KZ73" s="133"/>
      <c r="LA73" s="133"/>
      <c r="LB73" s="133"/>
      <c r="LC73" s="133"/>
      <c r="LD73" s="133"/>
      <c r="LE73" s="133"/>
      <c r="LF73" s="133"/>
      <c r="LG73" s="133"/>
      <c r="LI73" s="133"/>
      <c r="LJ73" s="133"/>
      <c r="LK73" s="133"/>
      <c r="LL73" s="133"/>
      <c r="LM73" s="133"/>
      <c r="LN73" s="133"/>
      <c r="LO73" s="133"/>
      <c r="LP73" s="133"/>
      <c r="LQ73" s="133"/>
      <c r="LR73" s="133"/>
      <c r="LS73" s="133"/>
      <c r="LT73" s="133"/>
      <c r="LV73" s="133"/>
      <c r="LW73" s="133"/>
      <c r="LX73" s="133"/>
      <c r="LY73" s="133"/>
      <c r="LZ73" s="133"/>
      <c r="MA73" s="133"/>
      <c r="MB73" s="133"/>
      <c r="MC73" s="133"/>
      <c r="MD73" s="133"/>
      <c r="ME73" s="133"/>
      <c r="MF73" s="133"/>
      <c r="MG73" s="133"/>
    </row>
    <row r="74">
      <c r="A74" s="172"/>
      <c r="B74" s="320" t="str">
        <f>Language!$E$188</f>
        <v>Hint</v>
      </c>
      <c r="C74" s="321"/>
      <c r="D74" s="321"/>
      <c r="E74" s="321"/>
      <c r="F74" s="321"/>
      <c r="G74" s="321"/>
      <c r="H74" s="321"/>
      <c r="I74" s="222"/>
      <c r="J74" s="222"/>
      <c r="K74" s="222"/>
      <c r="L74" s="222"/>
      <c r="T74" s="133"/>
      <c r="V74" s="222"/>
      <c r="W74" s="222"/>
      <c r="X74" s="222"/>
      <c r="Y74" s="222"/>
      <c r="AG74" s="133"/>
      <c r="AI74" s="222"/>
      <c r="AJ74" s="222"/>
      <c r="AK74" s="222"/>
      <c r="AL74" s="222"/>
      <c r="AT74" s="133"/>
      <c r="AV74" s="222"/>
      <c r="AW74" s="222"/>
      <c r="AX74" s="222"/>
      <c r="AY74" s="222"/>
      <c r="BG74" s="133"/>
      <c r="BI74" s="222"/>
      <c r="BJ74" s="222"/>
      <c r="BK74" s="222"/>
      <c r="BL74" s="222"/>
      <c r="BT74" s="133"/>
      <c r="BV74" s="222"/>
      <c r="BW74" s="222"/>
      <c r="BX74" s="222"/>
      <c r="BY74" s="222"/>
      <c r="CG74" s="133"/>
      <c r="CI74" s="222"/>
      <c r="CJ74" s="222"/>
      <c r="CK74" s="222"/>
      <c r="CL74" s="222"/>
      <c r="CT74" s="133"/>
      <c r="CV74" s="222"/>
      <c r="CW74" s="222"/>
      <c r="CX74" s="222"/>
      <c r="CY74" s="222"/>
      <c r="DG74" s="133"/>
      <c r="DI74" s="222"/>
      <c r="DJ74" s="222"/>
      <c r="DK74" s="222"/>
      <c r="DL74" s="222"/>
      <c r="DT74" s="133"/>
      <c r="DV74" s="222"/>
      <c r="DW74" s="222"/>
      <c r="DX74" s="222"/>
      <c r="DY74" s="222"/>
      <c r="EG74" s="133"/>
      <c r="EI74" s="222"/>
      <c r="EJ74" s="222"/>
      <c r="EK74" s="222"/>
      <c r="EL74" s="222"/>
      <c r="ET74" s="133"/>
      <c r="EV74" s="222"/>
      <c r="EW74" s="222"/>
      <c r="EX74" s="222"/>
      <c r="EY74" s="222"/>
      <c r="FG74" s="133"/>
      <c r="FI74" s="222"/>
      <c r="FJ74" s="222"/>
      <c r="FK74" s="222"/>
      <c r="FL74" s="222"/>
      <c r="FT74" s="133"/>
      <c r="FV74" s="222"/>
      <c r="FW74" s="222"/>
      <c r="FX74" s="222"/>
      <c r="FY74" s="222"/>
      <c r="GG74" s="133"/>
      <c r="GI74" s="222"/>
      <c r="GJ74" s="222"/>
      <c r="GK74" s="222"/>
      <c r="GL74" s="222"/>
      <c r="GT74" s="133"/>
      <c r="GV74" s="222"/>
      <c r="GW74" s="222"/>
      <c r="GX74" s="222"/>
      <c r="GY74" s="222"/>
      <c r="HG74" s="133"/>
      <c r="HI74" s="222"/>
      <c r="HJ74" s="222"/>
      <c r="HK74" s="222"/>
      <c r="HL74" s="222"/>
      <c r="HT74" s="133"/>
      <c r="HV74" s="222"/>
      <c r="HW74" s="222"/>
      <c r="HX74" s="222"/>
      <c r="HY74" s="222"/>
      <c r="IG74" s="133"/>
      <c r="II74" s="222"/>
      <c r="IJ74" s="222"/>
      <c r="IK74" s="222"/>
      <c r="IL74" s="222"/>
      <c r="IT74" s="133"/>
      <c r="IV74" s="222"/>
      <c r="IW74" s="222"/>
      <c r="IX74" s="222"/>
      <c r="IY74" s="222"/>
      <c r="JG74" s="133"/>
      <c r="JI74" s="222"/>
      <c r="JJ74" s="222"/>
      <c r="JK74" s="222"/>
      <c r="JL74" s="222"/>
      <c r="JT74" s="133"/>
      <c r="JV74" s="222"/>
      <c r="JW74" s="222"/>
      <c r="JX74" s="222"/>
      <c r="JY74" s="222"/>
      <c r="KG74" s="133"/>
      <c r="KI74" s="222"/>
      <c r="KJ74" s="222"/>
      <c r="KK74" s="222"/>
      <c r="KL74" s="222"/>
      <c r="KT74" s="133"/>
      <c r="KV74" s="222"/>
      <c r="KW74" s="222"/>
      <c r="KX74" s="222"/>
      <c r="KY74" s="222"/>
      <c r="LG74" s="133"/>
      <c r="LI74" s="222"/>
      <c r="LJ74" s="222"/>
      <c r="LK74" s="222"/>
      <c r="LL74" s="222"/>
      <c r="LT74" s="133"/>
      <c r="LV74" s="222"/>
      <c r="LW74" s="222"/>
      <c r="LX74" s="222"/>
      <c r="LY74" s="222"/>
      <c r="MG74" s="133"/>
    </row>
    <row r="75" ht="16.5" customHeight="1">
      <c r="A75" s="172"/>
      <c r="B75" s="322" t="str">
        <f>Language!$E$197</f>
        <v>For example, to add ten more people, select columns HI through MG and copy them to the right. Finished.
(Remove sheet protection!)</v>
      </c>
      <c r="C75" s="323"/>
      <c r="D75" s="323"/>
      <c r="E75" s="323"/>
      <c r="F75" s="323"/>
      <c r="G75" s="323"/>
      <c r="H75" s="324"/>
      <c r="I75" s="325"/>
      <c r="J75" s="326"/>
      <c r="K75" s="326"/>
      <c r="L75" s="326"/>
      <c r="T75" s="133"/>
      <c r="V75" s="326"/>
      <c r="W75" s="326"/>
      <c r="X75" s="326"/>
      <c r="Y75" s="326"/>
      <c r="AG75" s="133"/>
      <c r="AI75" s="326"/>
      <c r="AJ75" s="326"/>
      <c r="AK75" s="326"/>
      <c r="AL75" s="326"/>
      <c r="AT75" s="133"/>
      <c r="AV75" s="326"/>
      <c r="AW75" s="326"/>
      <c r="AX75" s="326"/>
      <c r="AY75" s="326"/>
      <c r="BG75" s="133"/>
      <c r="BI75" s="326"/>
      <c r="BJ75" s="326"/>
      <c r="BK75" s="326"/>
      <c r="BL75" s="326"/>
      <c r="BT75" s="133"/>
      <c r="BV75" s="326"/>
      <c r="BW75" s="326"/>
      <c r="BX75" s="326"/>
      <c r="BY75" s="326"/>
      <c r="CG75" s="133"/>
      <c r="CI75" s="326"/>
      <c r="CJ75" s="326"/>
      <c r="CK75" s="326"/>
      <c r="CL75" s="326"/>
      <c r="CT75" s="133"/>
      <c r="CV75" s="326"/>
      <c r="CW75" s="326"/>
      <c r="CX75" s="326"/>
      <c r="CY75" s="326"/>
      <c r="DG75" s="133"/>
      <c r="DI75" s="326"/>
      <c r="DJ75" s="326"/>
      <c r="DK75" s="326"/>
      <c r="DL75" s="326"/>
      <c r="DT75" s="133"/>
      <c r="DV75" s="326"/>
      <c r="DW75" s="326"/>
      <c r="DX75" s="326"/>
      <c r="DY75" s="326"/>
      <c r="EG75" s="133"/>
      <c r="EI75" s="326"/>
      <c r="EJ75" s="326"/>
      <c r="EK75" s="326"/>
      <c r="EL75" s="326"/>
      <c r="ET75" s="133"/>
      <c r="EV75" s="326"/>
      <c r="EW75" s="326"/>
      <c r="EX75" s="326"/>
      <c r="EY75" s="326"/>
      <c r="FG75" s="133"/>
      <c r="FI75" s="326"/>
      <c r="FJ75" s="326"/>
      <c r="FK75" s="326"/>
      <c r="FL75" s="326"/>
      <c r="FT75" s="133"/>
      <c r="FV75" s="326"/>
      <c r="FW75" s="326"/>
      <c r="FX75" s="326"/>
      <c r="FY75" s="326"/>
      <c r="GG75" s="133"/>
      <c r="GI75" s="326"/>
      <c r="GJ75" s="326"/>
      <c r="GK75" s="326"/>
      <c r="GL75" s="326"/>
      <c r="GT75" s="133"/>
      <c r="GV75" s="326"/>
      <c r="GW75" s="326"/>
      <c r="GX75" s="326"/>
      <c r="GY75" s="326"/>
      <c r="HG75" s="133"/>
      <c r="HI75" s="326"/>
      <c r="HJ75" s="326"/>
      <c r="HK75" s="326"/>
      <c r="HL75" s="326"/>
      <c r="HT75" s="133"/>
      <c r="HV75" s="326"/>
      <c r="HW75" s="326"/>
      <c r="HX75" s="326"/>
      <c r="HY75" s="326"/>
      <c r="IG75" s="133"/>
      <c r="II75" s="326"/>
      <c r="IJ75" s="326"/>
      <c r="IK75" s="326"/>
      <c r="IL75" s="326"/>
      <c r="IT75" s="133"/>
      <c r="IV75" s="326"/>
      <c r="IW75" s="326"/>
      <c r="IX75" s="326"/>
      <c r="IY75" s="326"/>
      <c r="JG75" s="133"/>
      <c r="JI75" s="326"/>
      <c r="JJ75" s="326"/>
      <c r="JK75" s="326"/>
      <c r="JL75" s="326"/>
      <c r="JT75" s="133"/>
      <c r="JV75" s="326"/>
      <c r="JW75" s="326"/>
      <c r="JX75" s="326"/>
      <c r="JY75" s="326"/>
      <c r="KG75" s="133"/>
      <c r="KI75" s="326"/>
      <c r="KJ75" s="326"/>
      <c r="KK75" s="326"/>
      <c r="KL75" s="326"/>
      <c r="KT75" s="133"/>
      <c r="KV75" s="326"/>
      <c r="KW75" s="326"/>
      <c r="KX75" s="326"/>
      <c r="KY75" s="326"/>
      <c r="LG75" s="133"/>
      <c r="LI75" s="326"/>
      <c r="LJ75" s="326"/>
      <c r="LK75" s="326"/>
      <c r="LL75" s="326"/>
      <c r="LT75" s="133"/>
      <c r="LV75" s="326"/>
      <c r="LW75" s="326"/>
      <c r="LX75" s="326"/>
      <c r="LY75" s="326"/>
      <c r="MG75" s="133"/>
    </row>
    <row r="76">
      <c r="A76" s="172"/>
      <c r="B76" s="327"/>
      <c r="H76" s="328"/>
      <c r="I76" s="325"/>
      <c r="J76" s="326"/>
      <c r="K76" s="326"/>
      <c r="L76" s="326"/>
      <c r="T76" s="133"/>
      <c r="V76" s="326"/>
      <c r="W76" s="326"/>
      <c r="X76" s="326"/>
      <c r="Y76" s="326"/>
      <c r="AG76" s="133"/>
      <c r="AI76" s="326"/>
      <c r="AJ76" s="326"/>
      <c r="AK76" s="326"/>
      <c r="AL76" s="326"/>
      <c r="AT76" s="133"/>
      <c r="AV76" s="326"/>
      <c r="AW76" s="326"/>
      <c r="AX76" s="326"/>
      <c r="AY76" s="326"/>
      <c r="BG76" s="133"/>
      <c r="BI76" s="326"/>
      <c r="BJ76" s="326"/>
      <c r="BK76" s="326"/>
      <c r="BL76" s="326"/>
      <c r="BT76" s="133"/>
      <c r="BV76" s="326"/>
      <c r="BW76" s="326"/>
      <c r="BX76" s="326"/>
      <c r="BY76" s="326"/>
      <c r="CG76" s="133"/>
      <c r="CI76" s="326"/>
      <c r="CJ76" s="326"/>
      <c r="CK76" s="326"/>
      <c r="CL76" s="326"/>
      <c r="CT76" s="133"/>
      <c r="CV76" s="326"/>
      <c r="CW76" s="326"/>
      <c r="CX76" s="326"/>
      <c r="CY76" s="326"/>
      <c r="DG76" s="133"/>
      <c r="DI76" s="326"/>
      <c r="DJ76" s="326"/>
      <c r="DK76" s="326"/>
      <c r="DL76" s="326"/>
      <c r="DT76" s="133"/>
      <c r="DV76" s="326"/>
      <c r="DW76" s="326"/>
      <c r="DX76" s="326"/>
      <c r="DY76" s="326"/>
      <c r="EG76" s="133"/>
      <c r="EI76" s="326"/>
      <c r="EJ76" s="326"/>
      <c r="EK76" s="326"/>
      <c r="EL76" s="326"/>
      <c r="ET76" s="133"/>
      <c r="EV76" s="326"/>
      <c r="EW76" s="326"/>
      <c r="EX76" s="326"/>
      <c r="EY76" s="326"/>
      <c r="FG76" s="133"/>
      <c r="FI76" s="326"/>
      <c r="FJ76" s="326"/>
      <c r="FK76" s="326"/>
      <c r="FL76" s="326"/>
      <c r="FT76" s="133"/>
      <c r="FV76" s="326"/>
      <c r="FW76" s="326"/>
      <c r="FX76" s="326"/>
      <c r="FY76" s="326"/>
      <c r="GG76" s="133"/>
      <c r="GI76" s="326"/>
      <c r="GJ76" s="326"/>
      <c r="GK76" s="326"/>
      <c r="GL76" s="326"/>
      <c r="GT76" s="133"/>
      <c r="GV76" s="326"/>
      <c r="GW76" s="326"/>
      <c r="GX76" s="326"/>
      <c r="GY76" s="326"/>
      <c r="HG76" s="133"/>
      <c r="HI76" s="326"/>
      <c r="HJ76" s="326"/>
      <c r="HK76" s="326"/>
      <c r="HL76" s="326"/>
      <c r="HT76" s="133"/>
      <c r="HV76" s="326"/>
      <c r="HW76" s="326"/>
      <c r="HX76" s="326"/>
      <c r="HY76" s="326"/>
      <c r="IG76" s="133"/>
      <c r="II76" s="326"/>
      <c r="IJ76" s="326"/>
      <c r="IK76" s="326"/>
      <c r="IL76" s="326"/>
      <c r="IT76" s="133"/>
      <c r="IV76" s="326"/>
      <c r="IW76" s="326"/>
      <c r="IX76" s="326"/>
      <c r="IY76" s="326"/>
      <c r="JG76" s="133"/>
      <c r="JI76" s="326"/>
      <c r="JJ76" s="326"/>
      <c r="JK76" s="326"/>
      <c r="JL76" s="326"/>
      <c r="JT76" s="133"/>
      <c r="JV76" s="326"/>
      <c r="JW76" s="326"/>
      <c r="JX76" s="326"/>
      <c r="JY76" s="326"/>
      <c r="KG76" s="133"/>
      <c r="KI76" s="326"/>
      <c r="KJ76" s="326"/>
      <c r="KK76" s="326"/>
      <c r="KL76" s="326"/>
      <c r="KT76" s="133"/>
      <c r="KV76" s="326"/>
      <c r="KW76" s="326"/>
      <c r="KX76" s="326"/>
      <c r="KY76" s="326"/>
      <c r="LG76" s="133"/>
      <c r="LI76" s="326"/>
      <c r="LJ76" s="326"/>
      <c r="LK76" s="326"/>
      <c r="LL76" s="326"/>
      <c r="LT76" s="133"/>
      <c r="LV76" s="326"/>
      <c r="LW76" s="326"/>
      <c r="LX76" s="326"/>
      <c r="LY76" s="326"/>
      <c r="MG76" s="133"/>
    </row>
    <row r="77">
      <c r="A77" s="172"/>
      <c r="B77" s="329"/>
      <c r="C77" s="77"/>
      <c r="D77" s="77"/>
      <c r="E77" s="77"/>
      <c r="F77" s="77"/>
      <c r="G77" s="77"/>
      <c r="H77" s="330"/>
      <c r="I77" s="325"/>
      <c r="J77" s="326"/>
      <c r="K77" s="326"/>
      <c r="L77" s="326"/>
      <c r="T77" s="133"/>
      <c r="V77" s="326"/>
      <c r="W77" s="326"/>
      <c r="X77" s="326"/>
      <c r="Y77" s="326"/>
      <c r="AG77" s="133"/>
      <c r="AI77" s="326"/>
      <c r="AJ77" s="326"/>
      <c r="AK77" s="326"/>
      <c r="AL77" s="326"/>
      <c r="AT77" s="133"/>
      <c r="AV77" s="326"/>
      <c r="AW77" s="326"/>
      <c r="AX77" s="326"/>
      <c r="AY77" s="326"/>
      <c r="BG77" s="133"/>
      <c r="BI77" s="326"/>
      <c r="BJ77" s="326"/>
      <c r="BK77" s="326"/>
      <c r="BL77" s="326"/>
      <c r="BT77" s="133"/>
      <c r="BV77" s="326"/>
      <c r="BW77" s="326"/>
      <c r="BX77" s="326"/>
      <c r="BY77" s="326"/>
      <c r="CG77" s="133"/>
      <c r="CI77" s="326"/>
      <c r="CJ77" s="326"/>
      <c r="CK77" s="326"/>
      <c r="CL77" s="326"/>
      <c r="CT77" s="133"/>
      <c r="CV77" s="326"/>
      <c r="CW77" s="326"/>
      <c r="CX77" s="326"/>
      <c r="CY77" s="326"/>
      <c r="DG77" s="133"/>
      <c r="DI77" s="326"/>
      <c r="DJ77" s="326"/>
      <c r="DK77" s="326"/>
      <c r="DL77" s="326"/>
      <c r="DT77" s="133"/>
      <c r="DV77" s="326"/>
      <c r="DW77" s="326"/>
      <c r="DX77" s="326"/>
      <c r="DY77" s="326"/>
      <c r="EG77" s="133"/>
      <c r="EI77" s="326"/>
      <c r="EJ77" s="326"/>
      <c r="EK77" s="326"/>
      <c r="EL77" s="326"/>
      <c r="ET77" s="133"/>
      <c r="EV77" s="326"/>
      <c r="EW77" s="326"/>
      <c r="EX77" s="326"/>
      <c r="EY77" s="326"/>
      <c r="FG77" s="133"/>
      <c r="FI77" s="326"/>
      <c r="FJ77" s="326"/>
      <c r="FK77" s="326"/>
      <c r="FL77" s="326"/>
      <c r="FT77" s="133"/>
      <c r="FV77" s="326"/>
      <c r="FW77" s="326"/>
      <c r="FX77" s="326"/>
      <c r="FY77" s="326"/>
      <c r="GG77" s="133"/>
      <c r="GI77" s="326"/>
      <c r="GJ77" s="326"/>
      <c r="GK77" s="326"/>
      <c r="GL77" s="326"/>
      <c r="GT77" s="133"/>
      <c r="GV77" s="326"/>
      <c r="GW77" s="326"/>
      <c r="GX77" s="326"/>
      <c r="GY77" s="326"/>
      <c r="HG77" s="133"/>
      <c r="HI77" s="326"/>
      <c r="HJ77" s="326"/>
      <c r="HK77" s="326"/>
      <c r="HL77" s="326"/>
      <c r="HT77" s="133"/>
      <c r="HV77" s="326"/>
      <c r="HW77" s="326"/>
      <c r="HX77" s="326"/>
      <c r="HY77" s="326"/>
      <c r="IG77" s="133"/>
      <c r="II77" s="326"/>
      <c r="IJ77" s="326"/>
      <c r="IK77" s="326"/>
      <c r="IL77" s="326"/>
      <c r="IT77" s="133"/>
      <c r="IV77" s="326"/>
      <c r="IW77" s="326"/>
      <c r="IX77" s="326"/>
      <c r="IY77" s="326"/>
      <c r="JG77" s="133"/>
      <c r="JI77" s="326"/>
      <c r="JJ77" s="326"/>
      <c r="JK77" s="326"/>
      <c r="JL77" s="326"/>
      <c r="JT77" s="133"/>
      <c r="JV77" s="326"/>
      <c r="JW77" s="326"/>
      <c r="JX77" s="326"/>
      <c r="JY77" s="326"/>
      <c r="KG77" s="133"/>
      <c r="KI77" s="326"/>
      <c r="KJ77" s="326"/>
      <c r="KK77" s="326"/>
      <c r="KL77" s="326"/>
      <c r="KT77" s="133"/>
      <c r="KV77" s="326"/>
      <c r="KW77" s="326"/>
      <c r="KX77" s="326"/>
      <c r="KY77" s="326"/>
      <c r="LG77" s="133"/>
      <c r="LI77" s="326"/>
      <c r="LJ77" s="326"/>
      <c r="LK77" s="326"/>
      <c r="LL77" s="326"/>
      <c r="LT77" s="133"/>
      <c r="LV77" s="326"/>
      <c r="LW77" s="326"/>
      <c r="LX77" s="326"/>
      <c r="LY77" s="326"/>
      <c r="MG77" s="133"/>
    </row>
    <row r="78" ht="15.75" customHeight="1">
      <c r="A78" s="172"/>
      <c r="B78" s="331" t="str">
        <f>Language!$E$198</f>
        <v>To predict the teams in the KO round, enter the team numbers in the yellow fields.</v>
      </c>
      <c r="C78" s="42"/>
      <c r="D78" s="42"/>
      <c r="E78" s="42"/>
      <c r="F78" s="42"/>
      <c r="G78" s="42"/>
      <c r="H78" s="332"/>
      <c r="I78" s="325"/>
      <c r="J78" s="326"/>
      <c r="K78" s="326"/>
      <c r="L78" s="326"/>
      <c r="T78" s="133"/>
      <c r="V78" s="326"/>
      <c r="W78" s="326"/>
      <c r="X78" s="326"/>
      <c r="Y78" s="326"/>
      <c r="AG78" s="133"/>
      <c r="AI78" s="326"/>
      <c r="AJ78" s="326"/>
      <c r="AK78" s="326"/>
      <c r="AL78" s="326"/>
      <c r="AT78" s="133"/>
      <c r="AV78" s="326"/>
      <c r="AW78" s="326"/>
      <c r="AX78" s="326"/>
      <c r="AY78" s="326"/>
      <c r="BG78" s="133"/>
      <c r="BI78" s="326"/>
      <c r="BJ78" s="326"/>
      <c r="BK78" s="326"/>
      <c r="BL78" s="326"/>
      <c r="BT78" s="133"/>
      <c r="BV78" s="326"/>
      <c r="BW78" s="326"/>
      <c r="BX78" s="326"/>
      <c r="BY78" s="326"/>
      <c r="CG78" s="133"/>
      <c r="CI78" s="326"/>
      <c r="CJ78" s="326"/>
      <c r="CK78" s="326"/>
      <c r="CL78" s="326"/>
      <c r="CT78" s="133"/>
      <c r="CV78" s="326"/>
      <c r="CW78" s="326"/>
      <c r="CX78" s="326"/>
      <c r="CY78" s="326"/>
      <c r="DG78" s="133"/>
      <c r="DI78" s="326"/>
      <c r="DJ78" s="326"/>
      <c r="DK78" s="326"/>
      <c r="DL78" s="326"/>
      <c r="DT78" s="133"/>
      <c r="DV78" s="326"/>
      <c r="DW78" s="326"/>
      <c r="DX78" s="326"/>
      <c r="DY78" s="326"/>
      <c r="EG78" s="133"/>
      <c r="EI78" s="326"/>
      <c r="EJ78" s="326"/>
      <c r="EK78" s="326"/>
      <c r="EL78" s="326"/>
      <c r="ET78" s="133"/>
      <c r="EV78" s="326"/>
      <c r="EW78" s="326"/>
      <c r="EX78" s="326"/>
      <c r="EY78" s="326"/>
      <c r="FG78" s="133"/>
      <c r="FI78" s="326"/>
      <c r="FJ78" s="326"/>
      <c r="FK78" s="326"/>
      <c r="FL78" s="326"/>
      <c r="FT78" s="133"/>
      <c r="FV78" s="326"/>
      <c r="FW78" s="326"/>
      <c r="FX78" s="326"/>
      <c r="FY78" s="326"/>
      <c r="GG78" s="133"/>
      <c r="GI78" s="326"/>
      <c r="GJ78" s="326"/>
      <c r="GK78" s="326"/>
      <c r="GL78" s="326"/>
      <c r="GT78" s="133"/>
      <c r="GV78" s="326"/>
      <c r="GW78" s="326"/>
      <c r="GX78" s="326"/>
      <c r="GY78" s="326"/>
      <c r="HG78" s="133"/>
      <c r="HI78" s="326"/>
      <c r="HJ78" s="326"/>
      <c r="HK78" s="326"/>
      <c r="HL78" s="326"/>
      <c r="HT78" s="133"/>
      <c r="HV78" s="326"/>
      <c r="HW78" s="326"/>
      <c r="HX78" s="326"/>
      <c r="HY78" s="326"/>
      <c r="IG78" s="133"/>
      <c r="II78" s="326"/>
      <c r="IJ78" s="326"/>
      <c r="IK78" s="326"/>
      <c r="IL78" s="326"/>
      <c r="IT78" s="133"/>
      <c r="IV78" s="326"/>
      <c r="IW78" s="326"/>
      <c r="IX78" s="326"/>
      <c r="IY78" s="326"/>
      <c r="JG78" s="133"/>
      <c r="JI78" s="326"/>
      <c r="JJ78" s="326"/>
      <c r="JK78" s="326"/>
      <c r="JL78" s="326"/>
      <c r="JT78" s="133"/>
      <c r="JV78" s="326"/>
      <c r="JW78" s="326"/>
      <c r="JX78" s="326"/>
      <c r="JY78" s="326"/>
      <c r="KG78" s="133"/>
      <c r="KI78" s="326"/>
      <c r="KJ78" s="326"/>
      <c r="KK78" s="326"/>
      <c r="KL78" s="326"/>
      <c r="KT78" s="133"/>
      <c r="KV78" s="326"/>
      <c r="KW78" s="326"/>
      <c r="KX78" s="326"/>
      <c r="KY78" s="326"/>
      <c r="LG78" s="133"/>
      <c r="LI78" s="326"/>
      <c r="LJ78" s="326"/>
      <c r="LK78" s="326"/>
      <c r="LL78" s="326"/>
      <c r="LT78" s="133"/>
      <c r="LV78" s="326"/>
      <c r="LW78" s="326"/>
      <c r="LX78" s="326"/>
      <c r="LY78" s="326"/>
      <c r="MG78" s="133"/>
    </row>
    <row r="79">
      <c r="A79" s="172"/>
      <c r="B79" s="327"/>
      <c r="H79" s="328"/>
      <c r="I79" s="325"/>
      <c r="J79" s="326"/>
      <c r="K79" s="326"/>
      <c r="L79" s="326"/>
      <c r="T79" s="133"/>
      <c r="V79" s="326"/>
      <c r="W79" s="326"/>
      <c r="X79" s="326"/>
      <c r="Y79" s="326"/>
      <c r="AG79" s="133"/>
      <c r="AI79" s="326"/>
      <c r="AJ79" s="326"/>
      <c r="AK79" s="326"/>
      <c r="AL79" s="326"/>
      <c r="AT79" s="133"/>
      <c r="AV79" s="326"/>
      <c r="AW79" s="326"/>
      <c r="AX79" s="326"/>
      <c r="AY79" s="326"/>
      <c r="BG79" s="133"/>
      <c r="BI79" s="326"/>
      <c r="BJ79" s="326"/>
      <c r="BK79" s="326"/>
      <c r="BL79" s="326"/>
      <c r="BT79" s="133"/>
      <c r="BV79" s="326"/>
      <c r="BW79" s="326"/>
      <c r="BX79" s="326"/>
      <c r="BY79" s="326"/>
      <c r="CG79" s="133"/>
      <c r="CI79" s="326"/>
      <c r="CJ79" s="326"/>
      <c r="CK79" s="326"/>
      <c r="CL79" s="326"/>
      <c r="CT79" s="133"/>
      <c r="CV79" s="326"/>
      <c r="CW79" s="326"/>
      <c r="CX79" s="326"/>
      <c r="CY79" s="326"/>
      <c r="DG79" s="133"/>
      <c r="DI79" s="326"/>
      <c r="DJ79" s="326"/>
      <c r="DK79" s="326"/>
      <c r="DL79" s="326"/>
      <c r="DT79" s="133"/>
      <c r="DV79" s="326"/>
      <c r="DW79" s="326"/>
      <c r="DX79" s="326"/>
      <c r="DY79" s="326"/>
      <c r="EG79" s="133"/>
      <c r="EI79" s="326"/>
      <c r="EJ79" s="326"/>
      <c r="EK79" s="326"/>
      <c r="EL79" s="326"/>
      <c r="ET79" s="133"/>
      <c r="EV79" s="326"/>
      <c r="EW79" s="326"/>
      <c r="EX79" s="326"/>
      <c r="EY79" s="326"/>
      <c r="FG79" s="133"/>
      <c r="FI79" s="326"/>
      <c r="FJ79" s="326"/>
      <c r="FK79" s="326"/>
      <c r="FL79" s="326"/>
      <c r="FT79" s="133"/>
      <c r="FV79" s="326"/>
      <c r="FW79" s="326"/>
      <c r="FX79" s="326"/>
      <c r="FY79" s="326"/>
      <c r="GG79" s="133"/>
      <c r="GI79" s="326"/>
      <c r="GJ79" s="326"/>
      <c r="GK79" s="326"/>
      <c r="GL79" s="326"/>
      <c r="GT79" s="133"/>
      <c r="GV79" s="326"/>
      <c r="GW79" s="326"/>
      <c r="GX79" s="326"/>
      <c r="GY79" s="326"/>
      <c r="HG79" s="133"/>
      <c r="HI79" s="326"/>
      <c r="HJ79" s="326"/>
      <c r="HK79" s="326"/>
      <c r="HL79" s="326"/>
      <c r="HT79" s="133"/>
      <c r="HV79" s="326"/>
      <c r="HW79" s="326"/>
      <c r="HX79" s="326"/>
      <c r="HY79" s="326"/>
      <c r="IG79" s="133"/>
      <c r="II79" s="326"/>
      <c r="IJ79" s="326"/>
      <c r="IK79" s="326"/>
      <c r="IL79" s="326"/>
      <c r="IT79" s="133"/>
      <c r="IV79" s="326"/>
      <c r="IW79" s="326"/>
      <c r="IX79" s="326"/>
      <c r="IY79" s="326"/>
      <c r="JG79" s="133"/>
      <c r="JI79" s="326"/>
      <c r="JJ79" s="326"/>
      <c r="JK79" s="326"/>
      <c r="JL79" s="326"/>
      <c r="JT79" s="133"/>
      <c r="JV79" s="326"/>
      <c r="JW79" s="326"/>
      <c r="JX79" s="326"/>
      <c r="JY79" s="326"/>
      <c r="KG79" s="133"/>
      <c r="KI79" s="326"/>
      <c r="KJ79" s="326"/>
      <c r="KK79" s="326"/>
      <c r="KL79" s="326"/>
      <c r="KT79" s="133"/>
      <c r="KV79" s="326"/>
      <c r="KW79" s="326"/>
      <c r="KX79" s="326"/>
      <c r="KY79" s="326"/>
      <c r="LG79" s="133"/>
      <c r="LI79" s="326"/>
      <c r="LJ79" s="326"/>
      <c r="LK79" s="326"/>
      <c r="LL79" s="326"/>
      <c r="LT79" s="133"/>
      <c r="LV79" s="326"/>
      <c r="LW79" s="326"/>
      <c r="LX79" s="326"/>
      <c r="LY79" s="326"/>
      <c r="MG79" s="133"/>
    </row>
    <row r="80">
      <c r="A80" s="172"/>
      <c r="B80" s="329"/>
      <c r="C80" s="77"/>
      <c r="D80" s="77"/>
      <c r="E80" s="77"/>
      <c r="F80" s="77"/>
      <c r="G80" s="77"/>
      <c r="H80" s="330"/>
      <c r="I80" s="325"/>
      <c r="J80" s="326"/>
      <c r="K80" s="326"/>
      <c r="L80" s="326"/>
      <c r="T80" s="133"/>
      <c r="V80" s="326"/>
      <c r="W80" s="326"/>
      <c r="X80" s="326"/>
      <c r="Y80" s="326"/>
      <c r="AG80" s="133"/>
      <c r="AI80" s="326"/>
      <c r="AJ80" s="326"/>
      <c r="AK80" s="326"/>
      <c r="AL80" s="326"/>
      <c r="AT80" s="133"/>
      <c r="AV80" s="326"/>
      <c r="AW80" s="326"/>
      <c r="AX80" s="326"/>
      <c r="AY80" s="326"/>
      <c r="BG80" s="133"/>
      <c r="BI80" s="326"/>
      <c r="BJ80" s="326"/>
      <c r="BK80" s="326"/>
      <c r="BL80" s="326"/>
      <c r="BT80" s="133"/>
      <c r="BV80" s="326"/>
      <c r="BW80" s="326"/>
      <c r="BX80" s="326"/>
      <c r="BY80" s="326"/>
      <c r="CG80" s="133"/>
      <c r="CI80" s="326"/>
      <c r="CJ80" s="326"/>
      <c r="CK80" s="326"/>
      <c r="CL80" s="326"/>
      <c r="CT80" s="133"/>
      <c r="CV80" s="326"/>
      <c r="CW80" s="326"/>
      <c r="CX80" s="326"/>
      <c r="CY80" s="326"/>
      <c r="DG80" s="133"/>
      <c r="DI80" s="326"/>
      <c r="DJ80" s="326"/>
      <c r="DK80" s="326"/>
      <c r="DL80" s="326"/>
      <c r="DT80" s="133"/>
      <c r="DV80" s="326"/>
      <c r="DW80" s="326"/>
      <c r="DX80" s="326"/>
      <c r="DY80" s="326"/>
      <c r="EG80" s="133"/>
      <c r="EI80" s="326"/>
      <c r="EJ80" s="326"/>
      <c r="EK80" s="326"/>
      <c r="EL80" s="326"/>
      <c r="ET80" s="133"/>
      <c r="EV80" s="326"/>
      <c r="EW80" s="326"/>
      <c r="EX80" s="326"/>
      <c r="EY80" s="326"/>
      <c r="FG80" s="133"/>
      <c r="FI80" s="326"/>
      <c r="FJ80" s="326"/>
      <c r="FK80" s="326"/>
      <c r="FL80" s="326"/>
      <c r="FT80" s="133"/>
      <c r="FV80" s="326"/>
      <c r="FW80" s="326"/>
      <c r="FX80" s="326"/>
      <c r="FY80" s="326"/>
      <c r="GG80" s="133"/>
      <c r="GI80" s="326"/>
      <c r="GJ80" s="326"/>
      <c r="GK80" s="326"/>
      <c r="GL80" s="326"/>
      <c r="GT80" s="133"/>
      <c r="GV80" s="326"/>
      <c r="GW80" s="326"/>
      <c r="GX80" s="326"/>
      <c r="GY80" s="326"/>
      <c r="HG80" s="133"/>
      <c r="HI80" s="326"/>
      <c r="HJ80" s="326"/>
      <c r="HK80" s="326"/>
      <c r="HL80" s="326"/>
      <c r="HT80" s="133"/>
      <c r="HV80" s="326"/>
      <c r="HW80" s="326"/>
      <c r="HX80" s="326"/>
      <c r="HY80" s="326"/>
      <c r="IG80" s="133"/>
      <c r="II80" s="326"/>
      <c r="IJ80" s="326"/>
      <c r="IK80" s="326"/>
      <c r="IL80" s="326"/>
      <c r="IT80" s="133"/>
      <c r="IV80" s="326"/>
      <c r="IW80" s="326"/>
      <c r="IX80" s="326"/>
      <c r="IY80" s="326"/>
      <c r="JG80" s="133"/>
      <c r="JI80" s="326"/>
      <c r="JJ80" s="326"/>
      <c r="JK80" s="326"/>
      <c r="JL80" s="326"/>
      <c r="JT80" s="133"/>
      <c r="JV80" s="326"/>
      <c r="JW80" s="326"/>
      <c r="JX80" s="326"/>
      <c r="JY80" s="326"/>
      <c r="KG80" s="133"/>
      <c r="KI80" s="326"/>
      <c r="KJ80" s="326"/>
      <c r="KK80" s="326"/>
      <c r="KL80" s="326"/>
      <c r="KT80" s="133"/>
      <c r="KV80" s="326"/>
      <c r="KW80" s="326"/>
      <c r="KX80" s="326"/>
      <c r="KY80" s="326"/>
      <c r="LG80" s="133"/>
      <c r="LI80" s="326"/>
      <c r="LJ80" s="326"/>
      <c r="LK80" s="326"/>
      <c r="LL80" s="326"/>
      <c r="LT80" s="133"/>
      <c r="LV80" s="326"/>
      <c r="LW80" s="326"/>
      <c r="LX80" s="326"/>
      <c r="LY80" s="326"/>
      <c r="MG80" s="133"/>
    </row>
    <row r="81">
      <c r="A81" s="172"/>
      <c r="B81" s="331" t="str">
        <f>Language!$E$199</f>
        <v>The factors for the individual categories and other presettings can be selected on the 'PrSettings' worksheet.</v>
      </c>
      <c r="C81" s="42"/>
      <c r="D81" s="42"/>
      <c r="E81" s="42"/>
      <c r="F81" s="42"/>
      <c r="G81" s="42"/>
      <c r="H81" s="332"/>
      <c r="I81" s="133"/>
      <c r="J81" s="133"/>
      <c r="K81" s="133"/>
      <c r="L81" s="133"/>
      <c r="M81" s="133"/>
      <c r="N81" s="133"/>
      <c r="O81" s="133"/>
      <c r="P81" s="133"/>
      <c r="Q81" s="133"/>
      <c r="R81" s="133"/>
      <c r="S81" s="133"/>
      <c r="T81" s="133"/>
      <c r="V81" s="133"/>
      <c r="W81" s="133"/>
      <c r="X81" s="133"/>
      <c r="Y81" s="133"/>
      <c r="Z81" s="133"/>
      <c r="AA81" s="133"/>
      <c r="AB81" s="133"/>
      <c r="AC81" s="133"/>
      <c r="AD81" s="133"/>
      <c r="AE81" s="133"/>
      <c r="AF81" s="133"/>
      <c r="AG81" s="133"/>
      <c r="AI81" s="133"/>
      <c r="AJ81" s="133"/>
      <c r="AK81" s="133"/>
      <c r="AL81" s="133"/>
      <c r="AM81" s="133"/>
      <c r="AN81" s="133"/>
      <c r="AO81" s="133"/>
      <c r="AP81" s="133"/>
      <c r="AQ81" s="133"/>
      <c r="AR81" s="133"/>
      <c r="AS81" s="133"/>
      <c r="AT81" s="133"/>
      <c r="AV81" s="133"/>
      <c r="AW81" s="133"/>
      <c r="AX81" s="133"/>
      <c r="AY81" s="133"/>
      <c r="AZ81" s="133"/>
      <c r="BA81" s="133"/>
      <c r="BB81" s="133"/>
      <c r="BC81" s="133"/>
      <c r="BD81" s="133"/>
      <c r="BE81" s="133"/>
      <c r="BF81" s="133"/>
      <c r="BG81" s="133"/>
      <c r="BI81" s="133"/>
      <c r="BJ81" s="133"/>
      <c r="BK81" s="133"/>
      <c r="BL81" s="133"/>
      <c r="BM81" s="133"/>
      <c r="BN81" s="133"/>
      <c r="BO81" s="133"/>
      <c r="BP81" s="133"/>
      <c r="BQ81" s="133"/>
      <c r="BR81" s="133"/>
      <c r="BS81" s="133"/>
      <c r="BT81" s="133"/>
      <c r="BV81" s="133"/>
      <c r="BW81" s="133"/>
      <c r="BX81" s="133"/>
      <c r="BY81" s="133"/>
      <c r="BZ81" s="133"/>
      <c r="CA81" s="133"/>
      <c r="CB81" s="133"/>
      <c r="CC81" s="133"/>
      <c r="CD81" s="133"/>
      <c r="CE81" s="133"/>
      <c r="CF81" s="133"/>
      <c r="CG81" s="133"/>
      <c r="CI81" s="133"/>
      <c r="CJ81" s="133"/>
      <c r="CK81" s="133"/>
      <c r="CL81" s="133"/>
      <c r="CM81" s="133"/>
      <c r="CN81" s="133"/>
      <c r="CO81" s="133"/>
      <c r="CP81" s="133"/>
      <c r="CQ81" s="133"/>
      <c r="CR81" s="133"/>
      <c r="CS81" s="133"/>
      <c r="CT81" s="133"/>
      <c r="CV81" s="133"/>
      <c r="CW81" s="133"/>
      <c r="CX81" s="133"/>
      <c r="CY81" s="133"/>
      <c r="CZ81" s="133"/>
      <c r="DA81" s="133"/>
      <c r="DB81" s="133"/>
      <c r="DC81" s="133"/>
      <c r="DD81" s="133"/>
      <c r="DE81" s="133"/>
      <c r="DF81" s="133"/>
      <c r="DG81" s="133"/>
      <c r="DI81" s="133"/>
      <c r="DJ81" s="133"/>
      <c r="DK81" s="133"/>
      <c r="DL81" s="133"/>
      <c r="DM81" s="133"/>
      <c r="DN81" s="133"/>
      <c r="DO81" s="133"/>
      <c r="DP81" s="133"/>
      <c r="DQ81" s="133"/>
      <c r="DR81" s="133"/>
      <c r="DS81" s="133"/>
      <c r="DT81" s="133"/>
      <c r="DV81" s="133"/>
      <c r="DW81" s="133"/>
      <c r="DX81" s="133"/>
      <c r="DY81" s="133"/>
      <c r="DZ81" s="133"/>
      <c r="EA81" s="133"/>
      <c r="EB81" s="133"/>
      <c r="EC81" s="133"/>
      <c r="ED81" s="133"/>
      <c r="EE81" s="133"/>
      <c r="EF81" s="133"/>
      <c r="EG81" s="133"/>
      <c r="EI81" s="133"/>
      <c r="EJ81" s="133"/>
      <c r="EK81" s="133"/>
      <c r="EL81" s="133"/>
      <c r="EM81" s="133"/>
      <c r="EN81" s="133"/>
      <c r="EO81" s="133"/>
      <c r="EP81" s="133"/>
      <c r="EQ81" s="133"/>
      <c r="ER81" s="133"/>
      <c r="ES81" s="133"/>
      <c r="ET81" s="133"/>
      <c r="EV81" s="133"/>
      <c r="EW81" s="133"/>
      <c r="EX81" s="133"/>
      <c r="EY81" s="133"/>
      <c r="EZ81" s="133"/>
      <c r="FA81" s="133"/>
      <c r="FB81" s="133"/>
      <c r="FC81" s="133"/>
      <c r="FD81" s="133"/>
      <c r="FE81" s="133"/>
      <c r="FF81" s="133"/>
      <c r="FG81" s="133"/>
      <c r="FI81" s="133"/>
      <c r="FJ81" s="133"/>
      <c r="FK81" s="133"/>
      <c r="FL81" s="133"/>
      <c r="FM81" s="133"/>
      <c r="FN81" s="133"/>
      <c r="FO81" s="133"/>
      <c r="FP81" s="133"/>
      <c r="FQ81" s="133"/>
      <c r="FR81" s="133"/>
      <c r="FS81" s="133"/>
      <c r="FT81" s="133"/>
      <c r="FV81" s="133"/>
      <c r="FW81" s="133"/>
      <c r="FX81" s="133"/>
      <c r="FY81" s="133"/>
      <c r="FZ81" s="133"/>
      <c r="GA81" s="133"/>
      <c r="GB81" s="133"/>
      <c r="GC81" s="133"/>
      <c r="GD81" s="133"/>
      <c r="GE81" s="133"/>
      <c r="GF81" s="133"/>
      <c r="GG81" s="133"/>
      <c r="GI81" s="133"/>
      <c r="GJ81" s="133"/>
      <c r="GK81" s="133"/>
      <c r="GL81" s="133"/>
      <c r="GM81" s="133"/>
      <c r="GN81" s="133"/>
      <c r="GO81" s="133"/>
      <c r="GP81" s="133"/>
      <c r="GQ81" s="133"/>
      <c r="GR81" s="133"/>
      <c r="GS81" s="133"/>
      <c r="GT81" s="133"/>
      <c r="GV81" s="133"/>
      <c r="GW81" s="133"/>
      <c r="GX81" s="133"/>
      <c r="GY81" s="133"/>
      <c r="GZ81" s="133"/>
      <c r="HA81" s="133"/>
      <c r="HB81" s="133"/>
      <c r="HC81" s="133"/>
      <c r="HD81" s="133"/>
      <c r="HE81" s="133"/>
      <c r="HF81" s="133"/>
      <c r="HG81" s="133"/>
      <c r="HI81" s="133"/>
      <c r="HJ81" s="133"/>
      <c r="HK81" s="133"/>
      <c r="HL81" s="133"/>
      <c r="HM81" s="133"/>
      <c r="HN81" s="133"/>
      <c r="HO81" s="133"/>
      <c r="HP81" s="133"/>
      <c r="HQ81" s="133"/>
      <c r="HR81" s="133"/>
      <c r="HS81" s="133"/>
      <c r="HT81" s="133"/>
      <c r="HV81" s="133"/>
      <c r="HW81" s="133"/>
      <c r="HX81" s="133"/>
      <c r="HY81" s="133"/>
      <c r="HZ81" s="133"/>
      <c r="IA81" s="133"/>
      <c r="IB81" s="133"/>
      <c r="IC81" s="133"/>
      <c r="ID81" s="133"/>
      <c r="IE81" s="133"/>
      <c r="IF81" s="133"/>
      <c r="IG81" s="133"/>
      <c r="II81" s="133"/>
      <c r="IJ81" s="133"/>
      <c r="IK81" s="133"/>
      <c r="IL81" s="133"/>
      <c r="IM81" s="133"/>
      <c r="IN81" s="133"/>
      <c r="IO81" s="133"/>
      <c r="IP81" s="133"/>
      <c r="IQ81" s="133"/>
      <c r="IR81" s="133"/>
      <c r="IS81" s="133"/>
      <c r="IT81" s="133"/>
      <c r="IV81" s="133"/>
      <c r="IW81" s="133"/>
      <c r="IX81" s="133"/>
      <c r="IY81" s="133"/>
      <c r="IZ81" s="133"/>
      <c r="JA81" s="133"/>
      <c r="JB81" s="133"/>
      <c r="JC81" s="133"/>
      <c r="JD81" s="133"/>
      <c r="JE81" s="133"/>
      <c r="JF81" s="133"/>
      <c r="JG81" s="133"/>
      <c r="JI81" s="133"/>
      <c r="JJ81" s="133"/>
      <c r="JK81" s="133"/>
      <c r="JL81" s="133"/>
      <c r="JM81" s="133"/>
      <c r="JN81" s="133"/>
      <c r="JO81" s="133"/>
      <c r="JP81" s="133"/>
      <c r="JQ81" s="133"/>
      <c r="JR81" s="133"/>
      <c r="JS81" s="133"/>
      <c r="JT81" s="133"/>
      <c r="JV81" s="133"/>
      <c r="JW81" s="133"/>
      <c r="JX81" s="133"/>
      <c r="JY81" s="133"/>
      <c r="JZ81" s="133"/>
      <c r="KA81" s="133"/>
      <c r="KB81" s="133"/>
      <c r="KC81" s="133"/>
      <c r="KD81" s="133"/>
      <c r="KE81" s="133"/>
      <c r="KF81" s="133"/>
      <c r="KG81" s="133"/>
      <c r="KI81" s="133"/>
      <c r="KJ81" s="133"/>
      <c r="KK81" s="133"/>
      <c r="KL81" s="133"/>
      <c r="KM81" s="133"/>
      <c r="KN81" s="133"/>
      <c r="KO81" s="133"/>
      <c r="KP81" s="133"/>
      <c r="KQ81" s="133"/>
      <c r="KR81" s="133"/>
      <c r="KS81" s="133"/>
      <c r="KT81" s="133"/>
      <c r="KV81" s="133"/>
      <c r="KW81" s="133"/>
      <c r="KX81" s="133"/>
      <c r="KY81" s="133"/>
      <c r="KZ81" s="133"/>
      <c r="LA81" s="133"/>
      <c r="LB81" s="133"/>
      <c r="LC81" s="133"/>
      <c r="LD81" s="133"/>
      <c r="LE81" s="133"/>
      <c r="LF81" s="133"/>
      <c r="LG81" s="133"/>
      <c r="LI81" s="133"/>
      <c r="LJ81" s="133"/>
      <c r="LK81" s="133"/>
      <c r="LL81" s="133"/>
      <c r="LM81" s="133"/>
      <c r="LN81" s="133"/>
      <c r="LO81" s="133"/>
      <c r="LP81" s="133"/>
      <c r="LQ81" s="133"/>
      <c r="LR81" s="133"/>
      <c r="LS81" s="133"/>
      <c r="LT81" s="133"/>
      <c r="LV81" s="133"/>
      <c r="LW81" s="133"/>
      <c r="LX81" s="133"/>
      <c r="LY81" s="133"/>
      <c r="LZ81" s="133"/>
      <c r="MA81" s="133"/>
      <c r="MB81" s="133"/>
      <c r="MC81" s="133"/>
      <c r="MD81" s="133"/>
      <c r="ME81" s="133"/>
      <c r="MF81" s="133"/>
      <c r="MG81" s="133"/>
    </row>
    <row r="82">
      <c r="A82" s="172"/>
      <c r="B82" s="327"/>
      <c r="H82" s="328"/>
      <c r="I82" s="133"/>
      <c r="J82" s="133"/>
      <c r="K82" s="133"/>
      <c r="L82" s="133"/>
      <c r="M82" s="133"/>
      <c r="N82" s="133"/>
      <c r="O82" s="133"/>
      <c r="P82" s="133"/>
      <c r="Q82" s="133"/>
      <c r="R82" s="133"/>
      <c r="S82" s="133"/>
      <c r="T82" s="133"/>
      <c r="V82" s="133"/>
      <c r="W82" s="133"/>
      <c r="X82" s="133"/>
      <c r="Y82" s="133"/>
      <c r="Z82" s="133"/>
      <c r="AA82" s="133"/>
      <c r="AB82" s="133"/>
      <c r="AC82" s="133"/>
      <c r="AD82" s="133"/>
      <c r="AE82" s="133"/>
      <c r="AF82" s="133"/>
      <c r="AG82" s="133"/>
      <c r="AI82" s="133"/>
      <c r="AJ82" s="133"/>
      <c r="AK82" s="133"/>
      <c r="AL82" s="133"/>
      <c r="AM82" s="133"/>
      <c r="AN82" s="133"/>
      <c r="AO82" s="133"/>
      <c r="AP82" s="133"/>
      <c r="AQ82" s="133"/>
      <c r="AR82" s="133"/>
      <c r="AS82" s="133"/>
      <c r="AT82" s="133"/>
      <c r="AV82" s="133"/>
      <c r="AW82" s="133"/>
      <c r="AX82" s="133"/>
      <c r="AY82" s="133"/>
      <c r="AZ82" s="133"/>
      <c r="BA82" s="133"/>
      <c r="BB82" s="133"/>
      <c r="BC82" s="133"/>
      <c r="BD82" s="133"/>
      <c r="BE82" s="133"/>
      <c r="BF82" s="133"/>
      <c r="BG82" s="133"/>
      <c r="BI82" s="133"/>
      <c r="BJ82" s="133"/>
      <c r="BK82" s="133"/>
      <c r="BL82" s="133"/>
      <c r="BM82" s="133"/>
      <c r="BN82" s="133"/>
      <c r="BO82" s="133"/>
      <c r="BP82" s="133"/>
      <c r="BQ82" s="133"/>
      <c r="BR82" s="133"/>
      <c r="BS82" s="133"/>
      <c r="BT82" s="133"/>
      <c r="BV82" s="133"/>
      <c r="BW82" s="133"/>
      <c r="BX82" s="133"/>
      <c r="BY82" s="133"/>
      <c r="BZ82" s="133"/>
      <c r="CA82" s="133"/>
      <c r="CB82" s="133"/>
      <c r="CC82" s="133"/>
      <c r="CD82" s="133"/>
      <c r="CE82" s="133"/>
      <c r="CF82" s="133"/>
      <c r="CG82" s="133"/>
      <c r="CI82" s="133"/>
      <c r="CJ82" s="133"/>
      <c r="CK82" s="133"/>
      <c r="CL82" s="133"/>
      <c r="CM82" s="133"/>
      <c r="CN82" s="133"/>
      <c r="CO82" s="133"/>
      <c r="CP82" s="133"/>
      <c r="CQ82" s="133"/>
      <c r="CR82" s="133"/>
      <c r="CS82" s="133"/>
      <c r="CT82" s="133"/>
      <c r="CV82" s="133"/>
      <c r="CW82" s="133"/>
      <c r="CX82" s="133"/>
      <c r="CY82" s="133"/>
      <c r="CZ82" s="133"/>
      <c r="DA82" s="133"/>
      <c r="DB82" s="133"/>
      <c r="DC82" s="133"/>
      <c r="DD82" s="133"/>
      <c r="DE82" s="133"/>
      <c r="DF82" s="133"/>
      <c r="DG82" s="133"/>
      <c r="DI82" s="133"/>
      <c r="DJ82" s="133"/>
      <c r="DK82" s="133"/>
      <c r="DL82" s="133"/>
      <c r="DM82" s="133"/>
      <c r="DN82" s="133"/>
      <c r="DO82" s="133"/>
      <c r="DP82" s="133"/>
      <c r="DQ82" s="133"/>
      <c r="DR82" s="133"/>
      <c r="DS82" s="133"/>
      <c r="DT82" s="133"/>
      <c r="DV82" s="133"/>
      <c r="DW82" s="133"/>
      <c r="DX82" s="133"/>
      <c r="DY82" s="133"/>
      <c r="DZ82" s="133"/>
      <c r="EA82" s="133"/>
      <c r="EB82" s="133"/>
      <c r="EC82" s="133"/>
      <c r="ED82" s="133"/>
      <c r="EE82" s="133"/>
      <c r="EF82" s="133"/>
      <c r="EG82" s="133"/>
      <c r="EI82" s="133"/>
      <c r="EJ82" s="133"/>
      <c r="EK82" s="133"/>
      <c r="EL82" s="133"/>
      <c r="EM82" s="133"/>
      <c r="EN82" s="133"/>
      <c r="EO82" s="133"/>
      <c r="EP82" s="133"/>
      <c r="EQ82" s="133"/>
      <c r="ER82" s="133"/>
      <c r="ES82" s="133"/>
      <c r="ET82" s="133"/>
      <c r="EV82" s="133"/>
      <c r="EW82" s="133"/>
      <c r="EX82" s="133"/>
      <c r="EY82" s="133"/>
      <c r="EZ82" s="133"/>
      <c r="FA82" s="133"/>
      <c r="FB82" s="133"/>
      <c r="FC82" s="133"/>
      <c r="FD82" s="133"/>
      <c r="FE82" s="133"/>
      <c r="FF82" s="133"/>
      <c r="FG82" s="133"/>
      <c r="FI82" s="133"/>
      <c r="FJ82" s="133"/>
      <c r="FK82" s="133"/>
      <c r="FL82" s="133"/>
      <c r="FM82" s="133"/>
      <c r="FN82" s="133"/>
      <c r="FO82" s="133"/>
      <c r="FP82" s="133"/>
      <c r="FQ82" s="133"/>
      <c r="FR82" s="133"/>
      <c r="FS82" s="133"/>
      <c r="FT82" s="133"/>
      <c r="FV82" s="133"/>
      <c r="FW82" s="133"/>
      <c r="FX82" s="133"/>
      <c r="FY82" s="133"/>
      <c r="FZ82" s="133"/>
      <c r="GA82" s="133"/>
      <c r="GB82" s="133"/>
      <c r="GC82" s="133"/>
      <c r="GD82" s="133"/>
      <c r="GE82" s="133"/>
      <c r="GF82" s="133"/>
      <c r="GG82" s="133"/>
      <c r="GI82" s="133"/>
      <c r="GJ82" s="133"/>
      <c r="GK82" s="133"/>
      <c r="GL82" s="133"/>
      <c r="GM82" s="133"/>
      <c r="GN82" s="133"/>
      <c r="GO82" s="133"/>
      <c r="GP82" s="133"/>
      <c r="GQ82" s="133"/>
      <c r="GR82" s="133"/>
      <c r="GS82" s="133"/>
      <c r="GT82" s="133"/>
      <c r="GV82" s="133"/>
      <c r="GW82" s="133"/>
      <c r="GX82" s="133"/>
      <c r="GY82" s="133"/>
      <c r="GZ82" s="133"/>
      <c r="HA82" s="133"/>
      <c r="HB82" s="133"/>
      <c r="HC82" s="133"/>
      <c r="HD82" s="133"/>
      <c r="HE82" s="133"/>
      <c r="HF82" s="133"/>
      <c r="HG82" s="133"/>
      <c r="HI82" s="133"/>
      <c r="HJ82" s="133"/>
      <c r="HK82" s="133"/>
      <c r="HL82" s="133"/>
      <c r="HM82" s="133"/>
      <c r="HN82" s="133"/>
      <c r="HO82" s="133"/>
      <c r="HP82" s="133"/>
      <c r="HQ82" s="133"/>
      <c r="HR82" s="133"/>
      <c r="HS82" s="133"/>
      <c r="HT82" s="133"/>
      <c r="HV82" s="133"/>
      <c r="HW82" s="133"/>
      <c r="HX82" s="133"/>
      <c r="HY82" s="133"/>
      <c r="HZ82" s="133"/>
      <c r="IA82" s="133"/>
      <c r="IB82" s="133"/>
      <c r="IC82" s="133"/>
      <c r="ID82" s="133"/>
      <c r="IE82" s="133"/>
      <c r="IF82" s="133"/>
      <c r="IG82" s="133"/>
      <c r="II82" s="133"/>
      <c r="IJ82" s="133"/>
      <c r="IK82" s="133"/>
      <c r="IL82" s="133"/>
      <c r="IM82" s="133"/>
      <c r="IN82" s="133"/>
      <c r="IO82" s="133"/>
      <c r="IP82" s="133"/>
      <c r="IQ82" s="133"/>
      <c r="IR82" s="133"/>
      <c r="IS82" s="133"/>
      <c r="IT82" s="133"/>
      <c r="IV82" s="133"/>
      <c r="IW82" s="133"/>
      <c r="IX82" s="133"/>
      <c r="IY82" s="133"/>
      <c r="IZ82" s="133"/>
      <c r="JA82" s="133"/>
      <c r="JB82" s="133"/>
      <c r="JC82" s="133"/>
      <c r="JD82" s="133"/>
      <c r="JE82" s="133"/>
      <c r="JF82" s="133"/>
      <c r="JG82" s="133"/>
      <c r="JI82" s="133"/>
      <c r="JJ82" s="133"/>
      <c r="JK82" s="133"/>
      <c r="JL82" s="133"/>
      <c r="JM82" s="133"/>
      <c r="JN82" s="133"/>
      <c r="JO82" s="133"/>
      <c r="JP82" s="133"/>
      <c r="JQ82" s="133"/>
      <c r="JR82" s="133"/>
      <c r="JS82" s="133"/>
      <c r="JT82" s="133"/>
      <c r="JV82" s="133"/>
      <c r="JW82" s="133"/>
      <c r="JX82" s="133"/>
      <c r="JY82" s="133"/>
      <c r="JZ82" s="133"/>
      <c r="KA82" s="133"/>
      <c r="KB82" s="133"/>
      <c r="KC82" s="133"/>
      <c r="KD82" s="133"/>
      <c r="KE82" s="133"/>
      <c r="KF82" s="133"/>
      <c r="KG82" s="133"/>
      <c r="KI82" s="133"/>
      <c r="KJ82" s="133"/>
      <c r="KK82" s="133"/>
      <c r="KL82" s="133"/>
      <c r="KM82" s="133"/>
      <c r="KN82" s="133"/>
      <c r="KO82" s="133"/>
      <c r="KP82" s="133"/>
      <c r="KQ82" s="133"/>
      <c r="KR82" s="133"/>
      <c r="KS82" s="133"/>
      <c r="KT82" s="133"/>
      <c r="KV82" s="133"/>
      <c r="KW82" s="133"/>
      <c r="KX82" s="133"/>
      <c r="KY82" s="133"/>
      <c r="KZ82" s="133"/>
      <c r="LA82" s="133"/>
      <c r="LB82" s="133"/>
      <c r="LC82" s="133"/>
      <c r="LD82" s="133"/>
      <c r="LE82" s="133"/>
      <c r="LF82" s="133"/>
      <c r="LG82" s="133"/>
      <c r="LI82" s="133"/>
      <c r="LJ82" s="133"/>
      <c r="LK82" s="133"/>
      <c r="LL82" s="133"/>
      <c r="LM82" s="133"/>
      <c r="LN82" s="133"/>
      <c r="LO82" s="133"/>
      <c r="LP82" s="133"/>
      <c r="LQ82" s="133"/>
      <c r="LR82" s="133"/>
      <c r="LS82" s="133"/>
      <c r="LT82" s="133"/>
      <c r="LV82" s="133"/>
      <c r="LW82" s="133"/>
      <c r="LX82" s="133"/>
      <c r="LY82" s="133"/>
      <c r="LZ82" s="133"/>
      <c r="MA82" s="133"/>
      <c r="MB82" s="133"/>
      <c r="MC82" s="133"/>
      <c r="MD82" s="133"/>
      <c r="ME82" s="133"/>
      <c r="MF82" s="133"/>
      <c r="MG82" s="133"/>
    </row>
    <row r="83">
      <c r="A83" s="172"/>
      <c r="B83" s="333"/>
      <c r="C83" s="321"/>
      <c r="D83" s="321"/>
      <c r="E83" s="321"/>
      <c r="F83" s="321"/>
      <c r="G83" s="321"/>
      <c r="H83" s="334"/>
      <c r="I83" s="133"/>
      <c r="J83" s="133"/>
      <c r="K83" s="133"/>
      <c r="L83" s="133"/>
      <c r="M83" s="133"/>
      <c r="N83" s="133"/>
      <c r="O83" s="133"/>
      <c r="P83" s="133"/>
      <c r="Q83" s="133"/>
      <c r="R83" s="133"/>
      <c r="S83" s="133"/>
      <c r="T83" s="133"/>
      <c r="V83" s="133"/>
      <c r="W83" s="133"/>
      <c r="X83" s="133"/>
      <c r="Y83" s="133"/>
      <c r="Z83" s="133"/>
      <c r="AA83" s="133"/>
      <c r="AB83" s="133"/>
      <c r="AC83" s="133"/>
      <c r="AD83" s="133"/>
      <c r="AE83" s="133"/>
      <c r="AF83" s="133"/>
      <c r="AG83" s="133"/>
      <c r="AI83" s="133"/>
      <c r="AJ83" s="133"/>
      <c r="AK83" s="133"/>
      <c r="AL83" s="133"/>
      <c r="AM83" s="133"/>
      <c r="AN83" s="133"/>
      <c r="AO83" s="133"/>
      <c r="AP83" s="133"/>
      <c r="AQ83" s="133"/>
      <c r="AR83" s="133"/>
      <c r="AS83" s="133"/>
      <c r="AT83" s="133"/>
      <c r="AV83" s="133"/>
      <c r="AW83" s="133"/>
      <c r="AX83" s="133"/>
      <c r="AY83" s="133"/>
      <c r="AZ83" s="133"/>
      <c r="BA83" s="133"/>
      <c r="BB83" s="133"/>
      <c r="BC83" s="133"/>
      <c r="BD83" s="133"/>
      <c r="BE83" s="133"/>
      <c r="BF83" s="133"/>
      <c r="BG83" s="133"/>
      <c r="BI83" s="133"/>
      <c r="BJ83" s="133"/>
      <c r="BK83" s="133"/>
      <c r="BL83" s="133"/>
      <c r="BM83" s="133"/>
      <c r="BN83" s="133"/>
      <c r="BO83" s="133"/>
      <c r="BP83" s="133"/>
      <c r="BQ83" s="133"/>
      <c r="BR83" s="133"/>
      <c r="BS83" s="133"/>
      <c r="BT83" s="133"/>
      <c r="BV83" s="133"/>
      <c r="BW83" s="133"/>
      <c r="BX83" s="133"/>
      <c r="BY83" s="133"/>
      <c r="BZ83" s="133"/>
      <c r="CA83" s="133"/>
      <c r="CB83" s="133"/>
      <c r="CC83" s="133"/>
      <c r="CD83" s="133"/>
      <c r="CE83" s="133"/>
      <c r="CF83" s="133"/>
      <c r="CG83" s="133"/>
      <c r="CI83" s="133"/>
      <c r="CJ83" s="133"/>
      <c r="CK83" s="133"/>
      <c r="CL83" s="133"/>
      <c r="CM83" s="133"/>
      <c r="CN83" s="133"/>
      <c r="CO83" s="133"/>
      <c r="CP83" s="133"/>
      <c r="CQ83" s="133"/>
      <c r="CR83" s="133"/>
      <c r="CS83" s="133"/>
      <c r="CT83" s="133"/>
      <c r="CV83" s="133"/>
      <c r="CW83" s="133"/>
      <c r="CX83" s="133"/>
      <c r="CY83" s="133"/>
      <c r="CZ83" s="133"/>
      <c r="DA83" s="133"/>
      <c r="DB83" s="133"/>
      <c r="DC83" s="133"/>
      <c r="DD83" s="133"/>
      <c r="DE83" s="133"/>
      <c r="DF83" s="133"/>
      <c r="DG83" s="133"/>
      <c r="DI83" s="133"/>
      <c r="DJ83" s="133"/>
      <c r="DK83" s="133"/>
      <c r="DL83" s="133"/>
      <c r="DM83" s="133"/>
      <c r="DN83" s="133"/>
      <c r="DO83" s="133"/>
      <c r="DP83" s="133"/>
      <c r="DQ83" s="133"/>
      <c r="DR83" s="133"/>
      <c r="DS83" s="133"/>
      <c r="DT83" s="133"/>
      <c r="DV83" s="133"/>
      <c r="DW83" s="133"/>
      <c r="DX83" s="133"/>
      <c r="DY83" s="133"/>
      <c r="DZ83" s="133"/>
      <c r="EA83" s="133"/>
      <c r="EB83" s="133"/>
      <c r="EC83" s="133"/>
      <c r="ED83" s="133"/>
      <c r="EE83" s="133"/>
      <c r="EF83" s="133"/>
      <c r="EG83" s="133"/>
      <c r="EI83" s="133"/>
      <c r="EJ83" s="133"/>
      <c r="EK83" s="133"/>
      <c r="EL83" s="133"/>
      <c r="EM83" s="133"/>
      <c r="EN83" s="133"/>
      <c r="EO83" s="133"/>
      <c r="EP83" s="133"/>
      <c r="EQ83" s="133"/>
      <c r="ER83" s="133"/>
      <c r="ES83" s="133"/>
      <c r="ET83" s="133"/>
      <c r="EV83" s="133"/>
      <c r="EW83" s="133"/>
      <c r="EX83" s="133"/>
      <c r="EY83" s="133"/>
      <c r="EZ83" s="133"/>
      <c r="FA83" s="133"/>
      <c r="FB83" s="133"/>
      <c r="FC83" s="133"/>
      <c r="FD83" s="133"/>
      <c r="FE83" s="133"/>
      <c r="FF83" s="133"/>
      <c r="FG83" s="133"/>
      <c r="FI83" s="133"/>
      <c r="FJ83" s="133"/>
      <c r="FK83" s="133"/>
      <c r="FL83" s="133"/>
      <c r="FM83" s="133"/>
      <c r="FN83" s="133"/>
      <c r="FO83" s="133"/>
      <c r="FP83" s="133"/>
      <c r="FQ83" s="133"/>
      <c r="FR83" s="133"/>
      <c r="FS83" s="133"/>
      <c r="FT83" s="133"/>
      <c r="FV83" s="133"/>
      <c r="FW83" s="133"/>
      <c r="FX83" s="133"/>
      <c r="FY83" s="133"/>
      <c r="FZ83" s="133"/>
      <c r="GA83" s="133"/>
      <c r="GB83" s="133"/>
      <c r="GC83" s="133"/>
      <c r="GD83" s="133"/>
      <c r="GE83" s="133"/>
      <c r="GF83" s="133"/>
      <c r="GG83" s="133"/>
      <c r="GI83" s="133"/>
      <c r="GJ83" s="133"/>
      <c r="GK83" s="133"/>
      <c r="GL83" s="133"/>
      <c r="GM83" s="133"/>
      <c r="GN83" s="133"/>
      <c r="GO83" s="133"/>
      <c r="GP83" s="133"/>
      <c r="GQ83" s="133"/>
      <c r="GR83" s="133"/>
      <c r="GS83" s="133"/>
      <c r="GT83" s="133"/>
      <c r="GV83" s="133"/>
      <c r="GW83" s="133"/>
      <c r="GX83" s="133"/>
      <c r="GY83" s="133"/>
      <c r="GZ83" s="133"/>
      <c r="HA83" s="133"/>
      <c r="HB83" s="133"/>
      <c r="HC83" s="133"/>
      <c r="HD83" s="133"/>
      <c r="HE83" s="133"/>
      <c r="HF83" s="133"/>
      <c r="HG83" s="133"/>
      <c r="HI83" s="133"/>
      <c r="HJ83" s="133"/>
      <c r="HK83" s="133"/>
      <c r="HL83" s="133"/>
      <c r="HM83" s="133"/>
      <c r="HN83" s="133"/>
      <c r="HO83" s="133"/>
      <c r="HP83" s="133"/>
      <c r="HQ83" s="133"/>
      <c r="HR83" s="133"/>
      <c r="HS83" s="133"/>
      <c r="HT83" s="133"/>
      <c r="HV83" s="133"/>
      <c r="HW83" s="133"/>
      <c r="HX83" s="133"/>
      <c r="HY83" s="133"/>
      <c r="HZ83" s="133"/>
      <c r="IA83" s="133"/>
      <c r="IB83" s="133"/>
      <c r="IC83" s="133"/>
      <c r="ID83" s="133"/>
      <c r="IE83" s="133"/>
      <c r="IF83" s="133"/>
      <c r="IG83" s="133"/>
      <c r="II83" s="133"/>
      <c r="IJ83" s="133"/>
      <c r="IK83" s="133"/>
      <c r="IL83" s="133"/>
      <c r="IM83" s="133"/>
      <c r="IN83" s="133"/>
      <c r="IO83" s="133"/>
      <c r="IP83" s="133"/>
      <c r="IQ83" s="133"/>
      <c r="IR83" s="133"/>
      <c r="IS83" s="133"/>
      <c r="IT83" s="133"/>
      <c r="IV83" s="133"/>
      <c r="IW83" s="133"/>
      <c r="IX83" s="133"/>
      <c r="IY83" s="133"/>
      <c r="IZ83" s="133"/>
      <c r="JA83" s="133"/>
      <c r="JB83" s="133"/>
      <c r="JC83" s="133"/>
      <c r="JD83" s="133"/>
      <c r="JE83" s="133"/>
      <c r="JF83" s="133"/>
      <c r="JG83" s="133"/>
      <c r="JI83" s="133"/>
      <c r="JJ83" s="133"/>
      <c r="JK83" s="133"/>
      <c r="JL83" s="133"/>
      <c r="JM83" s="133"/>
      <c r="JN83" s="133"/>
      <c r="JO83" s="133"/>
      <c r="JP83" s="133"/>
      <c r="JQ83" s="133"/>
      <c r="JR83" s="133"/>
      <c r="JS83" s="133"/>
      <c r="JT83" s="133"/>
      <c r="JV83" s="133"/>
      <c r="JW83" s="133"/>
      <c r="JX83" s="133"/>
      <c r="JY83" s="133"/>
      <c r="JZ83" s="133"/>
      <c r="KA83" s="133"/>
      <c r="KB83" s="133"/>
      <c r="KC83" s="133"/>
      <c r="KD83" s="133"/>
      <c r="KE83" s="133"/>
      <c r="KF83" s="133"/>
      <c r="KG83" s="133"/>
      <c r="KI83" s="133"/>
      <c r="KJ83" s="133"/>
      <c r="KK83" s="133"/>
      <c r="KL83" s="133"/>
      <c r="KM83" s="133"/>
      <c r="KN83" s="133"/>
      <c r="KO83" s="133"/>
      <c r="KP83" s="133"/>
      <c r="KQ83" s="133"/>
      <c r="KR83" s="133"/>
      <c r="KS83" s="133"/>
      <c r="KT83" s="133"/>
      <c r="KV83" s="133"/>
      <c r="KW83" s="133"/>
      <c r="KX83" s="133"/>
      <c r="KY83" s="133"/>
      <c r="KZ83" s="133"/>
      <c r="LA83" s="133"/>
      <c r="LB83" s="133"/>
      <c r="LC83" s="133"/>
      <c r="LD83" s="133"/>
      <c r="LE83" s="133"/>
      <c r="LF83" s="133"/>
      <c r="LG83" s="133"/>
      <c r="LI83" s="133"/>
      <c r="LJ83" s="133"/>
      <c r="LK83" s="133"/>
      <c r="LL83" s="133"/>
      <c r="LM83" s="133"/>
      <c r="LN83" s="133"/>
      <c r="LO83" s="133"/>
      <c r="LP83" s="133"/>
      <c r="LQ83" s="133"/>
      <c r="LR83" s="133"/>
      <c r="LS83" s="133"/>
      <c r="LT83" s="133"/>
      <c r="LV83" s="133"/>
      <c r="LW83" s="133"/>
      <c r="LX83" s="133"/>
      <c r="LY83" s="133"/>
      <c r="LZ83" s="133"/>
      <c r="MA83" s="133"/>
      <c r="MB83" s="133"/>
      <c r="MC83" s="133"/>
      <c r="MD83" s="133"/>
      <c r="ME83" s="133"/>
      <c r="MF83" s="133"/>
      <c r="MG83" s="133"/>
    </row>
    <row r="84">
      <c r="A84" s="172"/>
      <c r="B84" s="172"/>
      <c r="F84" s="59"/>
      <c r="G84" s="59"/>
      <c r="H84" s="133"/>
      <c r="T84" s="133"/>
      <c r="AG84" s="133"/>
      <c r="AT84" s="133"/>
      <c r="BG84" s="133"/>
      <c r="BT84" s="133"/>
      <c r="CG84" s="133"/>
      <c r="CT84" s="133"/>
      <c r="DG84" s="133"/>
      <c r="DT84" s="133"/>
      <c r="EG84" s="133"/>
      <c r="ET84" s="133"/>
      <c r="FG84" s="133"/>
      <c r="FT84" s="133"/>
      <c r="GG84" s="133"/>
      <c r="GT84" s="133"/>
      <c r="HG84" s="133"/>
      <c r="HT84" s="133"/>
      <c r="IG84" s="133"/>
      <c r="IT84" s="133"/>
      <c r="JG84" s="133"/>
      <c r="JT84" s="133"/>
      <c r="KG84" s="133"/>
      <c r="KT84" s="133"/>
      <c r="LG84" s="133"/>
      <c r="LT84" s="133"/>
      <c r="MG84" s="133"/>
    </row>
    <row r="85">
      <c r="A85" s="172"/>
      <c r="B85" s="172"/>
      <c r="F85" s="59"/>
      <c r="G85" s="59"/>
      <c r="H85" s="133"/>
      <c r="T85" s="133"/>
      <c r="AG85" s="133"/>
      <c r="AT85" s="133"/>
      <c r="BG85" s="133"/>
      <c r="BT85" s="133"/>
      <c r="CG85" s="133"/>
      <c r="CT85" s="133"/>
      <c r="DG85" s="133"/>
      <c r="DT85" s="133"/>
      <c r="EG85" s="133"/>
      <c r="ET85" s="133"/>
      <c r="FG85" s="133"/>
      <c r="FT85" s="133"/>
      <c r="GG85" s="133"/>
      <c r="GT85" s="133"/>
      <c r="HG85" s="133"/>
      <c r="HT85" s="133"/>
      <c r="IG85" s="133"/>
      <c r="IT85" s="133"/>
      <c r="JG85" s="133"/>
      <c r="JT85" s="133"/>
      <c r="KG85" s="133"/>
      <c r="KT85" s="133"/>
      <c r="LG85" s="133"/>
      <c r="LT85" s="133"/>
      <c r="MG85" s="133"/>
    </row>
    <row r="86">
      <c r="A86" s="172"/>
      <c r="B86" s="172"/>
      <c r="F86" s="59"/>
      <c r="G86" s="59"/>
      <c r="H86" s="133"/>
      <c r="T86" s="133"/>
      <c r="AG86" s="133"/>
      <c r="AT86" s="133"/>
      <c r="BG86" s="133"/>
      <c r="BT86" s="133"/>
      <c r="CG86" s="133"/>
      <c r="CT86" s="133"/>
      <c r="DG86" s="133"/>
      <c r="DT86" s="133"/>
      <c r="EG86" s="133"/>
      <c r="ET86" s="133"/>
      <c r="FG86" s="133"/>
      <c r="FT86" s="133"/>
      <c r="GG86" s="133"/>
      <c r="GT86" s="133"/>
      <c r="HG86" s="133"/>
      <c r="HT86" s="133"/>
      <c r="IG86" s="133"/>
      <c r="IT86" s="133"/>
      <c r="JG86" s="133"/>
      <c r="JT86" s="133"/>
      <c r="KG86" s="133"/>
      <c r="KT86" s="133"/>
      <c r="LG86" s="133"/>
      <c r="LT86" s="133"/>
      <c r="MG86" s="133"/>
    </row>
    <row r="87" ht="15.75" hidden="1" customHeight="1">
      <c r="A87" s="172"/>
      <c r="B87" s="172"/>
      <c r="F87" s="59"/>
      <c r="G87" s="59"/>
      <c r="H87" s="133"/>
      <c r="T87" s="133"/>
      <c r="AG87" s="133"/>
      <c r="AT87" s="133"/>
      <c r="BG87" s="133"/>
      <c r="BT87" s="133"/>
      <c r="CG87" s="133"/>
      <c r="CT87" s="133"/>
      <c r="DG87" s="133"/>
      <c r="DT87" s="133"/>
      <c r="EG87" s="133"/>
      <c r="ET87" s="133"/>
      <c r="FG87" s="133"/>
      <c r="FT87" s="133"/>
      <c r="GG87" s="133"/>
      <c r="GT87" s="133"/>
      <c r="HG87" s="133"/>
      <c r="HT87" s="133"/>
      <c r="IG87" s="133"/>
      <c r="IT87" s="133"/>
      <c r="JG87" s="133"/>
      <c r="JT87" s="133"/>
      <c r="KG87" s="133"/>
      <c r="KT87" s="133"/>
      <c r="LG87" s="133"/>
      <c r="LT87" s="133"/>
      <c r="MG87" s="133"/>
    </row>
    <row r="88" ht="15.75" hidden="1" customHeight="1">
      <c r="A88" s="172"/>
      <c r="B88" s="172"/>
      <c r="F88" s="59"/>
      <c r="G88" s="59"/>
      <c r="H88" s="133"/>
      <c r="T88" s="133"/>
      <c r="AG88" s="133"/>
      <c r="AT88" s="133"/>
      <c r="BG88" s="133"/>
      <c r="BT88" s="133"/>
      <c r="CG88" s="133"/>
      <c r="CT88" s="133"/>
      <c r="DG88" s="133"/>
      <c r="DT88" s="133"/>
      <c r="EG88" s="133"/>
      <c r="ET88" s="133"/>
      <c r="FG88" s="133"/>
      <c r="FT88" s="133"/>
      <c r="GG88" s="133"/>
      <c r="GT88" s="133"/>
      <c r="HG88" s="133"/>
      <c r="HT88" s="133"/>
      <c r="IG88" s="133"/>
      <c r="IT88" s="133"/>
      <c r="JG88" s="133"/>
      <c r="JT88" s="133"/>
      <c r="KG88" s="133"/>
      <c r="KT88" s="133"/>
      <c r="LG88" s="133"/>
      <c r="LT88" s="133"/>
      <c r="MG88" s="133"/>
    </row>
    <row r="89" ht="15.75" hidden="1" customHeight="1">
      <c r="A89" s="172"/>
      <c r="B89" s="172"/>
      <c r="F89" s="59"/>
      <c r="G89" s="59"/>
      <c r="H89" s="133"/>
      <c r="T89" s="133"/>
      <c r="AG89" s="133"/>
      <c r="AT89" s="133"/>
      <c r="BG89" s="133"/>
      <c r="BT89" s="133"/>
      <c r="CG89" s="133"/>
      <c r="CT89" s="133"/>
      <c r="DG89" s="133"/>
      <c r="DT89" s="133"/>
      <c r="EG89" s="133"/>
      <c r="ET89" s="133"/>
      <c r="FG89" s="133"/>
      <c r="FT89" s="133"/>
      <c r="GG89" s="133"/>
      <c r="GT89" s="133"/>
      <c r="HG89" s="133"/>
      <c r="HT89" s="133"/>
      <c r="IG89" s="133"/>
      <c r="IT89" s="133"/>
      <c r="JG89" s="133"/>
      <c r="JT89" s="133"/>
      <c r="KG89" s="133"/>
      <c r="KT89" s="133"/>
      <c r="LG89" s="133"/>
      <c r="LT89" s="133"/>
      <c r="MG89" s="133"/>
    </row>
    <row r="90" ht="15.75" hidden="1" customHeight="1">
      <c r="A90" s="172"/>
      <c r="B90" s="172"/>
      <c r="F90" s="59"/>
      <c r="G90" s="59"/>
      <c r="H90" s="133"/>
      <c r="T90" s="133"/>
      <c r="AG90" s="133"/>
      <c r="AT90" s="133"/>
      <c r="BG90" s="133"/>
      <c r="BT90" s="133"/>
      <c r="CG90" s="133"/>
      <c r="CT90" s="133"/>
      <c r="DG90" s="133"/>
      <c r="DT90" s="133"/>
      <c r="EG90" s="133"/>
      <c r="ET90" s="133"/>
      <c r="FG90" s="133"/>
      <c r="FT90" s="133"/>
      <c r="GG90" s="133"/>
      <c r="GT90" s="133"/>
      <c r="HG90" s="133"/>
      <c r="HT90" s="133"/>
      <c r="IG90" s="133"/>
      <c r="IT90" s="133"/>
      <c r="JG90" s="133"/>
      <c r="JT90" s="133"/>
      <c r="KG90" s="133"/>
      <c r="KT90" s="133"/>
      <c r="LG90" s="133"/>
      <c r="LT90" s="133"/>
      <c r="MG90" s="133"/>
    </row>
    <row r="91">
      <c r="A91" s="172"/>
      <c r="B91" s="172"/>
      <c r="F91" s="59"/>
      <c r="G91" s="59"/>
      <c r="H91" s="133"/>
      <c r="I91" s="133"/>
      <c r="J91" s="133"/>
      <c r="K91" s="133"/>
      <c r="L91" s="133"/>
      <c r="M91" s="133"/>
      <c r="N91" s="133"/>
      <c r="O91" s="133"/>
      <c r="P91" s="133"/>
      <c r="Q91" s="133"/>
      <c r="R91" s="133"/>
      <c r="S91" s="133"/>
      <c r="T91" s="133"/>
      <c r="V91" s="133"/>
      <c r="W91" s="133"/>
      <c r="X91" s="133"/>
      <c r="Y91" s="133"/>
      <c r="Z91" s="133"/>
      <c r="AA91" s="133"/>
      <c r="AB91" s="133"/>
      <c r="AC91" s="133"/>
      <c r="AD91" s="133"/>
      <c r="AE91" s="133"/>
      <c r="AF91" s="133"/>
      <c r="AG91" s="133"/>
      <c r="AI91" s="133"/>
      <c r="AJ91" s="133"/>
      <c r="AK91" s="133"/>
      <c r="AL91" s="133"/>
      <c r="AM91" s="133"/>
      <c r="AN91" s="133"/>
      <c r="AO91" s="133"/>
      <c r="AP91" s="133"/>
      <c r="AQ91" s="133"/>
      <c r="AR91" s="133"/>
      <c r="AS91" s="133"/>
      <c r="AT91" s="133"/>
      <c r="AV91" s="133"/>
      <c r="AW91" s="133"/>
      <c r="AX91" s="133"/>
      <c r="AY91" s="133"/>
      <c r="AZ91" s="133"/>
      <c r="BA91" s="133"/>
      <c r="BB91" s="133"/>
      <c r="BC91" s="133"/>
      <c r="BD91" s="133"/>
      <c r="BE91" s="133"/>
      <c r="BF91" s="133"/>
      <c r="BG91" s="133"/>
      <c r="BI91" s="133"/>
      <c r="BJ91" s="133"/>
      <c r="BK91" s="133"/>
      <c r="BL91" s="133"/>
      <c r="BM91" s="133"/>
      <c r="BN91" s="133"/>
      <c r="BO91" s="133"/>
      <c r="BP91" s="133"/>
      <c r="BQ91" s="133"/>
      <c r="BR91" s="133"/>
      <c r="BS91" s="133"/>
      <c r="BT91" s="133"/>
      <c r="BV91" s="133"/>
      <c r="BW91" s="133"/>
      <c r="BX91" s="133"/>
      <c r="BY91" s="133"/>
      <c r="BZ91" s="133"/>
      <c r="CA91" s="133"/>
      <c r="CB91" s="133"/>
      <c r="CC91" s="133"/>
      <c r="CD91" s="133"/>
      <c r="CE91" s="133"/>
      <c r="CF91" s="133"/>
      <c r="CG91" s="133"/>
      <c r="CI91" s="133"/>
      <c r="CJ91" s="133"/>
      <c r="CK91" s="133"/>
      <c r="CL91" s="133"/>
      <c r="CM91" s="133"/>
      <c r="CN91" s="133"/>
      <c r="CO91" s="133"/>
      <c r="CP91" s="133"/>
      <c r="CQ91" s="133"/>
      <c r="CR91" s="133"/>
      <c r="CS91" s="133"/>
      <c r="CT91" s="133"/>
      <c r="CV91" s="133"/>
      <c r="CW91" s="133"/>
      <c r="CX91" s="133"/>
      <c r="CY91" s="133"/>
      <c r="CZ91" s="133"/>
      <c r="DA91" s="133"/>
      <c r="DB91" s="133"/>
      <c r="DC91" s="133"/>
      <c r="DD91" s="133"/>
      <c r="DE91" s="133"/>
      <c r="DF91" s="133"/>
      <c r="DG91" s="133"/>
      <c r="DI91" s="133"/>
      <c r="DJ91" s="133"/>
      <c r="DK91" s="133"/>
      <c r="DL91" s="133"/>
      <c r="DM91" s="133"/>
      <c r="DN91" s="133"/>
      <c r="DO91" s="133"/>
      <c r="DP91" s="133"/>
      <c r="DQ91" s="133"/>
      <c r="DR91" s="133"/>
      <c r="DS91" s="133"/>
      <c r="DT91" s="133"/>
      <c r="DV91" s="133"/>
      <c r="DW91" s="133"/>
      <c r="DX91" s="133"/>
      <c r="DY91" s="133"/>
      <c r="DZ91" s="133"/>
      <c r="EA91" s="133"/>
      <c r="EB91" s="133"/>
      <c r="EC91" s="133"/>
      <c r="ED91" s="133"/>
      <c r="EE91" s="133"/>
      <c r="EF91" s="133"/>
      <c r="EG91" s="133"/>
      <c r="EI91" s="133"/>
      <c r="EJ91" s="133"/>
      <c r="EK91" s="133"/>
      <c r="EL91" s="133"/>
      <c r="EM91" s="133"/>
      <c r="EN91" s="133"/>
      <c r="EO91" s="133"/>
      <c r="EP91" s="133"/>
      <c r="EQ91" s="133"/>
      <c r="ER91" s="133"/>
      <c r="ES91" s="133"/>
      <c r="ET91" s="133"/>
      <c r="EV91" s="133"/>
      <c r="EW91" s="133"/>
      <c r="EX91" s="133"/>
      <c r="EY91" s="133"/>
      <c r="EZ91" s="133"/>
      <c r="FA91" s="133"/>
      <c r="FB91" s="133"/>
      <c r="FC91" s="133"/>
      <c r="FD91" s="133"/>
      <c r="FE91" s="133"/>
      <c r="FF91" s="133"/>
      <c r="FG91" s="133"/>
      <c r="FI91" s="133"/>
      <c r="FJ91" s="133"/>
      <c r="FK91" s="133"/>
      <c r="FL91" s="133"/>
      <c r="FM91" s="133"/>
      <c r="FN91" s="133"/>
      <c r="FO91" s="133"/>
      <c r="FP91" s="133"/>
      <c r="FQ91" s="133"/>
      <c r="FR91" s="133"/>
      <c r="FS91" s="133"/>
      <c r="FT91" s="133"/>
      <c r="FV91" s="133"/>
      <c r="FW91" s="133"/>
      <c r="FX91" s="133"/>
      <c r="FY91" s="133"/>
      <c r="FZ91" s="133"/>
      <c r="GA91" s="133"/>
      <c r="GB91" s="133"/>
      <c r="GC91" s="133"/>
      <c r="GD91" s="133"/>
      <c r="GE91" s="133"/>
      <c r="GF91" s="133"/>
      <c r="GG91" s="133"/>
      <c r="GI91" s="133"/>
      <c r="GJ91" s="133"/>
      <c r="GK91" s="133"/>
      <c r="GL91" s="133"/>
      <c r="GM91" s="133"/>
      <c r="GN91" s="133"/>
      <c r="GO91" s="133"/>
      <c r="GP91" s="133"/>
      <c r="GQ91" s="133"/>
      <c r="GR91" s="133"/>
      <c r="GS91" s="133"/>
      <c r="GT91" s="133"/>
      <c r="GV91" s="133"/>
      <c r="GW91" s="133"/>
      <c r="GX91" s="133"/>
      <c r="GY91" s="133"/>
      <c r="GZ91" s="133"/>
      <c r="HA91" s="133"/>
      <c r="HB91" s="133"/>
      <c r="HC91" s="133"/>
      <c r="HD91" s="133"/>
      <c r="HE91" s="133"/>
      <c r="HF91" s="133"/>
      <c r="HG91" s="133"/>
      <c r="HI91" s="133"/>
      <c r="HJ91" s="133"/>
      <c r="HK91" s="133"/>
      <c r="HL91" s="133"/>
      <c r="HM91" s="133"/>
      <c r="HN91" s="133"/>
      <c r="HO91" s="133"/>
      <c r="HP91" s="133"/>
      <c r="HQ91" s="133"/>
      <c r="HR91" s="133"/>
      <c r="HS91" s="133"/>
      <c r="HT91" s="133"/>
      <c r="HV91" s="133"/>
      <c r="HW91" s="133"/>
      <c r="HX91" s="133"/>
      <c r="HY91" s="133"/>
      <c r="HZ91" s="133"/>
      <c r="IA91" s="133"/>
      <c r="IB91" s="133"/>
      <c r="IC91" s="133"/>
      <c r="ID91" s="133"/>
      <c r="IE91" s="133"/>
      <c r="IF91" s="133"/>
      <c r="IG91" s="133"/>
      <c r="II91" s="133"/>
      <c r="IJ91" s="133"/>
      <c r="IK91" s="133"/>
      <c r="IL91" s="133"/>
      <c r="IM91" s="133"/>
      <c r="IN91" s="133"/>
      <c r="IO91" s="133"/>
      <c r="IP91" s="133"/>
      <c r="IQ91" s="133"/>
      <c r="IR91" s="133"/>
      <c r="IS91" s="133"/>
      <c r="IT91" s="133"/>
      <c r="IV91" s="133"/>
      <c r="IW91" s="133"/>
      <c r="IX91" s="133"/>
      <c r="IY91" s="133"/>
      <c r="IZ91" s="133"/>
      <c r="JA91" s="133"/>
      <c r="JB91" s="133"/>
      <c r="JC91" s="133"/>
      <c r="JD91" s="133"/>
      <c r="JE91" s="133"/>
      <c r="JF91" s="133"/>
      <c r="JG91" s="133"/>
      <c r="JI91" s="133"/>
      <c r="JJ91" s="133"/>
      <c r="JK91" s="133"/>
      <c r="JL91" s="133"/>
      <c r="JM91" s="133"/>
      <c r="JN91" s="133"/>
      <c r="JO91" s="133"/>
      <c r="JP91" s="133"/>
      <c r="JQ91" s="133"/>
      <c r="JR91" s="133"/>
      <c r="JS91" s="133"/>
      <c r="JT91" s="133"/>
      <c r="JV91" s="133"/>
      <c r="JW91" s="133"/>
      <c r="JX91" s="133"/>
      <c r="JY91" s="133"/>
      <c r="JZ91" s="133"/>
      <c r="KA91" s="133"/>
      <c r="KB91" s="133"/>
      <c r="KC91" s="133"/>
      <c r="KD91" s="133"/>
      <c r="KE91" s="133"/>
      <c r="KF91" s="133"/>
      <c r="KG91" s="133"/>
      <c r="KI91" s="133"/>
      <c r="KJ91" s="133"/>
      <c r="KK91" s="133"/>
      <c r="KL91" s="133"/>
      <c r="KM91" s="133"/>
      <c r="KN91" s="133"/>
      <c r="KO91" s="133"/>
      <c r="KP91" s="133"/>
      <c r="KQ91" s="133"/>
      <c r="KR91" s="133"/>
      <c r="KS91" s="133"/>
      <c r="KT91" s="133"/>
      <c r="KV91" s="133"/>
      <c r="KW91" s="133"/>
      <c r="KX91" s="133"/>
      <c r="KY91" s="133"/>
      <c r="KZ91" s="133"/>
      <c r="LA91" s="133"/>
      <c r="LB91" s="133"/>
      <c r="LC91" s="133"/>
      <c r="LD91" s="133"/>
      <c r="LE91" s="133"/>
      <c r="LF91" s="133"/>
      <c r="LG91" s="133"/>
      <c r="LI91" s="133"/>
      <c r="LJ91" s="133"/>
      <c r="LK91" s="133"/>
      <c r="LL91" s="133"/>
      <c r="LM91" s="133"/>
      <c r="LN91" s="133"/>
      <c r="LO91" s="133"/>
      <c r="LP91" s="133"/>
      <c r="LQ91" s="133"/>
      <c r="LR91" s="133"/>
      <c r="LS91" s="133"/>
      <c r="LT91" s="133"/>
      <c r="LV91" s="133"/>
      <c r="LW91" s="133"/>
      <c r="LX91" s="133"/>
      <c r="LY91" s="133"/>
      <c r="LZ91" s="133"/>
      <c r="MA91" s="133"/>
      <c r="MB91" s="133"/>
      <c r="MC91" s="133"/>
      <c r="MD91" s="133"/>
      <c r="ME91" s="133"/>
      <c r="MF91" s="133"/>
      <c r="MG91" s="133"/>
    </row>
    <row r="92">
      <c r="A92" s="172"/>
      <c r="B92" s="172"/>
      <c r="F92" s="59"/>
      <c r="G92" s="59"/>
      <c r="H92" s="133"/>
      <c r="I92" s="133"/>
      <c r="J92" s="133"/>
      <c r="K92" s="133"/>
      <c r="L92" s="133"/>
      <c r="M92" s="133"/>
      <c r="N92" s="133"/>
      <c r="O92" s="133"/>
      <c r="P92" s="133"/>
      <c r="Q92" s="133"/>
      <c r="R92" s="133"/>
      <c r="S92" s="133"/>
      <c r="T92" s="133"/>
      <c r="V92" s="133"/>
      <c r="W92" s="133"/>
      <c r="X92" s="133"/>
      <c r="Y92" s="133"/>
      <c r="Z92" s="133"/>
      <c r="AA92" s="133"/>
      <c r="AB92" s="133"/>
      <c r="AC92" s="133"/>
      <c r="AD92" s="133"/>
      <c r="AE92" s="133"/>
      <c r="AF92" s="133"/>
      <c r="AG92" s="133"/>
      <c r="AI92" s="133"/>
      <c r="AJ92" s="133"/>
      <c r="AK92" s="133"/>
      <c r="AL92" s="133"/>
      <c r="AM92" s="133"/>
      <c r="AN92" s="133"/>
      <c r="AO92" s="133"/>
      <c r="AP92" s="133"/>
      <c r="AQ92" s="133"/>
      <c r="AR92" s="133"/>
      <c r="AS92" s="133"/>
      <c r="AT92" s="133"/>
      <c r="AV92" s="133"/>
      <c r="AW92" s="133"/>
      <c r="AX92" s="133"/>
      <c r="AY92" s="133"/>
      <c r="AZ92" s="133"/>
      <c r="BA92" s="133"/>
      <c r="BB92" s="133"/>
      <c r="BC92" s="133"/>
      <c r="BD92" s="133"/>
      <c r="BE92" s="133"/>
      <c r="BF92" s="133"/>
      <c r="BG92" s="133"/>
      <c r="BI92" s="133"/>
      <c r="BJ92" s="133"/>
      <c r="BK92" s="133"/>
      <c r="BL92" s="133"/>
      <c r="BM92" s="133"/>
      <c r="BN92" s="133"/>
      <c r="BO92" s="133"/>
      <c r="BP92" s="133"/>
      <c r="BQ92" s="133"/>
      <c r="BR92" s="133"/>
      <c r="BS92" s="133"/>
      <c r="BT92" s="133"/>
      <c r="BV92" s="133"/>
      <c r="BW92" s="133"/>
      <c r="BX92" s="133"/>
      <c r="BY92" s="133"/>
      <c r="BZ92" s="133"/>
      <c r="CA92" s="133"/>
      <c r="CB92" s="133"/>
      <c r="CC92" s="133"/>
      <c r="CD92" s="133"/>
      <c r="CE92" s="133"/>
      <c r="CF92" s="133"/>
      <c r="CG92" s="133"/>
      <c r="CI92" s="133"/>
      <c r="CJ92" s="133"/>
      <c r="CK92" s="133"/>
      <c r="CL92" s="133"/>
      <c r="CM92" s="133"/>
      <c r="CN92" s="133"/>
      <c r="CO92" s="133"/>
      <c r="CP92" s="133"/>
      <c r="CQ92" s="133"/>
      <c r="CR92" s="133"/>
      <c r="CS92" s="133"/>
      <c r="CT92" s="133"/>
      <c r="CV92" s="133"/>
      <c r="CW92" s="133"/>
      <c r="CX92" s="133"/>
      <c r="CY92" s="133"/>
      <c r="CZ92" s="133"/>
      <c r="DA92" s="133"/>
      <c r="DB92" s="133"/>
      <c r="DC92" s="133"/>
      <c r="DD92" s="133"/>
      <c r="DE92" s="133"/>
      <c r="DF92" s="133"/>
      <c r="DG92" s="133"/>
      <c r="DI92" s="133"/>
      <c r="DJ92" s="133"/>
      <c r="DK92" s="133"/>
      <c r="DL92" s="133"/>
      <c r="DM92" s="133"/>
      <c r="DN92" s="133"/>
      <c r="DO92" s="133"/>
      <c r="DP92" s="133"/>
      <c r="DQ92" s="133"/>
      <c r="DR92" s="133"/>
      <c r="DS92" s="133"/>
      <c r="DT92" s="133"/>
      <c r="DV92" s="133"/>
      <c r="DW92" s="133"/>
      <c r="DX92" s="133"/>
      <c r="DY92" s="133"/>
      <c r="DZ92" s="133"/>
      <c r="EA92" s="133"/>
      <c r="EB92" s="133"/>
      <c r="EC92" s="133"/>
      <c r="ED92" s="133"/>
      <c r="EE92" s="133"/>
      <c r="EF92" s="133"/>
      <c r="EG92" s="133"/>
      <c r="EI92" s="133"/>
      <c r="EJ92" s="133"/>
      <c r="EK92" s="133"/>
      <c r="EL92" s="133"/>
      <c r="EM92" s="133"/>
      <c r="EN92" s="133"/>
      <c r="EO92" s="133"/>
      <c r="EP92" s="133"/>
      <c r="EQ92" s="133"/>
      <c r="ER92" s="133"/>
      <c r="ES92" s="133"/>
      <c r="ET92" s="133"/>
      <c r="EV92" s="133"/>
      <c r="EW92" s="133"/>
      <c r="EX92" s="133"/>
      <c r="EY92" s="133"/>
      <c r="EZ92" s="133"/>
      <c r="FA92" s="133"/>
      <c r="FB92" s="133"/>
      <c r="FC92" s="133"/>
      <c r="FD92" s="133"/>
      <c r="FE92" s="133"/>
      <c r="FF92" s="133"/>
      <c r="FG92" s="133"/>
      <c r="FI92" s="133"/>
      <c r="FJ92" s="133"/>
      <c r="FK92" s="133"/>
      <c r="FL92" s="133"/>
      <c r="FM92" s="133"/>
      <c r="FN92" s="133"/>
      <c r="FO92" s="133"/>
      <c r="FP92" s="133"/>
      <c r="FQ92" s="133"/>
      <c r="FR92" s="133"/>
      <c r="FS92" s="133"/>
      <c r="FT92" s="133"/>
      <c r="FV92" s="133"/>
      <c r="FW92" s="133"/>
      <c r="FX92" s="133"/>
      <c r="FY92" s="133"/>
      <c r="FZ92" s="133"/>
      <c r="GA92" s="133"/>
      <c r="GB92" s="133"/>
      <c r="GC92" s="133"/>
      <c r="GD92" s="133"/>
      <c r="GE92" s="133"/>
      <c r="GF92" s="133"/>
      <c r="GG92" s="133"/>
      <c r="GI92" s="133"/>
      <c r="GJ92" s="133"/>
      <c r="GK92" s="133"/>
      <c r="GL92" s="133"/>
      <c r="GM92" s="133"/>
      <c r="GN92" s="133"/>
      <c r="GO92" s="133"/>
      <c r="GP92" s="133"/>
      <c r="GQ92" s="133"/>
      <c r="GR92" s="133"/>
      <c r="GS92" s="133"/>
      <c r="GT92" s="133"/>
      <c r="GV92" s="133"/>
      <c r="GW92" s="133"/>
      <c r="GX92" s="133"/>
      <c r="GY92" s="133"/>
      <c r="GZ92" s="133"/>
      <c r="HA92" s="133"/>
      <c r="HB92" s="133"/>
      <c r="HC92" s="133"/>
      <c r="HD92" s="133"/>
      <c r="HE92" s="133"/>
      <c r="HF92" s="133"/>
      <c r="HG92" s="133"/>
      <c r="HI92" s="133"/>
      <c r="HJ92" s="133"/>
      <c r="HK92" s="133"/>
      <c r="HL92" s="133"/>
      <c r="HM92" s="133"/>
      <c r="HN92" s="133"/>
      <c r="HO92" s="133"/>
      <c r="HP92" s="133"/>
      <c r="HQ92" s="133"/>
      <c r="HR92" s="133"/>
      <c r="HS92" s="133"/>
      <c r="HT92" s="133"/>
      <c r="HV92" s="133"/>
      <c r="HW92" s="133"/>
      <c r="HX92" s="133"/>
      <c r="HY92" s="133"/>
      <c r="HZ92" s="133"/>
      <c r="IA92" s="133"/>
      <c r="IB92" s="133"/>
      <c r="IC92" s="133"/>
      <c r="ID92" s="133"/>
      <c r="IE92" s="133"/>
      <c r="IF92" s="133"/>
      <c r="IG92" s="133"/>
      <c r="II92" s="133"/>
      <c r="IJ92" s="133"/>
      <c r="IK92" s="133"/>
      <c r="IL92" s="133"/>
      <c r="IM92" s="133"/>
      <c r="IN92" s="133"/>
      <c r="IO92" s="133"/>
      <c r="IP92" s="133"/>
      <c r="IQ92" s="133"/>
      <c r="IR92" s="133"/>
      <c r="IS92" s="133"/>
      <c r="IT92" s="133"/>
      <c r="IV92" s="133"/>
      <c r="IW92" s="133"/>
      <c r="IX92" s="133"/>
      <c r="IY92" s="133"/>
      <c r="IZ92" s="133"/>
      <c r="JA92" s="133"/>
      <c r="JB92" s="133"/>
      <c r="JC92" s="133"/>
      <c r="JD92" s="133"/>
      <c r="JE92" s="133"/>
      <c r="JF92" s="133"/>
      <c r="JG92" s="133"/>
      <c r="JI92" s="133"/>
      <c r="JJ92" s="133"/>
      <c r="JK92" s="133"/>
      <c r="JL92" s="133"/>
      <c r="JM92" s="133"/>
      <c r="JN92" s="133"/>
      <c r="JO92" s="133"/>
      <c r="JP92" s="133"/>
      <c r="JQ92" s="133"/>
      <c r="JR92" s="133"/>
      <c r="JS92" s="133"/>
      <c r="JT92" s="133"/>
      <c r="JV92" s="133"/>
      <c r="JW92" s="133"/>
      <c r="JX92" s="133"/>
      <c r="JY92" s="133"/>
      <c r="JZ92" s="133"/>
      <c r="KA92" s="133"/>
      <c r="KB92" s="133"/>
      <c r="KC92" s="133"/>
      <c r="KD92" s="133"/>
      <c r="KE92" s="133"/>
      <c r="KF92" s="133"/>
      <c r="KG92" s="133"/>
      <c r="KI92" s="133"/>
      <c r="KJ92" s="133"/>
      <c r="KK92" s="133"/>
      <c r="KL92" s="133"/>
      <c r="KM92" s="133"/>
      <c r="KN92" s="133"/>
      <c r="KO92" s="133"/>
      <c r="KP92" s="133"/>
      <c r="KQ92" s="133"/>
      <c r="KR92" s="133"/>
      <c r="KS92" s="133"/>
      <c r="KT92" s="133"/>
      <c r="KV92" s="133"/>
      <c r="KW92" s="133"/>
      <c r="KX92" s="133"/>
      <c r="KY92" s="133"/>
      <c r="KZ92" s="133"/>
      <c r="LA92" s="133"/>
      <c r="LB92" s="133"/>
      <c r="LC92" s="133"/>
      <c r="LD92" s="133"/>
      <c r="LE92" s="133"/>
      <c r="LF92" s="133"/>
      <c r="LG92" s="133"/>
      <c r="LI92" s="133"/>
      <c r="LJ92" s="133"/>
      <c r="LK92" s="133"/>
      <c r="LL92" s="133"/>
      <c r="LM92" s="133"/>
      <c r="LN92" s="133"/>
      <c r="LO92" s="133"/>
      <c r="LP92" s="133"/>
      <c r="LQ92" s="133"/>
      <c r="LR92" s="133"/>
      <c r="LS92" s="133"/>
      <c r="LT92" s="133"/>
      <c r="LV92" s="133"/>
      <c r="LW92" s="133"/>
      <c r="LX92" s="133"/>
      <c r="LY92" s="133"/>
      <c r="LZ92" s="133"/>
      <c r="MA92" s="133"/>
      <c r="MB92" s="133"/>
      <c r="MC92" s="133"/>
      <c r="MD92" s="133"/>
      <c r="ME92" s="133"/>
      <c r="MF92" s="133"/>
      <c r="MG92" s="133"/>
    </row>
    <row r="93">
      <c r="A93" s="172"/>
      <c r="B93" s="172"/>
      <c r="F93" s="59"/>
      <c r="G93" s="59"/>
      <c r="H93" s="133"/>
      <c r="I93" s="133"/>
      <c r="J93" s="133"/>
      <c r="K93" s="133"/>
      <c r="L93" s="133"/>
      <c r="M93" s="133"/>
      <c r="N93" s="133"/>
      <c r="O93" s="133"/>
      <c r="P93" s="133"/>
      <c r="Q93" s="133"/>
      <c r="R93" s="133"/>
      <c r="S93" s="133"/>
      <c r="T93" s="133"/>
      <c r="V93" s="133"/>
      <c r="W93" s="133"/>
      <c r="X93" s="133"/>
      <c r="Y93" s="133"/>
      <c r="Z93" s="133"/>
      <c r="AA93" s="133"/>
      <c r="AB93" s="133"/>
      <c r="AC93" s="133"/>
      <c r="AD93" s="133"/>
      <c r="AE93" s="133"/>
      <c r="AF93" s="133"/>
      <c r="AG93" s="133"/>
      <c r="AI93" s="133"/>
      <c r="AJ93" s="133"/>
      <c r="AK93" s="133"/>
      <c r="AL93" s="133"/>
      <c r="AM93" s="133"/>
      <c r="AN93" s="133"/>
      <c r="AO93" s="133"/>
      <c r="AP93" s="133"/>
      <c r="AQ93" s="133"/>
      <c r="AR93" s="133"/>
      <c r="AS93" s="133"/>
      <c r="AT93" s="133"/>
      <c r="AV93" s="133"/>
      <c r="AW93" s="133"/>
      <c r="AX93" s="133"/>
      <c r="AY93" s="133"/>
      <c r="AZ93" s="133"/>
      <c r="BA93" s="133"/>
      <c r="BB93" s="133"/>
      <c r="BC93" s="133"/>
      <c r="BD93" s="133"/>
      <c r="BE93" s="133"/>
      <c r="BF93" s="133"/>
      <c r="BG93" s="133"/>
      <c r="BI93" s="133"/>
      <c r="BJ93" s="133"/>
      <c r="BK93" s="133"/>
      <c r="BL93" s="133"/>
      <c r="BM93" s="133"/>
      <c r="BN93" s="133"/>
      <c r="BO93" s="133"/>
      <c r="BP93" s="133"/>
      <c r="BQ93" s="133"/>
      <c r="BR93" s="133"/>
      <c r="BS93" s="133"/>
      <c r="BT93" s="133"/>
      <c r="BV93" s="133"/>
      <c r="BW93" s="133"/>
      <c r="BX93" s="133"/>
      <c r="BY93" s="133"/>
      <c r="BZ93" s="133"/>
      <c r="CA93" s="133"/>
      <c r="CB93" s="133"/>
      <c r="CC93" s="133"/>
      <c r="CD93" s="133"/>
      <c r="CE93" s="133"/>
      <c r="CF93" s="133"/>
      <c r="CG93" s="133"/>
      <c r="CI93" s="133"/>
      <c r="CJ93" s="133"/>
      <c r="CK93" s="133"/>
      <c r="CL93" s="133"/>
      <c r="CM93" s="133"/>
      <c r="CN93" s="133"/>
      <c r="CO93" s="133"/>
      <c r="CP93" s="133"/>
      <c r="CQ93" s="133"/>
      <c r="CR93" s="133"/>
      <c r="CS93" s="133"/>
      <c r="CT93" s="133"/>
      <c r="CV93" s="133"/>
      <c r="CW93" s="133"/>
      <c r="CX93" s="133"/>
      <c r="CY93" s="133"/>
      <c r="CZ93" s="133"/>
      <c r="DA93" s="133"/>
      <c r="DB93" s="133"/>
      <c r="DC93" s="133"/>
      <c r="DD93" s="133"/>
      <c r="DE93" s="133"/>
      <c r="DF93" s="133"/>
      <c r="DG93" s="133"/>
      <c r="DI93" s="133"/>
      <c r="DJ93" s="133"/>
      <c r="DK93" s="133"/>
      <c r="DL93" s="133"/>
      <c r="DM93" s="133"/>
      <c r="DN93" s="133"/>
      <c r="DO93" s="133"/>
      <c r="DP93" s="133"/>
      <c r="DQ93" s="133"/>
      <c r="DR93" s="133"/>
      <c r="DS93" s="133"/>
      <c r="DT93" s="133"/>
      <c r="DV93" s="133"/>
      <c r="DW93" s="133"/>
      <c r="DX93" s="133"/>
      <c r="DY93" s="133"/>
      <c r="DZ93" s="133"/>
      <c r="EA93" s="133"/>
      <c r="EB93" s="133"/>
      <c r="EC93" s="133"/>
      <c r="ED93" s="133"/>
      <c r="EE93" s="133"/>
      <c r="EF93" s="133"/>
      <c r="EG93" s="133"/>
      <c r="EI93" s="133"/>
      <c r="EJ93" s="133"/>
      <c r="EK93" s="133"/>
      <c r="EL93" s="133"/>
      <c r="EM93" s="133"/>
      <c r="EN93" s="133"/>
      <c r="EO93" s="133"/>
      <c r="EP93" s="133"/>
      <c r="EQ93" s="133"/>
      <c r="ER93" s="133"/>
      <c r="ES93" s="133"/>
      <c r="ET93" s="133"/>
      <c r="EV93" s="133"/>
      <c r="EW93" s="133"/>
      <c r="EX93" s="133"/>
      <c r="EY93" s="133"/>
      <c r="EZ93" s="133"/>
      <c r="FA93" s="133"/>
      <c r="FB93" s="133"/>
      <c r="FC93" s="133"/>
      <c r="FD93" s="133"/>
      <c r="FE93" s="133"/>
      <c r="FF93" s="133"/>
      <c r="FG93" s="133"/>
      <c r="FI93" s="133"/>
      <c r="FJ93" s="133"/>
      <c r="FK93" s="133"/>
      <c r="FL93" s="133"/>
      <c r="FM93" s="133"/>
      <c r="FN93" s="133"/>
      <c r="FO93" s="133"/>
      <c r="FP93" s="133"/>
      <c r="FQ93" s="133"/>
      <c r="FR93" s="133"/>
      <c r="FS93" s="133"/>
      <c r="FT93" s="133"/>
      <c r="FV93" s="133"/>
      <c r="FW93" s="133"/>
      <c r="FX93" s="133"/>
      <c r="FY93" s="133"/>
      <c r="FZ93" s="133"/>
      <c r="GA93" s="133"/>
      <c r="GB93" s="133"/>
      <c r="GC93" s="133"/>
      <c r="GD93" s="133"/>
      <c r="GE93" s="133"/>
      <c r="GF93" s="133"/>
      <c r="GG93" s="133"/>
      <c r="GI93" s="133"/>
      <c r="GJ93" s="133"/>
      <c r="GK93" s="133"/>
      <c r="GL93" s="133"/>
      <c r="GM93" s="133"/>
      <c r="GN93" s="133"/>
      <c r="GO93" s="133"/>
      <c r="GP93" s="133"/>
      <c r="GQ93" s="133"/>
      <c r="GR93" s="133"/>
      <c r="GS93" s="133"/>
      <c r="GT93" s="133"/>
      <c r="GV93" s="133"/>
      <c r="GW93" s="133"/>
      <c r="GX93" s="133"/>
      <c r="GY93" s="133"/>
      <c r="GZ93" s="133"/>
      <c r="HA93" s="133"/>
      <c r="HB93" s="133"/>
      <c r="HC93" s="133"/>
      <c r="HD93" s="133"/>
      <c r="HE93" s="133"/>
      <c r="HF93" s="133"/>
      <c r="HG93" s="133"/>
      <c r="HI93" s="133"/>
      <c r="HJ93" s="133"/>
      <c r="HK93" s="133"/>
      <c r="HL93" s="133"/>
      <c r="HM93" s="133"/>
      <c r="HN93" s="133"/>
      <c r="HO93" s="133"/>
      <c r="HP93" s="133"/>
      <c r="HQ93" s="133"/>
      <c r="HR93" s="133"/>
      <c r="HS93" s="133"/>
      <c r="HT93" s="133"/>
      <c r="HV93" s="133"/>
      <c r="HW93" s="133"/>
      <c r="HX93" s="133"/>
      <c r="HY93" s="133"/>
      <c r="HZ93" s="133"/>
      <c r="IA93" s="133"/>
      <c r="IB93" s="133"/>
      <c r="IC93" s="133"/>
      <c r="ID93" s="133"/>
      <c r="IE93" s="133"/>
      <c r="IF93" s="133"/>
      <c r="IG93" s="133"/>
      <c r="II93" s="133"/>
      <c r="IJ93" s="133"/>
      <c r="IK93" s="133"/>
      <c r="IL93" s="133"/>
      <c r="IM93" s="133"/>
      <c r="IN93" s="133"/>
      <c r="IO93" s="133"/>
      <c r="IP93" s="133"/>
      <c r="IQ93" s="133"/>
      <c r="IR93" s="133"/>
      <c r="IS93" s="133"/>
      <c r="IT93" s="133"/>
      <c r="IV93" s="133"/>
      <c r="IW93" s="133"/>
      <c r="IX93" s="133"/>
      <c r="IY93" s="133"/>
      <c r="IZ93" s="133"/>
      <c r="JA93" s="133"/>
      <c r="JB93" s="133"/>
      <c r="JC93" s="133"/>
      <c r="JD93" s="133"/>
      <c r="JE93" s="133"/>
      <c r="JF93" s="133"/>
      <c r="JG93" s="133"/>
      <c r="JI93" s="133"/>
      <c r="JJ93" s="133"/>
      <c r="JK93" s="133"/>
      <c r="JL93" s="133"/>
      <c r="JM93" s="133"/>
      <c r="JN93" s="133"/>
      <c r="JO93" s="133"/>
      <c r="JP93" s="133"/>
      <c r="JQ93" s="133"/>
      <c r="JR93" s="133"/>
      <c r="JS93" s="133"/>
      <c r="JT93" s="133"/>
      <c r="JV93" s="133"/>
      <c r="JW93" s="133"/>
      <c r="JX93" s="133"/>
      <c r="JY93" s="133"/>
      <c r="JZ93" s="133"/>
      <c r="KA93" s="133"/>
      <c r="KB93" s="133"/>
      <c r="KC93" s="133"/>
      <c r="KD93" s="133"/>
      <c r="KE93" s="133"/>
      <c r="KF93" s="133"/>
      <c r="KG93" s="133"/>
      <c r="KI93" s="133"/>
      <c r="KJ93" s="133"/>
      <c r="KK93" s="133"/>
      <c r="KL93" s="133"/>
      <c r="KM93" s="133"/>
      <c r="KN93" s="133"/>
      <c r="KO93" s="133"/>
      <c r="KP93" s="133"/>
      <c r="KQ93" s="133"/>
      <c r="KR93" s="133"/>
      <c r="KS93" s="133"/>
      <c r="KT93" s="133"/>
      <c r="KV93" s="133"/>
      <c r="KW93" s="133"/>
      <c r="KX93" s="133"/>
      <c r="KY93" s="133"/>
      <c r="KZ93" s="133"/>
      <c r="LA93" s="133"/>
      <c r="LB93" s="133"/>
      <c r="LC93" s="133"/>
      <c r="LD93" s="133"/>
      <c r="LE93" s="133"/>
      <c r="LF93" s="133"/>
      <c r="LG93" s="133"/>
      <c r="LI93" s="133"/>
      <c r="LJ93" s="133"/>
      <c r="LK93" s="133"/>
      <c r="LL93" s="133"/>
      <c r="LM93" s="133"/>
      <c r="LN93" s="133"/>
      <c r="LO93" s="133"/>
      <c r="LP93" s="133"/>
      <c r="LQ93" s="133"/>
      <c r="LR93" s="133"/>
      <c r="LS93" s="133"/>
      <c r="LT93" s="133"/>
      <c r="LV93" s="133"/>
      <c r="LW93" s="133"/>
      <c r="LX93" s="133"/>
      <c r="LY93" s="133"/>
      <c r="LZ93" s="133"/>
      <c r="MA93" s="133"/>
      <c r="MB93" s="133"/>
      <c r="MC93" s="133"/>
      <c r="MD93" s="133"/>
      <c r="ME93" s="133"/>
      <c r="MF93" s="133"/>
      <c r="MG93" s="133"/>
    </row>
    <row r="94">
      <c r="A94" s="172"/>
      <c r="B94" s="172"/>
      <c r="F94" s="59"/>
      <c r="G94" s="59"/>
      <c r="H94" s="133"/>
      <c r="I94" s="133"/>
      <c r="J94" s="133"/>
      <c r="K94" s="133"/>
      <c r="L94" s="133"/>
      <c r="M94" s="133"/>
      <c r="N94" s="133"/>
      <c r="O94" s="133"/>
      <c r="P94" s="133"/>
      <c r="Q94" s="133"/>
      <c r="R94" s="133"/>
      <c r="S94" s="133"/>
      <c r="T94" s="133"/>
      <c r="V94" s="133"/>
      <c r="W94" s="133"/>
      <c r="X94" s="133"/>
      <c r="Y94" s="133"/>
      <c r="Z94" s="133"/>
      <c r="AA94" s="133"/>
      <c r="AB94" s="133"/>
      <c r="AC94" s="133"/>
      <c r="AD94" s="133"/>
      <c r="AE94" s="133"/>
      <c r="AF94" s="133"/>
      <c r="AG94" s="133"/>
      <c r="AI94" s="133"/>
      <c r="AJ94" s="133"/>
      <c r="AK94" s="133"/>
      <c r="AL94" s="133"/>
      <c r="AM94" s="133"/>
      <c r="AN94" s="133"/>
      <c r="AO94" s="133"/>
      <c r="AP94" s="133"/>
      <c r="AQ94" s="133"/>
      <c r="AR94" s="133"/>
      <c r="AS94" s="133"/>
      <c r="AT94" s="133"/>
      <c r="AV94" s="133"/>
      <c r="AW94" s="133"/>
      <c r="AX94" s="133"/>
      <c r="AY94" s="133"/>
      <c r="AZ94" s="133"/>
      <c r="BA94" s="133"/>
      <c r="BB94" s="133"/>
      <c r="BC94" s="133"/>
      <c r="BD94" s="133"/>
      <c r="BE94" s="133"/>
      <c r="BF94" s="133"/>
      <c r="BG94" s="133"/>
      <c r="BI94" s="133"/>
      <c r="BJ94" s="133"/>
      <c r="BK94" s="133"/>
      <c r="BL94" s="133"/>
      <c r="BM94" s="133"/>
      <c r="BN94" s="133"/>
      <c r="BO94" s="133"/>
      <c r="BP94" s="133"/>
      <c r="BQ94" s="133"/>
      <c r="BR94" s="133"/>
      <c r="BS94" s="133"/>
      <c r="BT94" s="133"/>
      <c r="BV94" s="133"/>
      <c r="BW94" s="133"/>
      <c r="BX94" s="133"/>
      <c r="BY94" s="133"/>
      <c r="BZ94" s="133"/>
      <c r="CA94" s="133"/>
      <c r="CB94" s="133"/>
      <c r="CC94" s="133"/>
      <c r="CD94" s="133"/>
      <c r="CE94" s="133"/>
      <c r="CF94" s="133"/>
      <c r="CG94" s="133"/>
      <c r="CI94" s="133"/>
      <c r="CJ94" s="133"/>
      <c r="CK94" s="133"/>
      <c r="CL94" s="133"/>
      <c r="CM94" s="133"/>
      <c r="CN94" s="133"/>
      <c r="CO94" s="133"/>
      <c r="CP94" s="133"/>
      <c r="CQ94" s="133"/>
      <c r="CR94" s="133"/>
      <c r="CS94" s="133"/>
      <c r="CT94" s="133"/>
      <c r="CV94" s="133"/>
      <c r="CW94" s="133"/>
      <c r="CX94" s="133"/>
      <c r="CY94" s="133"/>
      <c r="CZ94" s="133"/>
      <c r="DA94" s="133"/>
      <c r="DB94" s="133"/>
      <c r="DC94" s="133"/>
      <c r="DD94" s="133"/>
      <c r="DE94" s="133"/>
      <c r="DF94" s="133"/>
      <c r="DG94" s="133"/>
      <c r="DI94" s="133"/>
      <c r="DJ94" s="133"/>
      <c r="DK94" s="133"/>
      <c r="DL94" s="133"/>
      <c r="DM94" s="133"/>
      <c r="DN94" s="133"/>
      <c r="DO94" s="133"/>
      <c r="DP94" s="133"/>
      <c r="DQ94" s="133"/>
      <c r="DR94" s="133"/>
      <c r="DS94" s="133"/>
      <c r="DT94" s="133"/>
      <c r="DV94" s="133"/>
      <c r="DW94" s="133"/>
      <c r="DX94" s="133"/>
      <c r="DY94" s="133"/>
      <c r="DZ94" s="133"/>
      <c r="EA94" s="133"/>
      <c r="EB94" s="133"/>
      <c r="EC94" s="133"/>
      <c r="ED94" s="133"/>
      <c r="EE94" s="133"/>
      <c r="EF94" s="133"/>
      <c r="EG94" s="133"/>
      <c r="EI94" s="133"/>
      <c r="EJ94" s="133"/>
      <c r="EK94" s="133"/>
      <c r="EL94" s="133"/>
      <c r="EM94" s="133"/>
      <c r="EN94" s="133"/>
      <c r="EO94" s="133"/>
      <c r="EP94" s="133"/>
      <c r="EQ94" s="133"/>
      <c r="ER94" s="133"/>
      <c r="ES94" s="133"/>
      <c r="ET94" s="133"/>
      <c r="EV94" s="133"/>
      <c r="EW94" s="133"/>
      <c r="EX94" s="133"/>
      <c r="EY94" s="133"/>
      <c r="EZ94" s="133"/>
      <c r="FA94" s="133"/>
      <c r="FB94" s="133"/>
      <c r="FC94" s="133"/>
      <c r="FD94" s="133"/>
      <c r="FE94" s="133"/>
      <c r="FF94" s="133"/>
      <c r="FG94" s="133"/>
      <c r="FI94" s="133"/>
      <c r="FJ94" s="133"/>
      <c r="FK94" s="133"/>
      <c r="FL94" s="133"/>
      <c r="FM94" s="133"/>
      <c r="FN94" s="133"/>
      <c r="FO94" s="133"/>
      <c r="FP94" s="133"/>
      <c r="FQ94" s="133"/>
      <c r="FR94" s="133"/>
      <c r="FS94" s="133"/>
      <c r="FT94" s="133"/>
      <c r="FV94" s="133"/>
      <c r="FW94" s="133"/>
      <c r="FX94" s="133"/>
      <c r="FY94" s="133"/>
      <c r="FZ94" s="133"/>
      <c r="GA94" s="133"/>
      <c r="GB94" s="133"/>
      <c r="GC94" s="133"/>
      <c r="GD94" s="133"/>
      <c r="GE94" s="133"/>
      <c r="GF94" s="133"/>
      <c r="GG94" s="133"/>
      <c r="GI94" s="133"/>
      <c r="GJ94" s="133"/>
      <c r="GK94" s="133"/>
      <c r="GL94" s="133"/>
      <c r="GM94" s="133"/>
      <c r="GN94" s="133"/>
      <c r="GO94" s="133"/>
      <c r="GP94" s="133"/>
      <c r="GQ94" s="133"/>
      <c r="GR94" s="133"/>
      <c r="GS94" s="133"/>
      <c r="GT94" s="133"/>
      <c r="GV94" s="133"/>
      <c r="GW94" s="133"/>
      <c r="GX94" s="133"/>
      <c r="GY94" s="133"/>
      <c r="GZ94" s="133"/>
      <c r="HA94" s="133"/>
      <c r="HB94" s="133"/>
      <c r="HC94" s="133"/>
      <c r="HD94" s="133"/>
      <c r="HE94" s="133"/>
      <c r="HF94" s="133"/>
      <c r="HG94" s="133"/>
      <c r="HI94" s="133"/>
      <c r="HJ94" s="133"/>
      <c r="HK94" s="133"/>
      <c r="HL94" s="133"/>
      <c r="HM94" s="133"/>
      <c r="HN94" s="133"/>
      <c r="HO94" s="133"/>
      <c r="HP94" s="133"/>
      <c r="HQ94" s="133"/>
      <c r="HR94" s="133"/>
      <c r="HS94" s="133"/>
      <c r="HT94" s="133"/>
      <c r="HV94" s="133"/>
      <c r="HW94" s="133"/>
      <c r="HX94" s="133"/>
      <c r="HY94" s="133"/>
      <c r="HZ94" s="133"/>
      <c r="IA94" s="133"/>
      <c r="IB94" s="133"/>
      <c r="IC94" s="133"/>
      <c r="ID94" s="133"/>
      <c r="IE94" s="133"/>
      <c r="IF94" s="133"/>
      <c r="IG94" s="133"/>
      <c r="II94" s="133"/>
      <c r="IJ94" s="133"/>
      <c r="IK94" s="133"/>
      <c r="IL94" s="133"/>
      <c r="IM94" s="133"/>
      <c r="IN94" s="133"/>
      <c r="IO94" s="133"/>
      <c r="IP94" s="133"/>
      <c r="IQ94" s="133"/>
      <c r="IR94" s="133"/>
      <c r="IS94" s="133"/>
      <c r="IT94" s="133"/>
      <c r="IV94" s="133"/>
      <c r="IW94" s="133"/>
      <c r="IX94" s="133"/>
      <c r="IY94" s="133"/>
      <c r="IZ94" s="133"/>
      <c r="JA94" s="133"/>
      <c r="JB94" s="133"/>
      <c r="JC94" s="133"/>
      <c r="JD94" s="133"/>
      <c r="JE94" s="133"/>
      <c r="JF94" s="133"/>
      <c r="JG94" s="133"/>
      <c r="JI94" s="133"/>
      <c r="JJ94" s="133"/>
      <c r="JK94" s="133"/>
      <c r="JL94" s="133"/>
      <c r="JM94" s="133"/>
      <c r="JN94" s="133"/>
      <c r="JO94" s="133"/>
      <c r="JP94" s="133"/>
      <c r="JQ94" s="133"/>
      <c r="JR94" s="133"/>
      <c r="JS94" s="133"/>
      <c r="JT94" s="133"/>
      <c r="JV94" s="133"/>
      <c r="JW94" s="133"/>
      <c r="JX94" s="133"/>
      <c r="JY94" s="133"/>
      <c r="JZ94" s="133"/>
      <c r="KA94" s="133"/>
      <c r="KB94" s="133"/>
      <c r="KC94" s="133"/>
      <c r="KD94" s="133"/>
      <c r="KE94" s="133"/>
      <c r="KF94" s="133"/>
      <c r="KG94" s="133"/>
      <c r="KI94" s="133"/>
      <c r="KJ94" s="133"/>
      <c r="KK94" s="133"/>
      <c r="KL94" s="133"/>
      <c r="KM94" s="133"/>
      <c r="KN94" s="133"/>
      <c r="KO94" s="133"/>
      <c r="KP94" s="133"/>
      <c r="KQ94" s="133"/>
      <c r="KR94" s="133"/>
      <c r="KS94" s="133"/>
      <c r="KT94" s="133"/>
      <c r="KV94" s="133"/>
      <c r="KW94" s="133"/>
      <c r="KX94" s="133"/>
      <c r="KY94" s="133"/>
      <c r="KZ94" s="133"/>
      <c r="LA94" s="133"/>
      <c r="LB94" s="133"/>
      <c r="LC94" s="133"/>
      <c r="LD94" s="133"/>
      <c r="LE94" s="133"/>
      <c r="LF94" s="133"/>
      <c r="LG94" s="133"/>
      <c r="LI94" s="133"/>
      <c r="LJ94" s="133"/>
      <c r="LK94" s="133"/>
      <c r="LL94" s="133"/>
      <c r="LM94" s="133"/>
      <c r="LN94" s="133"/>
      <c r="LO94" s="133"/>
      <c r="LP94" s="133"/>
      <c r="LQ94" s="133"/>
      <c r="LR94" s="133"/>
      <c r="LS94" s="133"/>
      <c r="LT94" s="133"/>
      <c r="LV94" s="133"/>
      <c r="LW94" s="133"/>
      <c r="LX94" s="133"/>
      <c r="LY94" s="133"/>
      <c r="LZ94" s="133"/>
      <c r="MA94" s="133"/>
      <c r="MB94" s="133"/>
      <c r="MC94" s="133"/>
      <c r="MD94" s="133"/>
      <c r="ME94" s="133"/>
      <c r="MF94" s="133"/>
      <c r="MG94" s="133"/>
    </row>
    <row r="95">
      <c r="A95" s="172"/>
      <c r="B95" s="172"/>
      <c r="F95" s="59"/>
      <c r="G95" s="59"/>
      <c r="H95" s="133"/>
      <c r="I95" s="133"/>
      <c r="J95" s="133"/>
      <c r="K95" s="133"/>
      <c r="L95" s="133"/>
      <c r="M95" s="133"/>
      <c r="N95" s="133"/>
      <c r="O95" s="133"/>
      <c r="P95" s="133"/>
      <c r="Q95" s="133"/>
      <c r="R95" s="133"/>
      <c r="S95" s="133"/>
      <c r="T95" s="133"/>
      <c r="V95" s="133"/>
      <c r="W95" s="133"/>
      <c r="X95" s="133"/>
      <c r="Y95" s="133"/>
      <c r="Z95" s="133"/>
      <c r="AA95" s="133"/>
      <c r="AB95" s="133"/>
      <c r="AC95" s="133"/>
      <c r="AD95" s="133"/>
      <c r="AE95" s="133"/>
      <c r="AF95" s="133"/>
      <c r="AG95" s="133"/>
      <c r="AI95" s="133"/>
      <c r="AJ95" s="133"/>
      <c r="AK95" s="133"/>
      <c r="AL95" s="133"/>
      <c r="AM95" s="133"/>
      <c r="AN95" s="133"/>
      <c r="AO95" s="133"/>
      <c r="AP95" s="133"/>
      <c r="AQ95" s="133"/>
      <c r="AR95" s="133"/>
      <c r="AS95" s="133"/>
      <c r="AT95" s="133"/>
      <c r="AV95" s="133"/>
      <c r="AW95" s="133"/>
      <c r="AX95" s="133"/>
      <c r="AY95" s="133"/>
      <c r="AZ95" s="133"/>
      <c r="BA95" s="133"/>
      <c r="BB95" s="133"/>
      <c r="BC95" s="133"/>
      <c r="BD95" s="133"/>
      <c r="BE95" s="133"/>
      <c r="BF95" s="133"/>
      <c r="BG95" s="133"/>
      <c r="BI95" s="133"/>
      <c r="BJ95" s="133"/>
      <c r="BK95" s="133"/>
      <c r="BL95" s="133"/>
      <c r="BM95" s="133"/>
      <c r="BN95" s="133"/>
      <c r="BO95" s="133"/>
      <c r="BP95" s="133"/>
      <c r="BQ95" s="133"/>
      <c r="BR95" s="133"/>
      <c r="BS95" s="133"/>
      <c r="BT95" s="133"/>
      <c r="BV95" s="133"/>
      <c r="BW95" s="133"/>
      <c r="BX95" s="133"/>
      <c r="BY95" s="133"/>
      <c r="BZ95" s="133"/>
      <c r="CA95" s="133"/>
      <c r="CB95" s="133"/>
      <c r="CC95" s="133"/>
      <c r="CD95" s="133"/>
      <c r="CE95" s="133"/>
      <c r="CF95" s="133"/>
      <c r="CG95" s="133"/>
      <c r="CI95" s="133"/>
      <c r="CJ95" s="133"/>
      <c r="CK95" s="133"/>
      <c r="CL95" s="133"/>
      <c r="CM95" s="133"/>
      <c r="CN95" s="133"/>
      <c r="CO95" s="133"/>
      <c r="CP95" s="133"/>
      <c r="CQ95" s="133"/>
      <c r="CR95" s="133"/>
      <c r="CS95" s="133"/>
      <c r="CT95" s="133"/>
      <c r="CV95" s="133"/>
      <c r="CW95" s="133"/>
      <c r="CX95" s="133"/>
      <c r="CY95" s="133"/>
      <c r="CZ95" s="133"/>
      <c r="DA95" s="133"/>
      <c r="DB95" s="133"/>
      <c r="DC95" s="133"/>
      <c r="DD95" s="133"/>
      <c r="DE95" s="133"/>
      <c r="DF95" s="133"/>
      <c r="DG95" s="133"/>
      <c r="DI95" s="133"/>
      <c r="DJ95" s="133"/>
      <c r="DK95" s="133"/>
      <c r="DL95" s="133"/>
      <c r="DM95" s="133"/>
      <c r="DN95" s="133"/>
      <c r="DO95" s="133"/>
      <c r="DP95" s="133"/>
      <c r="DQ95" s="133"/>
      <c r="DR95" s="133"/>
      <c r="DS95" s="133"/>
      <c r="DT95" s="133"/>
      <c r="DV95" s="133"/>
      <c r="DW95" s="133"/>
      <c r="DX95" s="133"/>
      <c r="DY95" s="133"/>
      <c r="DZ95" s="133"/>
      <c r="EA95" s="133"/>
      <c r="EB95" s="133"/>
      <c r="EC95" s="133"/>
      <c r="ED95" s="133"/>
      <c r="EE95" s="133"/>
      <c r="EF95" s="133"/>
      <c r="EG95" s="133"/>
      <c r="EI95" s="133"/>
      <c r="EJ95" s="133"/>
      <c r="EK95" s="133"/>
      <c r="EL95" s="133"/>
      <c r="EM95" s="133"/>
      <c r="EN95" s="133"/>
      <c r="EO95" s="133"/>
      <c r="EP95" s="133"/>
      <c r="EQ95" s="133"/>
      <c r="ER95" s="133"/>
      <c r="ES95" s="133"/>
      <c r="ET95" s="133"/>
      <c r="EV95" s="133"/>
      <c r="EW95" s="133"/>
      <c r="EX95" s="133"/>
      <c r="EY95" s="133"/>
      <c r="EZ95" s="133"/>
      <c r="FA95" s="133"/>
      <c r="FB95" s="133"/>
      <c r="FC95" s="133"/>
      <c r="FD95" s="133"/>
      <c r="FE95" s="133"/>
      <c r="FF95" s="133"/>
      <c r="FG95" s="133"/>
      <c r="FI95" s="133"/>
      <c r="FJ95" s="133"/>
      <c r="FK95" s="133"/>
      <c r="FL95" s="133"/>
      <c r="FM95" s="133"/>
      <c r="FN95" s="133"/>
      <c r="FO95" s="133"/>
      <c r="FP95" s="133"/>
      <c r="FQ95" s="133"/>
      <c r="FR95" s="133"/>
      <c r="FS95" s="133"/>
      <c r="FT95" s="133"/>
      <c r="FV95" s="133"/>
      <c r="FW95" s="133"/>
      <c r="FX95" s="133"/>
      <c r="FY95" s="133"/>
      <c r="FZ95" s="133"/>
      <c r="GA95" s="133"/>
      <c r="GB95" s="133"/>
      <c r="GC95" s="133"/>
      <c r="GD95" s="133"/>
      <c r="GE95" s="133"/>
      <c r="GF95" s="133"/>
      <c r="GG95" s="133"/>
      <c r="GI95" s="133"/>
      <c r="GJ95" s="133"/>
      <c r="GK95" s="133"/>
      <c r="GL95" s="133"/>
      <c r="GM95" s="133"/>
      <c r="GN95" s="133"/>
      <c r="GO95" s="133"/>
      <c r="GP95" s="133"/>
      <c r="GQ95" s="133"/>
      <c r="GR95" s="133"/>
      <c r="GS95" s="133"/>
      <c r="GT95" s="133"/>
      <c r="GV95" s="133"/>
      <c r="GW95" s="133"/>
      <c r="GX95" s="133"/>
      <c r="GY95" s="133"/>
      <c r="GZ95" s="133"/>
      <c r="HA95" s="133"/>
      <c r="HB95" s="133"/>
      <c r="HC95" s="133"/>
      <c r="HD95" s="133"/>
      <c r="HE95" s="133"/>
      <c r="HF95" s="133"/>
      <c r="HG95" s="133"/>
      <c r="HI95" s="133"/>
      <c r="HJ95" s="133"/>
      <c r="HK95" s="133"/>
      <c r="HL95" s="133"/>
      <c r="HM95" s="133"/>
      <c r="HN95" s="133"/>
      <c r="HO95" s="133"/>
      <c r="HP95" s="133"/>
      <c r="HQ95" s="133"/>
      <c r="HR95" s="133"/>
      <c r="HS95" s="133"/>
      <c r="HT95" s="133"/>
      <c r="HV95" s="133"/>
      <c r="HW95" s="133"/>
      <c r="HX95" s="133"/>
      <c r="HY95" s="133"/>
      <c r="HZ95" s="133"/>
      <c r="IA95" s="133"/>
      <c r="IB95" s="133"/>
      <c r="IC95" s="133"/>
      <c r="ID95" s="133"/>
      <c r="IE95" s="133"/>
      <c r="IF95" s="133"/>
      <c r="IG95" s="133"/>
      <c r="II95" s="133"/>
      <c r="IJ95" s="133"/>
      <c r="IK95" s="133"/>
      <c r="IL95" s="133"/>
      <c r="IM95" s="133"/>
      <c r="IN95" s="133"/>
      <c r="IO95" s="133"/>
      <c r="IP95" s="133"/>
      <c r="IQ95" s="133"/>
      <c r="IR95" s="133"/>
      <c r="IS95" s="133"/>
      <c r="IT95" s="133"/>
      <c r="IV95" s="133"/>
      <c r="IW95" s="133"/>
      <c r="IX95" s="133"/>
      <c r="IY95" s="133"/>
      <c r="IZ95" s="133"/>
      <c r="JA95" s="133"/>
      <c r="JB95" s="133"/>
      <c r="JC95" s="133"/>
      <c r="JD95" s="133"/>
      <c r="JE95" s="133"/>
      <c r="JF95" s="133"/>
      <c r="JG95" s="133"/>
      <c r="JI95" s="133"/>
      <c r="JJ95" s="133"/>
      <c r="JK95" s="133"/>
      <c r="JL95" s="133"/>
      <c r="JM95" s="133"/>
      <c r="JN95" s="133"/>
      <c r="JO95" s="133"/>
      <c r="JP95" s="133"/>
      <c r="JQ95" s="133"/>
      <c r="JR95" s="133"/>
      <c r="JS95" s="133"/>
      <c r="JT95" s="133"/>
      <c r="JV95" s="133"/>
      <c r="JW95" s="133"/>
      <c r="JX95" s="133"/>
      <c r="JY95" s="133"/>
      <c r="JZ95" s="133"/>
      <c r="KA95" s="133"/>
      <c r="KB95" s="133"/>
      <c r="KC95" s="133"/>
      <c r="KD95" s="133"/>
      <c r="KE95" s="133"/>
      <c r="KF95" s="133"/>
      <c r="KG95" s="133"/>
      <c r="KI95" s="133"/>
      <c r="KJ95" s="133"/>
      <c r="KK95" s="133"/>
      <c r="KL95" s="133"/>
      <c r="KM95" s="133"/>
      <c r="KN95" s="133"/>
      <c r="KO95" s="133"/>
      <c r="KP95" s="133"/>
      <c r="KQ95" s="133"/>
      <c r="KR95" s="133"/>
      <c r="KS95" s="133"/>
      <c r="KT95" s="133"/>
      <c r="KV95" s="133"/>
      <c r="KW95" s="133"/>
      <c r="KX95" s="133"/>
      <c r="KY95" s="133"/>
      <c r="KZ95" s="133"/>
      <c r="LA95" s="133"/>
      <c r="LB95" s="133"/>
      <c r="LC95" s="133"/>
      <c r="LD95" s="133"/>
      <c r="LE95" s="133"/>
      <c r="LF95" s="133"/>
      <c r="LG95" s="133"/>
      <c r="LI95" s="133"/>
      <c r="LJ95" s="133"/>
      <c r="LK95" s="133"/>
      <c r="LL95" s="133"/>
      <c r="LM95" s="133"/>
      <c r="LN95" s="133"/>
      <c r="LO95" s="133"/>
      <c r="LP95" s="133"/>
      <c r="LQ95" s="133"/>
      <c r="LR95" s="133"/>
      <c r="LS95" s="133"/>
      <c r="LT95" s="133"/>
      <c r="LV95" s="133"/>
      <c r="LW95" s="133"/>
      <c r="LX95" s="133"/>
      <c r="LY95" s="133"/>
      <c r="LZ95" s="133"/>
      <c r="MA95" s="133"/>
      <c r="MB95" s="133"/>
      <c r="MC95" s="133"/>
      <c r="MD95" s="133"/>
      <c r="ME95" s="133"/>
      <c r="MF95" s="133"/>
      <c r="MG95" s="133"/>
    </row>
    <row r="96">
      <c r="A96" s="172"/>
      <c r="B96" s="172"/>
      <c r="F96" s="59"/>
      <c r="G96" s="59"/>
      <c r="H96" s="133"/>
      <c r="I96" s="133"/>
      <c r="J96" s="133"/>
      <c r="K96" s="133"/>
      <c r="L96" s="133"/>
      <c r="M96" s="133"/>
      <c r="N96" s="133"/>
      <c r="O96" s="133"/>
      <c r="P96" s="133"/>
      <c r="Q96" s="133"/>
      <c r="R96" s="133"/>
      <c r="S96" s="133"/>
      <c r="T96" s="133"/>
      <c r="V96" s="133"/>
      <c r="W96" s="133"/>
      <c r="X96" s="133"/>
      <c r="Y96" s="133"/>
      <c r="Z96" s="133"/>
      <c r="AA96" s="133"/>
      <c r="AB96" s="133"/>
      <c r="AC96" s="133"/>
      <c r="AD96" s="133"/>
      <c r="AE96" s="133"/>
      <c r="AF96" s="133"/>
      <c r="AG96" s="133"/>
      <c r="AI96" s="133"/>
      <c r="AJ96" s="133"/>
      <c r="AK96" s="133"/>
      <c r="AL96" s="133"/>
      <c r="AM96" s="133"/>
      <c r="AN96" s="133"/>
      <c r="AO96" s="133"/>
      <c r="AP96" s="133"/>
      <c r="AQ96" s="133"/>
      <c r="AR96" s="133"/>
      <c r="AS96" s="133"/>
      <c r="AT96" s="133"/>
      <c r="AV96" s="133"/>
      <c r="AW96" s="133"/>
      <c r="AX96" s="133"/>
      <c r="AY96" s="133"/>
      <c r="AZ96" s="133"/>
      <c r="BA96" s="133"/>
      <c r="BB96" s="133"/>
      <c r="BC96" s="133"/>
      <c r="BD96" s="133"/>
      <c r="BE96" s="133"/>
      <c r="BF96" s="133"/>
      <c r="BG96" s="133"/>
      <c r="BI96" s="133"/>
      <c r="BJ96" s="133"/>
      <c r="BK96" s="133"/>
      <c r="BL96" s="133"/>
      <c r="BM96" s="133"/>
      <c r="BN96" s="133"/>
      <c r="BO96" s="133"/>
      <c r="BP96" s="133"/>
      <c r="BQ96" s="133"/>
      <c r="BR96" s="133"/>
      <c r="BS96" s="133"/>
      <c r="BT96" s="133"/>
      <c r="BV96" s="133"/>
      <c r="BW96" s="133"/>
      <c r="BX96" s="133"/>
      <c r="BY96" s="133"/>
      <c r="BZ96" s="133"/>
      <c r="CA96" s="133"/>
      <c r="CB96" s="133"/>
      <c r="CC96" s="133"/>
      <c r="CD96" s="133"/>
      <c r="CE96" s="133"/>
      <c r="CF96" s="133"/>
      <c r="CG96" s="133"/>
      <c r="CI96" s="133"/>
      <c r="CJ96" s="133"/>
      <c r="CK96" s="133"/>
      <c r="CL96" s="133"/>
      <c r="CM96" s="133"/>
      <c r="CN96" s="133"/>
      <c r="CO96" s="133"/>
      <c r="CP96" s="133"/>
      <c r="CQ96" s="133"/>
      <c r="CR96" s="133"/>
      <c r="CS96" s="133"/>
      <c r="CT96" s="133"/>
      <c r="CV96" s="133"/>
      <c r="CW96" s="133"/>
      <c r="CX96" s="133"/>
      <c r="CY96" s="133"/>
      <c r="CZ96" s="133"/>
      <c r="DA96" s="133"/>
      <c r="DB96" s="133"/>
      <c r="DC96" s="133"/>
      <c r="DD96" s="133"/>
      <c r="DE96" s="133"/>
      <c r="DF96" s="133"/>
      <c r="DG96" s="133"/>
      <c r="DI96" s="133"/>
      <c r="DJ96" s="133"/>
      <c r="DK96" s="133"/>
      <c r="DL96" s="133"/>
      <c r="DM96" s="133"/>
      <c r="DN96" s="133"/>
      <c r="DO96" s="133"/>
      <c r="DP96" s="133"/>
      <c r="DQ96" s="133"/>
      <c r="DR96" s="133"/>
      <c r="DS96" s="133"/>
      <c r="DT96" s="133"/>
      <c r="DV96" s="133"/>
      <c r="DW96" s="133"/>
      <c r="DX96" s="133"/>
      <c r="DY96" s="133"/>
      <c r="DZ96" s="133"/>
      <c r="EA96" s="133"/>
      <c r="EB96" s="133"/>
      <c r="EC96" s="133"/>
      <c r="ED96" s="133"/>
      <c r="EE96" s="133"/>
      <c r="EF96" s="133"/>
      <c r="EG96" s="133"/>
      <c r="EI96" s="133"/>
      <c r="EJ96" s="133"/>
      <c r="EK96" s="133"/>
      <c r="EL96" s="133"/>
      <c r="EM96" s="133"/>
      <c r="EN96" s="133"/>
      <c r="EO96" s="133"/>
      <c r="EP96" s="133"/>
      <c r="EQ96" s="133"/>
      <c r="ER96" s="133"/>
      <c r="ES96" s="133"/>
      <c r="ET96" s="133"/>
      <c r="EV96" s="133"/>
      <c r="EW96" s="133"/>
      <c r="EX96" s="133"/>
      <c r="EY96" s="133"/>
      <c r="EZ96" s="133"/>
      <c r="FA96" s="133"/>
      <c r="FB96" s="133"/>
      <c r="FC96" s="133"/>
      <c r="FD96" s="133"/>
      <c r="FE96" s="133"/>
      <c r="FF96" s="133"/>
      <c r="FG96" s="133"/>
      <c r="FI96" s="133"/>
      <c r="FJ96" s="133"/>
      <c r="FK96" s="133"/>
      <c r="FL96" s="133"/>
      <c r="FM96" s="133"/>
      <c r="FN96" s="133"/>
      <c r="FO96" s="133"/>
      <c r="FP96" s="133"/>
      <c r="FQ96" s="133"/>
      <c r="FR96" s="133"/>
      <c r="FS96" s="133"/>
      <c r="FT96" s="133"/>
      <c r="FV96" s="133"/>
      <c r="FW96" s="133"/>
      <c r="FX96" s="133"/>
      <c r="FY96" s="133"/>
      <c r="FZ96" s="133"/>
      <c r="GA96" s="133"/>
      <c r="GB96" s="133"/>
      <c r="GC96" s="133"/>
      <c r="GD96" s="133"/>
      <c r="GE96" s="133"/>
      <c r="GF96" s="133"/>
      <c r="GG96" s="133"/>
      <c r="GI96" s="133"/>
      <c r="GJ96" s="133"/>
      <c r="GK96" s="133"/>
      <c r="GL96" s="133"/>
      <c r="GM96" s="133"/>
      <c r="GN96" s="133"/>
      <c r="GO96" s="133"/>
      <c r="GP96" s="133"/>
      <c r="GQ96" s="133"/>
      <c r="GR96" s="133"/>
      <c r="GS96" s="133"/>
      <c r="GT96" s="133"/>
      <c r="GV96" s="133"/>
      <c r="GW96" s="133"/>
      <c r="GX96" s="133"/>
      <c r="GY96" s="133"/>
      <c r="GZ96" s="133"/>
      <c r="HA96" s="133"/>
      <c r="HB96" s="133"/>
      <c r="HC96" s="133"/>
      <c r="HD96" s="133"/>
      <c r="HE96" s="133"/>
      <c r="HF96" s="133"/>
      <c r="HG96" s="133"/>
      <c r="HI96" s="133"/>
      <c r="HJ96" s="133"/>
      <c r="HK96" s="133"/>
      <c r="HL96" s="133"/>
      <c r="HM96" s="133"/>
      <c r="HN96" s="133"/>
      <c r="HO96" s="133"/>
      <c r="HP96" s="133"/>
      <c r="HQ96" s="133"/>
      <c r="HR96" s="133"/>
      <c r="HS96" s="133"/>
      <c r="HT96" s="133"/>
      <c r="HV96" s="133"/>
      <c r="HW96" s="133"/>
      <c r="HX96" s="133"/>
      <c r="HY96" s="133"/>
      <c r="HZ96" s="133"/>
      <c r="IA96" s="133"/>
      <c r="IB96" s="133"/>
      <c r="IC96" s="133"/>
      <c r="ID96" s="133"/>
      <c r="IE96" s="133"/>
      <c r="IF96" s="133"/>
      <c r="IG96" s="133"/>
      <c r="II96" s="133"/>
      <c r="IJ96" s="133"/>
      <c r="IK96" s="133"/>
      <c r="IL96" s="133"/>
      <c r="IM96" s="133"/>
      <c r="IN96" s="133"/>
      <c r="IO96" s="133"/>
      <c r="IP96" s="133"/>
      <c r="IQ96" s="133"/>
      <c r="IR96" s="133"/>
      <c r="IS96" s="133"/>
      <c r="IT96" s="133"/>
      <c r="IV96" s="133"/>
      <c r="IW96" s="133"/>
      <c r="IX96" s="133"/>
      <c r="IY96" s="133"/>
      <c r="IZ96" s="133"/>
      <c r="JA96" s="133"/>
      <c r="JB96" s="133"/>
      <c r="JC96" s="133"/>
      <c r="JD96" s="133"/>
      <c r="JE96" s="133"/>
      <c r="JF96" s="133"/>
      <c r="JG96" s="133"/>
      <c r="JI96" s="133"/>
      <c r="JJ96" s="133"/>
      <c r="JK96" s="133"/>
      <c r="JL96" s="133"/>
      <c r="JM96" s="133"/>
      <c r="JN96" s="133"/>
      <c r="JO96" s="133"/>
      <c r="JP96" s="133"/>
      <c r="JQ96" s="133"/>
      <c r="JR96" s="133"/>
      <c r="JS96" s="133"/>
      <c r="JT96" s="133"/>
      <c r="JV96" s="133"/>
      <c r="JW96" s="133"/>
      <c r="JX96" s="133"/>
      <c r="JY96" s="133"/>
      <c r="JZ96" s="133"/>
      <c r="KA96" s="133"/>
      <c r="KB96" s="133"/>
      <c r="KC96" s="133"/>
      <c r="KD96" s="133"/>
      <c r="KE96" s="133"/>
      <c r="KF96" s="133"/>
      <c r="KG96" s="133"/>
      <c r="KI96" s="133"/>
      <c r="KJ96" s="133"/>
      <c r="KK96" s="133"/>
      <c r="KL96" s="133"/>
      <c r="KM96" s="133"/>
      <c r="KN96" s="133"/>
      <c r="KO96" s="133"/>
      <c r="KP96" s="133"/>
      <c r="KQ96" s="133"/>
      <c r="KR96" s="133"/>
      <c r="KS96" s="133"/>
      <c r="KT96" s="133"/>
      <c r="KV96" s="133"/>
      <c r="KW96" s="133"/>
      <c r="KX96" s="133"/>
      <c r="KY96" s="133"/>
      <c r="KZ96" s="133"/>
      <c r="LA96" s="133"/>
      <c r="LB96" s="133"/>
      <c r="LC96" s="133"/>
      <c r="LD96" s="133"/>
      <c r="LE96" s="133"/>
      <c r="LF96" s="133"/>
      <c r="LG96" s="133"/>
      <c r="LI96" s="133"/>
      <c r="LJ96" s="133"/>
      <c r="LK96" s="133"/>
      <c r="LL96" s="133"/>
      <c r="LM96" s="133"/>
      <c r="LN96" s="133"/>
      <c r="LO96" s="133"/>
      <c r="LP96" s="133"/>
      <c r="LQ96" s="133"/>
      <c r="LR96" s="133"/>
      <c r="LS96" s="133"/>
      <c r="LT96" s="133"/>
      <c r="LV96" s="133"/>
      <c r="LW96" s="133"/>
      <c r="LX96" s="133"/>
      <c r="LY96" s="133"/>
      <c r="LZ96" s="133"/>
      <c r="MA96" s="133"/>
      <c r="MB96" s="133"/>
      <c r="MC96" s="133"/>
      <c r="MD96" s="133"/>
      <c r="ME96" s="133"/>
      <c r="MF96" s="133"/>
      <c r="MG96" s="133"/>
    </row>
    <row r="97">
      <c r="A97" s="172"/>
      <c r="B97" s="172"/>
      <c r="F97" s="59"/>
      <c r="G97" s="59"/>
      <c r="H97" s="133"/>
      <c r="I97" s="133"/>
      <c r="J97" s="133"/>
      <c r="K97" s="133"/>
      <c r="L97" s="133"/>
      <c r="M97" s="133"/>
      <c r="N97" s="133"/>
      <c r="O97" s="133"/>
      <c r="P97" s="133"/>
      <c r="Q97" s="133"/>
      <c r="R97" s="133"/>
      <c r="S97" s="133"/>
      <c r="T97" s="133"/>
      <c r="V97" s="133"/>
      <c r="W97" s="133"/>
      <c r="X97" s="133"/>
      <c r="Y97" s="133"/>
      <c r="Z97" s="133"/>
      <c r="AA97" s="133"/>
      <c r="AB97" s="133"/>
      <c r="AC97" s="133"/>
      <c r="AD97" s="133"/>
      <c r="AE97" s="133"/>
      <c r="AF97" s="133"/>
      <c r="AG97" s="133"/>
      <c r="AI97" s="133"/>
      <c r="AJ97" s="133"/>
      <c r="AK97" s="133"/>
      <c r="AL97" s="133"/>
      <c r="AM97" s="133"/>
      <c r="AN97" s="133"/>
      <c r="AO97" s="133"/>
      <c r="AP97" s="133"/>
      <c r="AQ97" s="133"/>
      <c r="AR97" s="133"/>
      <c r="AS97" s="133"/>
      <c r="AT97" s="133"/>
      <c r="AV97" s="133"/>
      <c r="AW97" s="133"/>
      <c r="AX97" s="133"/>
      <c r="AY97" s="133"/>
      <c r="AZ97" s="133"/>
      <c r="BA97" s="133"/>
      <c r="BB97" s="133"/>
      <c r="BC97" s="133"/>
      <c r="BD97" s="133"/>
      <c r="BE97" s="133"/>
      <c r="BF97" s="133"/>
      <c r="BG97" s="133"/>
      <c r="BI97" s="133"/>
      <c r="BJ97" s="133"/>
      <c r="BK97" s="133"/>
      <c r="BL97" s="133"/>
      <c r="BM97" s="133"/>
      <c r="BN97" s="133"/>
      <c r="BO97" s="133"/>
      <c r="BP97" s="133"/>
      <c r="BQ97" s="133"/>
      <c r="BR97" s="133"/>
      <c r="BS97" s="133"/>
      <c r="BT97" s="133"/>
      <c r="BV97" s="133"/>
      <c r="BW97" s="133"/>
      <c r="BX97" s="133"/>
      <c r="BY97" s="133"/>
      <c r="BZ97" s="133"/>
      <c r="CA97" s="133"/>
      <c r="CB97" s="133"/>
      <c r="CC97" s="133"/>
      <c r="CD97" s="133"/>
      <c r="CE97" s="133"/>
      <c r="CF97" s="133"/>
      <c r="CG97" s="133"/>
      <c r="CI97" s="133"/>
      <c r="CJ97" s="133"/>
      <c r="CK97" s="133"/>
      <c r="CL97" s="133"/>
      <c r="CM97" s="133"/>
      <c r="CN97" s="133"/>
      <c r="CO97" s="133"/>
      <c r="CP97" s="133"/>
      <c r="CQ97" s="133"/>
      <c r="CR97" s="133"/>
      <c r="CS97" s="133"/>
      <c r="CT97" s="133"/>
      <c r="CV97" s="133"/>
      <c r="CW97" s="133"/>
      <c r="CX97" s="133"/>
      <c r="CY97" s="133"/>
      <c r="CZ97" s="133"/>
      <c r="DA97" s="133"/>
      <c r="DB97" s="133"/>
      <c r="DC97" s="133"/>
      <c r="DD97" s="133"/>
      <c r="DE97" s="133"/>
      <c r="DF97" s="133"/>
      <c r="DG97" s="133"/>
      <c r="DI97" s="133"/>
      <c r="DJ97" s="133"/>
      <c r="DK97" s="133"/>
      <c r="DL97" s="133"/>
      <c r="DM97" s="133"/>
      <c r="DN97" s="133"/>
      <c r="DO97" s="133"/>
      <c r="DP97" s="133"/>
      <c r="DQ97" s="133"/>
      <c r="DR97" s="133"/>
      <c r="DS97" s="133"/>
      <c r="DT97" s="133"/>
      <c r="DV97" s="133"/>
      <c r="DW97" s="133"/>
      <c r="DX97" s="133"/>
      <c r="DY97" s="133"/>
      <c r="DZ97" s="133"/>
      <c r="EA97" s="133"/>
      <c r="EB97" s="133"/>
      <c r="EC97" s="133"/>
      <c r="ED97" s="133"/>
      <c r="EE97" s="133"/>
      <c r="EF97" s="133"/>
      <c r="EG97" s="133"/>
      <c r="EI97" s="133"/>
      <c r="EJ97" s="133"/>
      <c r="EK97" s="133"/>
      <c r="EL97" s="133"/>
      <c r="EM97" s="133"/>
      <c r="EN97" s="133"/>
      <c r="EO97" s="133"/>
      <c r="EP97" s="133"/>
      <c r="EQ97" s="133"/>
      <c r="ER97" s="133"/>
      <c r="ES97" s="133"/>
      <c r="ET97" s="133"/>
      <c r="EV97" s="133"/>
      <c r="EW97" s="133"/>
      <c r="EX97" s="133"/>
      <c r="EY97" s="133"/>
      <c r="EZ97" s="133"/>
      <c r="FA97" s="133"/>
      <c r="FB97" s="133"/>
      <c r="FC97" s="133"/>
      <c r="FD97" s="133"/>
      <c r="FE97" s="133"/>
      <c r="FF97" s="133"/>
      <c r="FG97" s="133"/>
      <c r="FI97" s="133"/>
      <c r="FJ97" s="133"/>
      <c r="FK97" s="133"/>
      <c r="FL97" s="133"/>
      <c r="FM97" s="133"/>
      <c r="FN97" s="133"/>
      <c r="FO97" s="133"/>
      <c r="FP97" s="133"/>
      <c r="FQ97" s="133"/>
      <c r="FR97" s="133"/>
      <c r="FS97" s="133"/>
      <c r="FT97" s="133"/>
      <c r="FV97" s="133"/>
      <c r="FW97" s="133"/>
      <c r="FX97" s="133"/>
      <c r="FY97" s="133"/>
      <c r="FZ97" s="133"/>
      <c r="GA97" s="133"/>
      <c r="GB97" s="133"/>
      <c r="GC97" s="133"/>
      <c r="GD97" s="133"/>
      <c r="GE97" s="133"/>
      <c r="GF97" s="133"/>
      <c r="GG97" s="133"/>
      <c r="GI97" s="133"/>
      <c r="GJ97" s="133"/>
      <c r="GK97" s="133"/>
      <c r="GL97" s="133"/>
      <c r="GM97" s="133"/>
      <c r="GN97" s="133"/>
      <c r="GO97" s="133"/>
      <c r="GP97" s="133"/>
      <c r="GQ97" s="133"/>
      <c r="GR97" s="133"/>
      <c r="GS97" s="133"/>
      <c r="GT97" s="133"/>
      <c r="GV97" s="133"/>
      <c r="GW97" s="133"/>
      <c r="GX97" s="133"/>
      <c r="GY97" s="133"/>
      <c r="GZ97" s="133"/>
      <c r="HA97" s="133"/>
      <c r="HB97" s="133"/>
      <c r="HC97" s="133"/>
      <c r="HD97" s="133"/>
      <c r="HE97" s="133"/>
      <c r="HF97" s="133"/>
      <c r="HG97" s="133"/>
      <c r="HI97" s="133"/>
      <c r="HJ97" s="133"/>
      <c r="HK97" s="133"/>
      <c r="HL97" s="133"/>
      <c r="HM97" s="133"/>
      <c r="HN97" s="133"/>
      <c r="HO97" s="133"/>
      <c r="HP97" s="133"/>
      <c r="HQ97" s="133"/>
      <c r="HR97" s="133"/>
      <c r="HS97" s="133"/>
      <c r="HT97" s="133"/>
      <c r="HV97" s="133"/>
      <c r="HW97" s="133"/>
      <c r="HX97" s="133"/>
      <c r="HY97" s="133"/>
      <c r="HZ97" s="133"/>
      <c r="IA97" s="133"/>
      <c r="IB97" s="133"/>
      <c r="IC97" s="133"/>
      <c r="ID97" s="133"/>
      <c r="IE97" s="133"/>
      <c r="IF97" s="133"/>
      <c r="IG97" s="133"/>
      <c r="II97" s="133"/>
      <c r="IJ97" s="133"/>
      <c r="IK97" s="133"/>
      <c r="IL97" s="133"/>
      <c r="IM97" s="133"/>
      <c r="IN97" s="133"/>
      <c r="IO97" s="133"/>
      <c r="IP97" s="133"/>
      <c r="IQ97" s="133"/>
      <c r="IR97" s="133"/>
      <c r="IS97" s="133"/>
      <c r="IT97" s="133"/>
      <c r="IV97" s="133"/>
      <c r="IW97" s="133"/>
      <c r="IX97" s="133"/>
      <c r="IY97" s="133"/>
      <c r="IZ97" s="133"/>
      <c r="JA97" s="133"/>
      <c r="JB97" s="133"/>
      <c r="JC97" s="133"/>
      <c r="JD97" s="133"/>
      <c r="JE97" s="133"/>
      <c r="JF97" s="133"/>
      <c r="JG97" s="133"/>
      <c r="JI97" s="133"/>
      <c r="JJ97" s="133"/>
      <c r="JK97" s="133"/>
      <c r="JL97" s="133"/>
      <c r="JM97" s="133"/>
      <c r="JN97" s="133"/>
      <c r="JO97" s="133"/>
      <c r="JP97" s="133"/>
      <c r="JQ97" s="133"/>
      <c r="JR97" s="133"/>
      <c r="JS97" s="133"/>
      <c r="JT97" s="133"/>
      <c r="JV97" s="133"/>
      <c r="JW97" s="133"/>
      <c r="JX97" s="133"/>
      <c r="JY97" s="133"/>
      <c r="JZ97" s="133"/>
      <c r="KA97" s="133"/>
      <c r="KB97" s="133"/>
      <c r="KC97" s="133"/>
      <c r="KD97" s="133"/>
      <c r="KE97" s="133"/>
      <c r="KF97" s="133"/>
      <c r="KG97" s="133"/>
      <c r="KI97" s="133"/>
      <c r="KJ97" s="133"/>
      <c r="KK97" s="133"/>
      <c r="KL97" s="133"/>
      <c r="KM97" s="133"/>
      <c r="KN97" s="133"/>
      <c r="KO97" s="133"/>
      <c r="KP97" s="133"/>
      <c r="KQ97" s="133"/>
      <c r="KR97" s="133"/>
      <c r="KS97" s="133"/>
      <c r="KT97" s="133"/>
      <c r="KV97" s="133"/>
      <c r="KW97" s="133"/>
      <c r="KX97" s="133"/>
      <c r="KY97" s="133"/>
      <c r="KZ97" s="133"/>
      <c r="LA97" s="133"/>
      <c r="LB97" s="133"/>
      <c r="LC97" s="133"/>
      <c r="LD97" s="133"/>
      <c r="LE97" s="133"/>
      <c r="LF97" s="133"/>
      <c r="LG97" s="133"/>
      <c r="LI97" s="133"/>
      <c r="LJ97" s="133"/>
      <c r="LK97" s="133"/>
      <c r="LL97" s="133"/>
      <c r="LM97" s="133"/>
      <c r="LN97" s="133"/>
      <c r="LO97" s="133"/>
      <c r="LP97" s="133"/>
      <c r="LQ97" s="133"/>
      <c r="LR97" s="133"/>
      <c r="LS97" s="133"/>
      <c r="LT97" s="133"/>
      <c r="LV97" s="133"/>
      <c r="LW97" s="133"/>
      <c r="LX97" s="133"/>
      <c r="LY97" s="133"/>
      <c r="LZ97" s="133"/>
      <c r="MA97" s="133"/>
      <c r="MB97" s="133"/>
      <c r="MC97" s="133"/>
      <c r="MD97" s="133"/>
      <c r="ME97" s="133"/>
      <c r="MF97" s="133"/>
      <c r="MG97" s="133"/>
    </row>
  </sheetData>
  <mergeCells count="215">
    <mergeCell ref="IV2:JG2"/>
    <mergeCell ref="IV3:JG3"/>
    <mergeCell ref="FV2:GG2"/>
    <mergeCell ref="GI2:GT2"/>
    <mergeCell ref="HI2:HT2"/>
    <mergeCell ref="II2:IT2"/>
    <mergeCell ref="GI3:GT3"/>
    <mergeCell ref="HI3:HT3"/>
    <mergeCell ref="II3:IT3"/>
    <mergeCell ref="BY69:CA69"/>
    <mergeCell ref="CL69:CN69"/>
    <mergeCell ref="CY69:DA69"/>
    <mergeCell ref="DL69:DN69"/>
    <mergeCell ref="DY69:EA69"/>
    <mergeCell ref="EL69:EN69"/>
    <mergeCell ref="EY69:FA69"/>
    <mergeCell ref="FL69:FN69"/>
    <mergeCell ref="KY69:LA69"/>
    <mergeCell ref="LL69:LN69"/>
    <mergeCell ref="LY69:MA69"/>
    <mergeCell ref="HL71:HN71"/>
    <mergeCell ref="HL72:HN72"/>
    <mergeCell ref="EY71:FA71"/>
    <mergeCell ref="FL71:FN71"/>
    <mergeCell ref="FY71:GA71"/>
    <mergeCell ref="GL71:GN71"/>
    <mergeCell ref="GO72:GT72"/>
    <mergeCell ref="HB72:HG72"/>
    <mergeCell ref="HO72:HT72"/>
    <mergeCell ref="HY71:IA71"/>
    <mergeCell ref="HY72:IA72"/>
    <mergeCell ref="IL72:IN72"/>
    <mergeCell ref="IO72:IT72"/>
    <mergeCell ref="IY72:JA72"/>
    <mergeCell ref="JB72:JG72"/>
    <mergeCell ref="JL72:JN72"/>
    <mergeCell ref="LL72:LN72"/>
    <mergeCell ref="LO72:LT72"/>
    <mergeCell ref="LY72:MA72"/>
    <mergeCell ref="JO72:JT72"/>
    <mergeCell ref="JY72:KA72"/>
    <mergeCell ref="KB72:KG72"/>
    <mergeCell ref="KL72:KN72"/>
    <mergeCell ref="KO72:KT72"/>
    <mergeCell ref="KY72:LA72"/>
    <mergeCell ref="LB72:LG72"/>
    <mergeCell ref="GY69:HA69"/>
    <mergeCell ref="HL69:HN69"/>
    <mergeCell ref="HV2:IG2"/>
    <mergeCell ref="HV3:IG3"/>
    <mergeCell ref="Y69:AA69"/>
    <mergeCell ref="AL69:AN69"/>
    <mergeCell ref="AY69:BA69"/>
    <mergeCell ref="BL69:BN69"/>
    <mergeCell ref="HY69:IA69"/>
    <mergeCell ref="FY70:GA70"/>
    <mergeCell ref="GL70:GN70"/>
    <mergeCell ref="GY70:HA70"/>
    <mergeCell ref="HL70:HN70"/>
    <mergeCell ref="HY70:IA70"/>
    <mergeCell ref="Y70:AA70"/>
    <mergeCell ref="Y71:AA71"/>
    <mergeCell ref="L72:N72"/>
    <mergeCell ref="O72:T72"/>
    <mergeCell ref="Y72:AA72"/>
    <mergeCell ref="AB72:AG72"/>
    <mergeCell ref="AL72:AN72"/>
    <mergeCell ref="AO72:AT72"/>
    <mergeCell ref="L69:N69"/>
    <mergeCell ref="L70:N70"/>
    <mergeCell ref="AL70:AN70"/>
    <mergeCell ref="BL70:BN70"/>
    <mergeCell ref="L71:N71"/>
    <mergeCell ref="AL71:AN71"/>
    <mergeCell ref="BL71:BN71"/>
    <mergeCell ref="AY70:BA70"/>
    <mergeCell ref="AY71:BA71"/>
    <mergeCell ref="AY72:BA72"/>
    <mergeCell ref="BB72:BG72"/>
    <mergeCell ref="BL72:BN72"/>
    <mergeCell ref="BO72:BT72"/>
    <mergeCell ref="BY72:CA72"/>
    <mergeCell ref="GY71:HA71"/>
    <mergeCell ref="GY72:HA72"/>
    <mergeCell ref="IB72:IG72"/>
    <mergeCell ref="FI3:FT3"/>
    <mergeCell ref="FV3:GG3"/>
    <mergeCell ref="BV3:CG3"/>
    <mergeCell ref="CI3:CT3"/>
    <mergeCell ref="CV3:DG3"/>
    <mergeCell ref="DI3:DT3"/>
    <mergeCell ref="DV3:EG3"/>
    <mergeCell ref="EI3:ET3"/>
    <mergeCell ref="EV3:F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JM4:JN4"/>
    <mergeCell ref="JZ4:KA4"/>
    <mergeCell ref="KM4:KN4"/>
    <mergeCell ref="KZ4:LA4"/>
    <mergeCell ref="LM4:LN4"/>
    <mergeCell ref="LZ4:MA4"/>
    <mergeCell ref="FZ4:GA4"/>
    <mergeCell ref="GM4:GN4"/>
    <mergeCell ref="GZ4:HA4"/>
    <mergeCell ref="HM4:HN4"/>
    <mergeCell ref="HZ4:IA4"/>
    <mergeCell ref="IM4:IN4"/>
    <mergeCell ref="IZ4:JA4"/>
    <mergeCell ref="LI2:LT2"/>
    <mergeCell ref="LI3:LT3"/>
    <mergeCell ref="JI2:JT2"/>
    <mergeCell ref="JV2:KG2"/>
    <mergeCell ref="KV2:LG2"/>
    <mergeCell ref="LV2:MG2"/>
    <mergeCell ref="JI3:JT3"/>
    <mergeCell ref="JV3:KG3"/>
    <mergeCell ref="KV3:LG3"/>
    <mergeCell ref="LV3:MG3"/>
    <mergeCell ref="CI2:CT2"/>
    <mergeCell ref="CV2:DG2"/>
    <mergeCell ref="DI2:DT2"/>
    <mergeCell ref="DV2:EG2"/>
    <mergeCell ref="EI2:ET2"/>
    <mergeCell ref="EV2:FG2"/>
    <mergeCell ref="FI2:FT2"/>
    <mergeCell ref="I2:T2"/>
    <mergeCell ref="I3:T3"/>
    <mergeCell ref="AI2:AT2"/>
    <mergeCell ref="AI3:AT3"/>
    <mergeCell ref="BI2:BT2"/>
    <mergeCell ref="BI3:BT3"/>
    <mergeCell ref="B1:G1"/>
    <mergeCell ref="V2:AG2"/>
    <mergeCell ref="AV2:BG2"/>
    <mergeCell ref="BV2:CG2"/>
    <mergeCell ref="B3:G3"/>
    <mergeCell ref="V3:AG3"/>
    <mergeCell ref="AV3:BG3"/>
    <mergeCell ref="GV2:HG2"/>
    <mergeCell ref="GV3:HG3"/>
    <mergeCell ref="KI2:KT2"/>
    <mergeCell ref="KI3:KT3"/>
    <mergeCell ref="IY69:JA69"/>
    <mergeCell ref="IY70:JA70"/>
    <mergeCell ref="JY69:KA69"/>
    <mergeCell ref="JY70:KA70"/>
    <mergeCell ref="KL70:KN70"/>
    <mergeCell ref="KY70:LA70"/>
    <mergeCell ref="LL70:LN70"/>
    <mergeCell ref="LY70:MA70"/>
    <mergeCell ref="FY69:GA69"/>
    <mergeCell ref="GL69:GN69"/>
    <mergeCell ref="IL69:IN69"/>
    <mergeCell ref="JL69:JN69"/>
    <mergeCell ref="KL69:KN69"/>
    <mergeCell ref="IL70:IN70"/>
    <mergeCell ref="JL70:JN70"/>
    <mergeCell ref="CL70:CN70"/>
    <mergeCell ref="CY70:DA70"/>
    <mergeCell ref="DL70:DN70"/>
    <mergeCell ref="DY70:EA70"/>
    <mergeCell ref="EL70:EN70"/>
    <mergeCell ref="EY70:FA70"/>
    <mergeCell ref="FL70:FN70"/>
    <mergeCell ref="IL71:IN71"/>
    <mergeCell ref="IY71:JA71"/>
    <mergeCell ref="JL71:JN71"/>
    <mergeCell ref="JY71:KA71"/>
    <mergeCell ref="KL71:KN71"/>
    <mergeCell ref="KY71:LA71"/>
    <mergeCell ref="LL71:LN71"/>
    <mergeCell ref="LY71:MA71"/>
    <mergeCell ref="BY70:CA70"/>
    <mergeCell ref="BY71:CA71"/>
    <mergeCell ref="CL71:CN71"/>
    <mergeCell ref="CY71:DA71"/>
    <mergeCell ref="DL71:DN71"/>
    <mergeCell ref="DY71:EA71"/>
    <mergeCell ref="EL71:EN71"/>
    <mergeCell ref="DY72:EA72"/>
    <mergeCell ref="EB72:EG72"/>
    <mergeCell ref="B74:H74"/>
    <mergeCell ref="B75:H77"/>
    <mergeCell ref="B78:H80"/>
    <mergeCell ref="B81:H83"/>
    <mergeCell ref="CB72:CG72"/>
    <mergeCell ref="CL72:CN72"/>
    <mergeCell ref="CO72:CT72"/>
    <mergeCell ref="CY72:DA72"/>
    <mergeCell ref="DB72:DG72"/>
    <mergeCell ref="DL72:DN72"/>
    <mergeCell ref="DO72:DT72"/>
    <mergeCell ref="GB72:GG72"/>
    <mergeCell ref="GL72:GN72"/>
    <mergeCell ref="MB72:MG72"/>
    <mergeCell ref="EL72:EN72"/>
    <mergeCell ref="EO72:ET72"/>
    <mergeCell ref="EY72:FA72"/>
    <mergeCell ref="FB72:FG72"/>
    <mergeCell ref="FL72:FN72"/>
    <mergeCell ref="FO72:FT72"/>
    <mergeCell ref="FY72:GA72"/>
  </mergeCells>
  <conditionalFormatting sqref="J48:J55 J57:J60 J62:J63 J65">
    <cfRule type="expression" dxfId="10" priority="1">
      <formula>Q48&gt;1</formula>
    </cfRule>
  </conditionalFormatting>
  <conditionalFormatting sqref="L48:L55 L57:L60 L62:L63">
    <cfRule type="expression" dxfId="10" priority="2">
      <formula>R48&gt;1</formula>
    </cfRule>
  </conditionalFormatting>
  <conditionalFormatting sqref="L65">
    <cfRule type="expression" dxfId="10" priority="3">
      <formula>R65&gt;1</formula>
    </cfRule>
  </conditionalFormatting>
  <conditionalFormatting sqref="W48:W55 W57:W60 W62:W63 W65">
    <cfRule type="expression" dxfId="10" priority="4">
      <formula>AD48&gt;1</formula>
    </cfRule>
  </conditionalFormatting>
  <conditionalFormatting sqref="Y48:Y55 Y57:Y60 Y62:Y63">
    <cfRule type="expression" dxfId="10" priority="5">
      <formula>AE48&gt;1</formula>
    </cfRule>
  </conditionalFormatting>
  <conditionalFormatting sqref="Y65">
    <cfRule type="expression" dxfId="10" priority="6">
      <formula>AE65&gt;1</formula>
    </cfRule>
  </conditionalFormatting>
  <conditionalFormatting sqref="AJ48:AJ55 AJ57:AJ60 AJ62:AJ63 AJ65">
    <cfRule type="expression" dxfId="10" priority="7">
      <formula>AQ48&gt;1</formula>
    </cfRule>
  </conditionalFormatting>
  <conditionalFormatting sqref="AL48:AL55 AL57:AL60 AL62:AL63">
    <cfRule type="expression" dxfId="10" priority="8">
      <formula>AR48&gt;1</formula>
    </cfRule>
  </conditionalFormatting>
  <conditionalFormatting sqref="AL65">
    <cfRule type="expression" dxfId="10" priority="9">
      <formula>AR65&gt;1</formula>
    </cfRule>
  </conditionalFormatting>
  <conditionalFormatting sqref="AW48:AW55 AW57:AW60 AW62:AW63 AW65">
    <cfRule type="expression" dxfId="10" priority="10">
      <formula>BD48&gt;1</formula>
    </cfRule>
  </conditionalFormatting>
  <conditionalFormatting sqref="AY48:AY55 AY57:AY60 AY62:AY63">
    <cfRule type="expression" dxfId="10" priority="11">
      <formula>BE48&gt;1</formula>
    </cfRule>
  </conditionalFormatting>
  <conditionalFormatting sqref="AY65">
    <cfRule type="expression" dxfId="10" priority="12">
      <formula>BE65&gt;1</formula>
    </cfRule>
  </conditionalFormatting>
  <conditionalFormatting sqref="BJ48:BJ55 BJ57:BJ60 BJ62:BJ63 BJ65">
    <cfRule type="expression" dxfId="10" priority="13">
      <formula>BQ48&gt;1</formula>
    </cfRule>
  </conditionalFormatting>
  <conditionalFormatting sqref="BL48:BL55 BL57:BL60 BL62:BL63">
    <cfRule type="expression" dxfId="10" priority="14">
      <formula>BR48&gt;1</formula>
    </cfRule>
  </conditionalFormatting>
  <conditionalFormatting sqref="BL65">
    <cfRule type="expression" dxfId="10" priority="15">
      <formula>BR65&gt;1</formula>
    </cfRule>
  </conditionalFormatting>
  <conditionalFormatting sqref="BW48:BW55 BW57:BW60 BW62:BW63 BW65">
    <cfRule type="expression" dxfId="10" priority="16">
      <formula>CD48&gt;1</formula>
    </cfRule>
  </conditionalFormatting>
  <conditionalFormatting sqref="BY48:BY55 BY57:BY60 BY62:BY63">
    <cfRule type="expression" dxfId="10" priority="17">
      <formula>CE48&gt;1</formula>
    </cfRule>
  </conditionalFormatting>
  <conditionalFormatting sqref="BY65">
    <cfRule type="expression" dxfId="10" priority="18">
      <formula>CE65&gt;1</formula>
    </cfRule>
  </conditionalFormatting>
  <conditionalFormatting sqref="CJ48:CJ55 CJ57:CJ60 CJ62:CJ63 CJ65">
    <cfRule type="expression" dxfId="10" priority="19">
      <formula>CQ48&gt;1</formula>
    </cfRule>
  </conditionalFormatting>
  <conditionalFormatting sqref="CL48:CL55 CL57:CL60 CL62:CL63">
    <cfRule type="expression" dxfId="10" priority="20">
      <formula>CR48&gt;1</formula>
    </cfRule>
  </conditionalFormatting>
  <conditionalFormatting sqref="CL65">
    <cfRule type="expression" dxfId="10" priority="21">
      <formula>CR65&gt;1</formula>
    </cfRule>
  </conditionalFormatting>
  <conditionalFormatting sqref="CW48:CW55 CW57:CW60 CW62:CW63 CW65">
    <cfRule type="expression" dxfId="10" priority="22">
      <formula>DD48&gt;1</formula>
    </cfRule>
  </conditionalFormatting>
  <conditionalFormatting sqref="CY48:CY55 CY57:CY60 CY62:CY63">
    <cfRule type="expression" dxfId="10" priority="23">
      <formula>DE48&gt;1</formula>
    </cfRule>
  </conditionalFormatting>
  <conditionalFormatting sqref="CY65">
    <cfRule type="expression" dxfId="10" priority="24">
      <formula>DE65&gt;1</formula>
    </cfRule>
  </conditionalFormatting>
  <conditionalFormatting sqref="DJ48:DJ55 DJ57:DJ60 DJ62:DJ63 DJ65">
    <cfRule type="expression" dxfId="10" priority="25">
      <formula>DQ48&gt;1</formula>
    </cfRule>
  </conditionalFormatting>
  <conditionalFormatting sqref="DL48:DL55 DL57:DL60 DL62:DL63">
    <cfRule type="expression" dxfId="10" priority="26">
      <formula>DR48&gt;1</formula>
    </cfRule>
  </conditionalFormatting>
  <conditionalFormatting sqref="DL65">
    <cfRule type="expression" dxfId="10" priority="27">
      <formula>DR65&gt;1</formula>
    </cfRule>
  </conditionalFormatting>
  <conditionalFormatting sqref="DW48:DW55 DW57:DW60 DW62:DW63 DW65">
    <cfRule type="expression" dxfId="10" priority="28">
      <formula>ED48&gt;1</formula>
    </cfRule>
  </conditionalFormatting>
  <conditionalFormatting sqref="DY48:DY55 DY57:DY60 DY62:DY63">
    <cfRule type="expression" dxfId="10" priority="29">
      <formula>EE48&gt;1</formula>
    </cfRule>
  </conditionalFormatting>
  <conditionalFormatting sqref="DY65">
    <cfRule type="expression" dxfId="10" priority="30">
      <formula>EE65&gt;1</formula>
    </cfRule>
  </conditionalFormatting>
  <conditionalFormatting sqref="EJ48:EJ55 EJ57:EJ60 EJ62:EJ63 EJ65">
    <cfRule type="expression" dxfId="10" priority="31">
      <formula>EQ48&gt;1</formula>
    </cfRule>
  </conditionalFormatting>
  <conditionalFormatting sqref="EL48:EL55 EL57:EL60 EL62:EL63">
    <cfRule type="expression" dxfId="10" priority="32">
      <formula>ER48&gt;1</formula>
    </cfRule>
  </conditionalFormatting>
  <conditionalFormatting sqref="EL65">
    <cfRule type="expression" dxfId="10" priority="33">
      <formula>ER65&gt;1</formula>
    </cfRule>
  </conditionalFormatting>
  <conditionalFormatting sqref="EW48:EW55 EW57:EW60 EW62:EW63 EW65">
    <cfRule type="expression" dxfId="10" priority="34">
      <formula>FD48&gt;1</formula>
    </cfRule>
  </conditionalFormatting>
  <conditionalFormatting sqref="EY48:EY55 EY57:EY60 EY62:EY63">
    <cfRule type="expression" dxfId="10" priority="35">
      <formula>FE48&gt;1</formula>
    </cfRule>
  </conditionalFormatting>
  <conditionalFormatting sqref="EY65">
    <cfRule type="expression" dxfId="10" priority="36">
      <formula>FE65&gt;1</formula>
    </cfRule>
  </conditionalFormatting>
  <conditionalFormatting sqref="FJ48:FJ55 FJ57:FJ60 FJ62:FJ63 FJ65">
    <cfRule type="expression" dxfId="10" priority="37">
      <formula>FQ48&gt;1</formula>
    </cfRule>
  </conditionalFormatting>
  <conditionalFormatting sqref="FL48:FL55 FL57:FL60 FL62:FL63">
    <cfRule type="expression" dxfId="10" priority="38">
      <formula>FR48&gt;1</formula>
    </cfRule>
  </conditionalFormatting>
  <conditionalFormatting sqref="FL65">
    <cfRule type="expression" dxfId="10" priority="39">
      <formula>FR65&gt;1</formula>
    </cfRule>
  </conditionalFormatting>
  <conditionalFormatting sqref="FW48:FW55 FW57:FW60 FW62:FW63 FW65">
    <cfRule type="expression" dxfId="10" priority="40">
      <formula>GD48&gt;1</formula>
    </cfRule>
  </conditionalFormatting>
  <conditionalFormatting sqref="FY48:FY55 FY57:FY60 FY62:FY63">
    <cfRule type="expression" dxfId="10" priority="41">
      <formula>GE48&gt;1</formula>
    </cfRule>
  </conditionalFormatting>
  <conditionalFormatting sqref="FY65">
    <cfRule type="expression" dxfId="10" priority="42">
      <formula>GE65&gt;1</formula>
    </cfRule>
  </conditionalFormatting>
  <conditionalFormatting sqref="GJ48:GJ55 GJ57:GJ60 GJ62:GJ63 GJ65">
    <cfRule type="expression" dxfId="10" priority="43">
      <formula>GQ48&gt;1</formula>
    </cfRule>
  </conditionalFormatting>
  <conditionalFormatting sqref="GL48:GL55 GL57:GL60 GL62:GL63">
    <cfRule type="expression" dxfId="10" priority="44">
      <formula>GR48&gt;1</formula>
    </cfRule>
  </conditionalFormatting>
  <conditionalFormatting sqref="GL65">
    <cfRule type="expression" dxfId="10" priority="45">
      <formula>GR65&gt;1</formula>
    </cfRule>
  </conditionalFormatting>
  <conditionalFormatting sqref="GW48:GW55 GW57:GW60 GW62:GW63 GW65">
    <cfRule type="expression" dxfId="10" priority="46">
      <formula>HD48&gt;1</formula>
    </cfRule>
  </conditionalFormatting>
  <conditionalFormatting sqref="GY48:GY55 GY57:GY60 GY62:GY63">
    <cfRule type="expression" dxfId="10" priority="47">
      <formula>HE48&gt;1</formula>
    </cfRule>
  </conditionalFormatting>
  <conditionalFormatting sqref="GY65">
    <cfRule type="expression" dxfId="10" priority="48">
      <formula>HE65&gt;1</formula>
    </cfRule>
  </conditionalFormatting>
  <conditionalFormatting sqref="HJ48:HJ55 HJ57:HJ60 HJ62:HJ63 HJ65">
    <cfRule type="expression" dxfId="10" priority="49">
      <formula>HQ48&gt;1</formula>
    </cfRule>
  </conditionalFormatting>
  <conditionalFormatting sqref="HL48:HL55 HL57:HL60 HL62:HL63">
    <cfRule type="expression" dxfId="10" priority="50">
      <formula>HR48&gt;1</formula>
    </cfRule>
  </conditionalFormatting>
  <conditionalFormatting sqref="HL65">
    <cfRule type="expression" dxfId="10" priority="51">
      <formula>HR65&gt;1</formula>
    </cfRule>
  </conditionalFormatting>
  <conditionalFormatting sqref="HW48:HW55 HW57:HW60 HW62:HW63 HW65">
    <cfRule type="expression" dxfId="10" priority="52">
      <formula>ID48&gt;1</formula>
    </cfRule>
  </conditionalFormatting>
  <conditionalFormatting sqref="HY48:HY55 HY57:HY60 HY62:HY63">
    <cfRule type="expression" dxfId="10" priority="53">
      <formula>IE48&gt;1</formula>
    </cfRule>
  </conditionalFormatting>
  <conditionalFormatting sqref="HY65">
    <cfRule type="expression" dxfId="10" priority="54">
      <formula>IE65&gt;1</formula>
    </cfRule>
  </conditionalFormatting>
  <conditionalFormatting sqref="IJ48:IJ55 IJ57:IJ60 IJ62:IJ63 IJ65">
    <cfRule type="expression" dxfId="10" priority="55">
      <formula>IQ48&gt;1</formula>
    </cfRule>
  </conditionalFormatting>
  <conditionalFormatting sqref="IL48:IL55 IL57:IL60 IL62:IL63">
    <cfRule type="expression" dxfId="10" priority="56">
      <formula>IR48&gt;1</formula>
    </cfRule>
  </conditionalFormatting>
  <conditionalFormatting sqref="IL65">
    <cfRule type="expression" dxfId="10" priority="57">
      <formula>IR65&gt;1</formula>
    </cfRule>
  </conditionalFormatting>
  <conditionalFormatting sqref="IW48:IW55 IW57:IW60 IW62:IW63 IW65">
    <cfRule type="expression" dxfId="10" priority="58">
      <formula>JD48&gt;1</formula>
    </cfRule>
  </conditionalFormatting>
  <conditionalFormatting sqref="IY48:IY55 IY57:IY60 IY62:IY63">
    <cfRule type="expression" dxfId="10" priority="59">
      <formula>JE48&gt;1</formula>
    </cfRule>
  </conditionalFormatting>
  <conditionalFormatting sqref="IY65">
    <cfRule type="expression" dxfId="10" priority="60">
      <formula>JE65&gt;1</formula>
    </cfRule>
  </conditionalFormatting>
  <conditionalFormatting sqref="JJ48:JJ55 JJ57:JJ60 JJ62:JJ63 JJ65">
    <cfRule type="expression" dxfId="10" priority="61">
      <formula>JQ48&gt;1</formula>
    </cfRule>
  </conditionalFormatting>
  <conditionalFormatting sqref="JL48:JL55 JL57:JL60 JL62:JL63">
    <cfRule type="expression" dxfId="10" priority="62">
      <formula>JR48&gt;1</formula>
    </cfRule>
  </conditionalFormatting>
  <conditionalFormatting sqref="JL65">
    <cfRule type="expression" dxfId="10" priority="63">
      <formula>JR65&gt;1</formula>
    </cfRule>
  </conditionalFormatting>
  <conditionalFormatting sqref="JW48:JW55 JW57:JW60 JW62:JW63 JW65">
    <cfRule type="expression" dxfId="10" priority="64">
      <formula>KD48&gt;1</formula>
    </cfRule>
  </conditionalFormatting>
  <conditionalFormatting sqref="JY48:JY55 JY57:JY60 JY62:JY63">
    <cfRule type="expression" dxfId="10" priority="65">
      <formula>KE48&gt;1</formula>
    </cfRule>
  </conditionalFormatting>
  <conditionalFormatting sqref="JY65">
    <cfRule type="expression" dxfId="10" priority="66">
      <formula>KE65&gt;1</formula>
    </cfRule>
  </conditionalFormatting>
  <conditionalFormatting sqref="KJ48:KJ55 KJ57:KJ60 KJ62:KJ63 KJ65">
    <cfRule type="expression" dxfId="10" priority="67">
      <formula>KQ48&gt;1</formula>
    </cfRule>
  </conditionalFormatting>
  <conditionalFormatting sqref="KL48:KL55 KL57:KL60 KL62:KL63">
    <cfRule type="expression" dxfId="10" priority="68">
      <formula>KR48&gt;1</formula>
    </cfRule>
  </conditionalFormatting>
  <conditionalFormatting sqref="KL65">
    <cfRule type="expression" dxfId="10" priority="69">
      <formula>KR65&gt;1</formula>
    </cfRule>
  </conditionalFormatting>
  <conditionalFormatting sqref="KW48:KW55 KW57:KW60 KW62:KW63 KW65">
    <cfRule type="expression" dxfId="10" priority="70">
      <formula>LD48&gt;1</formula>
    </cfRule>
  </conditionalFormatting>
  <conditionalFormatting sqref="KY48:KY55 KY57:KY60 KY62:KY63">
    <cfRule type="expression" dxfId="10" priority="71">
      <formula>LE48&gt;1</formula>
    </cfRule>
  </conditionalFormatting>
  <conditionalFormatting sqref="KY65">
    <cfRule type="expression" dxfId="10" priority="72">
      <formula>LE65&gt;1</formula>
    </cfRule>
  </conditionalFormatting>
  <conditionalFormatting sqref="LJ48:LJ55 LJ57:LJ60 LJ62:LJ63 LJ65">
    <cfRule type="expression" dxfId="10" priority="73">
      <formula>LQ48&gt;1</formula>
    </cfRule>
  </conditionalFormatting>
  <conditionalFormatting sqref="LL48:LL55 LL57:LL60 LL62:LL63">
    <cfRule type="expression" dxfId="10" priority="74">
      <formula>LR48&gt;1</formula>
    </cfRule>
  </conditionalFormatting>
  <conditionalFormatting sqref="LL65">
    <cfRule type="expression" dxfId="10" priority="75">
      <formula>LR65&gt;1</formula>
    </cfRule>
  </conditionalFormatting>
  <conditionalFormatting sqref="LW48:LW55 LW57:LW60 LW62:LW63 LW65">
    <cfRule type="expression" dxfId="10" priority="76">
      <formula>MD48&gt;1</formula>
    </cfRule>
  </conditionalFormatting>
  <conditionalFormatting sqref="LY48:LY55 LY57:LY60 LY62:LY63">
    <cfRule type="expression" dxfId="10" priority="77">
      <formula>ME48&gt;1</formula>
    </cfRule>
  </conditionalFormatting>
  <conditionalFormatting sqref="LY65">
    <cfRule type="expression" dxfId="10" priority="78">
      <formula>ME65&gt;1</formula>
    </cfRule>
  </conditionalFormatting>
  <printOptions/>
  <pageMargins bottom="0.787401575" footer="0.0" header="0.0" left="0.7" right="0.7" top="0.7874015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6.29"/>
    <col customWidth="1" min="3" max="3" width="21.0"/>
    <col customWidth="1" min="4" max="5" width="11.43"/>
    <col customWidth="1" hidden="1" min="6" max="6" width="3.29"/>
    <col customWidth="1" hidden="1" min="7" max="7" width="11.43"/>
    <col customWidth="1" hidden="1" min="8" max="8" width="21.0"/>
    <col customWidth="1" hidden="1" min="9" max="10" width="11.43"/>
    <col customWidth="1" hidden="1" min="11" max="11" width="8.0"/>
    <col customWidth="1" hidden="1" min="12" max="12" width="18.14"/>
    <col customWidth="1" hidden="1" min="13" max="13" width="5.57"/>
    <col customWidth="1" min="14" max="26" width="8.71"/>
  </cols>
  <sheetData>
    <row r="1">
      <c r="B1" s="335" t="str">
        <f>Language!$E$92</f>
        <v>Predictions Ranking</v>
      </c>
    </row>
    <row r="2">
      <c r="B2" s="336"/>
      <c r="C2" s="35"/>
    </row>
    <row r="3">
      <c r="B3" s="337"/>
      <c r="C3" s="338" t="str">
        <f>Language!$E$135</f>
        <v>Name</v>
      </c>
      <c r="D3" s="339" t="str">
        <f>Language!$E$103</f>
        <v>Total</v>
      </c>
      <c r="E3" s="295"/>
      <c r="F3" s="295"/>
      <c r="G3" s="340" t="s">
        <v>95</v>
      </c>
      <c r="H3" s="341" t="s">
        <v>96</v>
      </c>
      <c r="I3" s="339" t="s">
        <v>97</v>
      </c>
      <c r="J3" s="342" t="s">
        <v>95</v>
      </c>
      <c r="L3" s="59" t="s">
        <v>98</v>
      </c>
      <c r="M3" s="153">
        <v>9.0</v>
      </c>
    </row>
    <row r="4">
      <c r="B4" s="343">
        <v>1.0</v>
      </c>
      <c r="C4" s="344" t="str">
        <f t="shared" ref="C4:C103" si="1">IFERROR(VLOOKUP(B4,$G$4:$H$103,2,0),"")</f>
        <v>Anna</v>
      </c>
      <c r="D4" s="345">
        <f t="shared" ref="D4:D103" si="2">IFERROR(VLOOKUP(B4,$G$4:$I$103,3,0),"")</f>
        <v>0</v>
      </c>
      <c r="E4" s="336"/>
      <c r="F4" s="336"/>
      <c r="G4" s="346">
        <f t="shared" ref="G4:G103" si="3">IF(J4="","",RANK(J4,$J$4:$J$103,1))</f>
        <v>1</v>
      </c>
      <c r="H4" s="347" t="str">
        <f>IF(Predictions_1!$I$3="","",Predictions_1!$I$3)</f>
        <v>Anna</v>
      </c>
      <c r="I4" s="348">
        <f>IF(Predictions_1!$I$3="","",Predictions_1!$I$2)</f>
        <v>0</v>
      </c>
      <c r="J4" s="346">
        <f t="shared" ref="J4:J103" si="4">IF(I4="","",RANK(I4,$I$4:$I$103,0)+ROW()*0.001)</f>
        <v>1.004</v>
      </c>
      <c r="L4" s="153" t="s">
        <v>99</v>
      </c>
      <c r="M4" s="153">
        <v>13.0</v>
      </c>
    </row>
    <row r="5">
      <c r="B5" s="349">
        <v>2.0</v>
      </c>
      <c r="C5" s="344" t="str">
        <f t="shared" si="1"/>
        <v>Peter</v>
      </c>
      <c r="D5" s="345">
        <f t="shared" si="2"/>
        <v>0</v>
      </c>
      <c r="E5" s="336"/>
      <c r="F5" s="336"/>
      <c r="G5" s="350">
        <f t="shared" si="3"/>
        <v>2</v>
      </c>
      <c r="H5" s="351" t="str">
        <f t="shared" ref="H5:H103" si="5">IF(INDIRECT("Predictions_1!"&amp;ADDRESS(3,$M$3+$M$4*ROW(A1)))="","",INDIRECT("Predictions_1!"&amp;ADDRESS(3,$M$3+$M$4*ROW(A1))))</f>
        <v>Peter</v>
      </c>
      <c r="I5" s="352">
        <f t="shared" ref="I5:I103" si="6">IF(INDIRECT("Predictions_1!"&amp;ADDRESS(3,$M$3+$M$4*ROW(A1)))="","",INDIRECT("Predictions_1!"&amp;ADDRESS(2,$M$3+$M$4*ROW(A1))))</f>
        <v>0</v>
      </c>
      <c r="J5" s="350">
        <f t="shared" si="4"/>
        <v>1.005</v>
      </c>
    </row>
    <row r="6">
      <c r="B6" s="343">
        <v>3.0</v>
      </c>
      <c r="C6" s="344" t="str">
        <f t="shared" si="1"/>
        <v/>
      </c>
      <c r="D6" s="345" t="str">
        <f t="shared" si="2"/>
        <v/>
      </c>
      <c r="E6" s="336"/>
      <c r="F6" s="336"/>
      <c r="G6" s="350" t="str">
        <f t="shared" si="3"/>
        <v/>
      </c>
      <c r="H6" s="351" t="str">
        <f t="shared" si="5"/>
        <v/>
      </c>
      <c r="I6" s="352" t="str">
        <f t="shared" si="6"/>
        <v/>
      </c>
      <c r="J6" s="350" t="str">
        <f t="shared" si="4"/>
        <v/>
      </c>
    </row>
    <row r="7">
      <c r="B7" s="349">
        <v>4.0</v>
      </c>
      <c r="C7" s="344" t="str">
        <f t="shared" si="1"/>
        <v/>
      </c>
      <c r="D7" s="345" t="str">
        <f t="shared" si="2"/>
        <v/>
      </c>
      <c r="E7" s="336"/>
      <c r="F7" s="336"/>
      <c r="G7" s="350" t="str">
        <f t="shared" si="3"/>
        <v/>
      </c>
      <c r="H7" s="351" t="str">
        <f t="shared" si="5"/>
        <v/>
      </c>
      <c r="I7" s="352" t="str">
        <f t="shared" si="6"/>
        <v/>
      </c>
      <c r="J7" s="350" t="str">
        <f t="shared" si="4"/>
        <v/>
      </c>
    </row>
    <row r="8">
      <c r="B8" s="343">
        <v>5.0</v>
      </c>
      <c r="C8" s="344" t="str">
        <f t="shared" si="1"/>
        <v/>
      </c>
      <c r="D8" s="345" t="str">
        <f t="shared" si="2"/>
        <v/>
      </c>
      <c r="E8" s="336"/>
      <c r="F8" s="336"/>
      <c r="G8" s="350" t="str">
        <f t="shared" si="3"/>
        <v/>
      </c>
      <c r="H8" s="351" t="str">
        <f t="shared" si="5"/>
        <v/>
      </c>
      <c r="I8" s="352" t="str">
        <f t="shared" si="6"/>
        <v/>
      </c>
      <c r="J8" s="350" t="str">
        <f t="shared" si="4"/>
        <v/>
      </c>
    </row>
    <row r="9">
      <c r="B9" s="349">
        <v>6.0</v>
      </c>
      <c r="C9" s="344" t="str">
        <f t="shared" si="1"/>
        <v/>
      </c>
      <c r="D9" s="345" t="str">
        <f t="shared" si="2"/>
        <v/>
      </c>
      <c r="E9" s="336"/>
      <c r="F9" s="336"/>
      <c r="G9" s="350" t="str">
        <f t="shared" si="3"/>
        <v/>
      </c>
      <c r="H9" s="351" t="str">
        <f t="shared" si="5"/>
        <v/>
      </c>
      <c r="I9" s="352" t="str">
        <f t="shared" si="6"/>
        <v/>
      </c>
      <c r="J9" s="350" t="str">
        <f t="shared" si="4"/>
        <v/>
      </c>
    </row>
    <row r="10">
      <c r="B10" s="343">
        <v>7.0</v>
      </c>
      <c r="C10" s="344" t="str">
        <f t="shared" si="1"/>
        <v/>
      </c>
      <c r="D10" s="345" t="str">
        <f t="shared" si="2"/>
        <v/>
      </c>
      <c r="E10" s="336"/>
      <c r="F10" s="336"/>
      <c r="G10" s="350" t="str">
        <f t="shared" si="3"/>
        <v/>
      </c>
      <c r="H10" s="351" t="str">
        <f t="shared" si="5"/>
        <v/>
      </c>
      <c r="I10" s="352" t="str">
        <f t="shared" si="6"/>
        <v/>
      </c>
      <c r="J10" s="350" t="str">
        <f t="shared" si="4"/>
        <v/>
      </c>
    </row>
    <row r="11">
      <c r="B11" s="349">
        <v>8.0</v>
      </c>
      <c r="C11" s="344" t="str">
        <f t="shared" si="1"/>
        <v/>
      </c>
      <c r="D11" s="345" t="str">
        <f t="shared" si="2"/>
        <v/>
      </c>
      <c r="E11" s="336"/>
      <c r="F11" s="336"/>
      <c r="G11" s="350" t="str">
        <f t="shared" si="3"/>
        <v/>
      </c>
      <c r="H11" s="351" t="str">
        <f t="shared" si="5"/>
        <v/>
      </c>
      <c r="I11" s="352" t="str">
        <f t="shared" si="6"/>
        <v/>
      </c>
      <c r="J11" s="350" t="str">
        <f t="shared" si="4"/>
        <v/>
      </c>
    </row>
    <row r="12">
      <c r="B12" s="343">
        <v>9.0</v>
      </c>
      <c r="C12" s="344" t="str">
        <f t="shared" si="1"/>
        <v/>
      </c>
      <c r="D12" s="345" t="str">
        <f t="shared" si="2"/>
        <v/>
      </c>
      <c r="E12" s="336"/>
      <c r="F12" s="336"/>
      <c r="G12" s="350" t="str">
        <f t="shared" si="3"/>
        <v/>
      </c>
      <c r="H12" s="351" t="str">
        <f t="shared" si="5"/>
        <v/>
      </c>
      <c r="I12" s="352" t="str">
        <f t="shared" si="6"/>
        <v/>
      </c>
      <c r="J12" s="350" t="str">
        <f t="shared" si="4"/>
        <v/>
      </c>
    </row>
    <row r="13">
      <c r="B13" s="349">
        <v>10.0</v>
      </c>
      <c r="C13" s="344" t="str">
        <f t="shared" si="1"/>
        <v/>
      </c>
      <c r="D13" s="345" t="str">
        <f t="shared" si="2"/>
        <v/>
      </c>
      <c r="E13" s="336"/>
      <c r="F13" s="336"/>
      <c r="G13" s="350" t="str">
        <f t="shared" si="3"/>
        <v/>
      </c>
      <c r="H13" s="351" t="str">
        <f t="shared" si="5"/>
        <v/>
      </c>
      <c r="I13" s="352" t="str">
        <f t="shared" si="6"/>
        <v/>
      </c>
      <c r="J13" s="350" t="str">
        <f t="shared" si="4"/>
        <v/>
      </c>
    </row>
    <row r="14">
      <c r="B14" s="343">
        <v>11.0</v>
      </c>
      <c r="C14" s="344" t="str">
        <f t="shared" si="1"/>
        <v/>
      </c>
      <c r="D14" s="345" t="str">
        <f t="shared" si="2"/>
        <v/>
      </c>
      <c r="E14" s="336"/>
      <c r="F14" s="336"/>
      <c r="G14" s="350" t="str">
        <f t="shared" si="3"/>
        <v/>
      </c>
      <c r="H14" s="351" t="str">
        <f t="shared" si="5"/>
        <v/>
      </c>
      <c r="I14" s="352" t="str">
        <f t="shared" si="6"/>
        <v/>
      </c>
      <c r="J14" s="350" t="str">
        <f t="shared" si="4"/>
        <v/>
      </c>
    </row>
    <row r="15">
      <c r="B15" s="349">
        <v>12.0</v>
      </c>
      <c r="C15" s="344" t="str">
        <f t="shared" si="1"/>
        <v/>
      </c>
      <c r="D15" s="345" t="str">
        <f t="shared" si="2"/>
        <v/>
      </c>
      <c r="E15" s="336"/>
      <c r="F15" s="336"/>
      <c r="G15" s="350" t="str">
        <f t="shared" si="3"/>
        <v/>
      </c>
      <c r="H15" s="351" t="str">
        <f t="shared" si="5"/>
        <v/>
      </c>
      <c r="I15" s="352" t="str">
        <f t="shared" si="6"/>
        <v/>
      </c>
      <c r="J15" s="350" t="str">
        <f t="shared" si="4"/>
        <v/>
      </c>
    </row>
    <row r="16">
      <c r="B16" s="343">
        <v>13.0</v>
      </c>
      <c r="C16" s="344" t="str">
        <f t="shared" si="1"/>
        <v/>
      </c>
      <c r="D16" s="345" t="str">
        <f t="shared" si="2"/>
        <v/>
      </c>
      <c r="E16" s="336"/>
      <c r="F16" s="336"/>
      <c r="G16" s="350" t="str">
        <f t="shared" si="3"/>
        <v/>
      </c>
      <c r="H16" s="351" t="str">
        <f t="shared" si="5"/>
        <v/>
      </c>
      <c r="I16" s="352" t="str">
        <f t="shared" si="6"/>
        <v/>
      </c>
      <c r="J16" s="350" t="str">
        <f t="shared" si="4"/>
        <v/>
      </c>
    </row>
    <row r="17">
      <c r="B17" s="349">
        <v>14.0</v>
      </c>
      <c r="C17" s="344" t="str">
        <f t="shared" si="1"/>
        <v/>
      </c>
      <c r="D17" s="345" t="str">
        <f t="shared" si="2"/>
        <v/>
      </c>
      <c r="E17" s="336"/>
      <c r="F17" s="336"/>
      <c r="G17" s="350" t="str">
        <f t="shared" si="3"/>
        <v/>
      </c>
      <c r="H17" s="351" t="str">
        <f t="shared" si="5"/>
        <v/>
      </c>
      <c r="I17" s="352" t="str">
        <f t="shared" si="6"/>
        <v/>
      </c>
      <c r="J17" s="350" t="str">
        <f t="shared" si="4"/>
        <v/>
      </c>
    </row>
    <row r="18">
      <c r="B18" s="343">
        <v>15.0</v>
      </c>
      <c r="C18" s="344" t="str">
        <f t="shared" si="1"/>
        <v/>
      </c>
      <c r="D18" s="345" t="str">
        <f t="shared" si="2"/>
        <v/>
      </c>
      <c r="E18" s="336"/>
      <c r="F18" s="336"/>
      <c r="G18" s="350" t="str">
        <f t="shared" si="3"/>
        <v/>
      </c>
      <c r="H18" s="351" t="str">
        <f t="shared" si="5"/>
        <v/>
      </c>
      <c r="I18" s="352" t="str">
        <f t="shared" si="6"/>
        <v/>
      </c>
      <c r="J18" s="350" t="str">
        <f t="shared" si="4"/>
        <v/>
      </c>
    </row>
    <row r="19">
      <c r="B19" s="349">
        <v>16.0</v>
      </c>
      <c r="C19" s="344" t="str">
        <f t="shared" si="1"/>
        <v/>
      </c>
      <c r="D19" s="345" t="str">
        <f t="shared" si="2"/>
        <v/>
      </c>
      <c r="E19" s="336"/>
      <c r="F19" s="336"/>
      <c r="G19" s="350" t="str">
        <f t="shared" si="3"/>
        <v/>
      </c>
      <c r="H19" s="351" t="str">
        <f t="shared" si="5"/>
        <v/>
      </c>
      <c r="I19" s="352" t="str">
        <f t="shared" si="6"/>
        <v/>
      </c>
      <c r="J19" s="350" t="str">
        <f t="shared" si="4"/>
        <v/>
      </c>
    </row>
    <row r="20">
      <c r="B20" s="343">
        <v>17.0</v>
      </c>
      <c r="C20" s="344" t="str">
        <f t="shared" si="1"/>
        <v/>
      </c>
      <c r="D20" s="345" t="str">
        <f t="shared" si="2"/>
        <v/>
      </c>
      <c r="E20" s="336"/>
      <c r="F20" s="336"/>
      <c r="G20" s="350" t="str">
        <f t="shared" si="3"/>
        <v/>
      </c>
      <c r="H20" s="351" t="str">
        <f t="shared" si="5"/>
        <v/>
      </c>
      <c r="I20" s="352" t="str">
        <f t="shared" si="6"/>
        <v/>
      </c>
      <c r="J20" s="350" t="str">
        <f t="shared" si="4"/>
        <v/>
      </c>
    </row>
    <row r="21" ht="15.75" customHeight="1">
      <c r="B21" s="349">
        <v>18.0</v>
      </c>
      <c r="C21" s="344" t="str">
        <f t="shared" si="1"/>
        <v/>
      </c>
      <c r="D21" s="345" t="str">
        <f t="shared" si="2"/>
        <v/>
      </c>
      <c r="E21" s="336"/>
      <c r="F21" s="336"/>
      <c r="G21" s="350" t="str">
        <f t="shared" si="3"/>
        <v/>
      </c>
      <c r="H21" s="351" t="str">
        <f t="shared" si="5"/>
        <v/>
      </c>
      <c r="I21" s="352" t="str">
        <f t="shared" si="6"/>
        <v/>
      </c>
      <c r="J21" s="350" t="str">
        <f t="shared" si="4"/>
        <v/>
      </c>
    </row>
    <row r="22" ht="15.75" customHeight="1">
      <c r="B22" s="343">
        <v>19.0</v>
      </c>
      <c r="C22" s="344" t="str">
        <f t="shared" si="1"/>
        <v/>
      </c>
      <c r="D22" s="345" t="str">
        <f t="shared" si="2"/>
        <v/>
      </c>
      <c r="E22" s="336"/>
      <c r="F22" s="336"/>
      <c r="G22" s="350" t="str">
        <f t="shared" si="3"/>
        <v/>
      </c>
      <c r="H22" s="351" t="str">
        <f t="shared" si="5"/>
        <v/>
      </c>
      <c r="I22" s="352" t="str">
        <f t="shared" si="6"/>
        <v/>
      </c>
      <c r="J22" s="350" t="str">
        <f t="shared" si="4"/>
        <v/>
      </c>
    </row>
    <row r="23" ht="15.75" customHeight="1">
      <c r="B23" s="349">
        <v>20.0</v>
      </c>
      <c r="C23" s="344" t="str">
        <f t="shared" si="1"/>
        <v/>
      </c>
      <c r="D23" s="345" t="str">
        <f t="shared" si="2"/>
        <v/>
      </c>
      <c r="E23" s="336"/>
      <c r="F23" s="336"/>
      <c r="G23" s="350" t="str">
        <f t="shared" si="3"/>
        <v/>
      </c>
      <c r="H23" s="351" t="str">
        <f t="shared" si="5"/>
        <v/>
      </c>
      <c r="I23" s="352" t="str">
        <f t="shared" si="6"/>
        <v/>
      </c>
      <c r="J23" s="350" t="str">
        <f t="shared" si="4"/>
        <v/>
      </c>
    </row>
    <row r="24" ht="15.75" customHeight="1">
      <c r="B24" s="343">
        <v>21.0</v>
      </c>
      <c r="C24" s="344" t="str">
        <f t="shared" si="1"/>
        <v/>
      </c>
      <c r="D24" s="345" t="str">
        <f t="shared" si="2"/>
        <v/>
      </c>
      <c r="E24" s="336"/>
      <c r="F24" s="336"/>
      <c r="G24" s="350" t="str">
        <f t="shared" si="3"/>
        <v/>
      </c>
      <c r="H24" s="351" t="str">
        <f t="shared" si="5"/>
        <v/>
      </c>
      <c r="I24" s="352" t="str">
        <f t="shared" si="6"/>
        <v/>
      </c>
      <c r="J24" s="350" t="str">
        <f t="shared" si="4"/>
        <v/>
      </c>
    </row>
    <row r="25" ht="15.75" customHeight="1">
      <c r="B25" s="349">
        <v>22.0</v>
      </c>
      <c r="C25" s="344" t="str">
        <f t="shared" si="1"/>
        <v/>
      </c>
      <c r="D25" s="345" t="str">
        <f t="shared" si="2"/>
        <v/>
      </c>
      <c r="E25" s="336"/>
      <c r="F25" s="336"/>
      <c r="G25" s="350" t="str">
        <f t="shared" si="3"/>
        <v/>
      </c>
      <c r="H25" s="351" t="str">
        <f t="shared" si="5"/>
        <v/>
      </c>
      <c r="I25" s="352" t="str">
        <f t="shared" si="6"/>
        <v/>
      </c>
      <c r="J25" s="350" t="str">
        <f t="shared" si="4"/>
        <v/>
      </c>
    </row>
    <row r="26" ht="15.75" customHeight="1">
      <c r="B26" s="343">
        <v>23.0</v>
      </c>
      <c r="C26" s="344" t="str">
        <f t="shared" si="1"/>
        <v/>
      </c>
      <c r="D26" s="345" t="str">
        <f t="shared" si="2"/>
        <v/>
      </c>
      <c r="E26" s="336"/>
      <c r="F26" s="336"/>
      <c r="G26" s="350" t="str">
        <f t="shared" si="3"/>
        <v/>
      </c>
      <c r="H26" s="351" t="str">
        <f t="shared" si="5"/>
        <v/>
      </c>
      <c r="I26" s="352" t="str">
        <f t="shared" si="6"/>
        <v/>
      </c>
      <c r="J26" s="350" t="str">
        <f t="shared" si="4"/>
        <v/>
      </c>
    </row>
    <row r="27" ht="15.75" customHeight="1">
      <c r="B27" s="349">
        <v>24.0</v>
      </c>
      <c r="C27" s="344" t="str">
        <f t="shared" si="1"/>
        <v/>
      </c>
      <c r="D27" s="345" t="str">
        <f t="shared" si="2"/>
        <v/>
      </c>
      <c r="E27" s="336"/>
      <c r="F27" s="336"/>
      <c r="G27" s="350" t="str">
        <f t="shared" si="3"/>
        <v/>
      </c>
      <c r="H27" s="351" t="str">
        <f t="shared" si="5"/>
        <v/>
      </c>
      <c r="I27" s="352" t="str">
        <f t="shared" si="6"/>
        <v/>
      </c>
      <c r="J27" s="350" t="str">
        <f t="shared" si="4"/>
        <v/>
      </c>
    </row>
    <row r="28" ht="15.75" customHeight="1">
      <c r="B28" s="343">
        <v>25.0</v>
      </c>
      <c r="C28" s="344" t="str">
        <f t="shared" si="1"/>
        <v/>
      </c>
      <c r="D28" s="345" t="str">
        <f t="shared" si="2"/>
        <v/>
      </c>
      <c r="E28" s="336"/>
      <c r="F28" s="336"/>
      <c r="G28" s="350" t="str">
        <f t="shared" si="3"/>
        <v/>
      </c>
      <c r="H28" s="351" t="str">
        <f t="shared" si="5"/>
        <v/>
      </c>
      <c r="I28" s="352" t="str">
        <f t="shared" si="6"/>
        <v/>
      </c>
      <c r="J28" s="350" t="str">
        <f t="shared" si="4"/>
        <v/>
      </c>
    </row>
    <row r="29" ht="15.75" customHeight="1">
      <c r="B29" s="349">
        <v>26.0</v>
      </c>
      <c r="C29" s="344" t="str">
        <f t="shared" si="1"/>
        <v/>
      </c>
      <c r="D29" s="345" t="str">
        <f t="shared" si="2"/>
        <v/>
      </c>
      <c r="E29" s="336"/>
      <c r="F29" s="336"/>
      <c r="G29" s="350" t="str">
        <f t="shared" si="3"/>
        <v/>
      </c>
      <c r="H29" s="351" t="str">
        <f t="shared" si="5"/>
        <v/>
      </c>
      <c r="I29" s="352" t="str">
        <f t="shared" si="6"/>
        <v/>
      </c>
      <c r="J29" s="350" t="str">
        <f t="shared" si="4"/>
        <v/>
      </c>
    </row>
    <row r="30" ht="15.75" customHeight="1">
      <c r="B30" s="343">
        <v>27.0</v>
      </c>
      <c r="C30" s="344" t="str">
        <f t="shared" si="1"/>
        <v/>
      </c>
      <c r="D30" s="345" t="str">
        <f t="shared" si="2"/>
        <v/>
      </c>
      <c r="E30" s="336"/>
      <c r="F30" s="336"/>
      <c r="G30" s="350" t="str">
        <f t="shared" si="3"/>
        <v/>
      </c>
      <c r="H30" s="351" t="str">
        <f t="shared" si="5"/>
        <v/>
      </c>
      <c r="I30" s="352" t="str">
        <f t="shared" si="6"/>
        <v/>
      </c>
      <c r="J30" s="350" t="str">
        <f t="shared" si="4"/>
        <v/>
      </c>
    </row>
    <row r="31" ht="15.75" customHeight="1">
      <c r="B31" s="349">
        <v>28.0</v>
      </c>
      <c r="C31" s="344" t="str">
        <f t="shared" si="1"/>
        <v/>
      </c>
      <c r="D31" s="345" t="str">
        <f t="shared" si="2"/>
        <v/>
      </c>
      <c r="E31" s="336"/>
      <c r="F31" s="336"/>
      <c r="G31" s="350" t="str">
        <f t="shared" si="3"/>
        <v/>
      </c>
      <c r="H31" s="351" t="str">
        <f t="shared" si="5"/>
        <v/>
      </c>
      <c r="I31" s="352" t="str">
        <f t="shared" si="6"/>
        <v/>
      </c>
      <c r="J31" s="350" t="str">
        <f t="shared" si="4"/>
        <v/>
      </c>
    </row>
    <row r="32" ht="15.75" customHeight="1">
      <c r="B32" s="343">
        <v>29.0</v>
      </c>
      <c r="C32" s="344" t="str">
        <f t="shared" si="1"/>
        <v/>
      </c>
      <c r="D32" s="345" t="str">
        <f t="shared" si="2"/>
        <v/>
      </c>
      <c r="E32" s="336"/>
      <c r="F32" s="336"/>
      <c r="G32" s="350" t="str">
        <f t="shared" si="3"/>
        <v/>
      </c>
      <c r="H32" s="351" t="str">
        <f t="shared" si="5"/>
        <v/>
      </c>
      <c r="I32" s="352" t="str">
        <f t="shared" si="6"/>
        <v/>
      </c>
      <c r="J32" s="350" t="str">
        <f t="shared" si="4"/>
        <v/>
      </c>
    </row>
    <row r="33" ht="15.75" customHeight="1">
      <c r="B33" s="349">
        <v>30.0</v>
      </c>
      <c r="C33" s="344" t="str">
        <f t="shared" si="1"/>
        <v/>
      </c>
      <c r="D33" s="345" t="str">
        <f t="shared" si="2"/>
        <v/>
      </c>
      <c r="E33" s="336"/>
      <c r="F33" s="336"/>
      <c r="G33" s="350" t="str">
        <f t="shared" si="3"/>
        <v/>
      </c>
      <c r="H33" s="351" t="str">
        <f t="shared" si="5"/>
        <v/>
      </c>
      <c r="I33" s="352" t="str">
        <f t="shared" si="6"/>
        <v/>
      </c>
      <c r="J33" s="350" t="str">
        <f t="shared" si="4"/>
        <v/>
      </c>
    </row>
    <row r="34" ht="15.75" customHeight="1">
      <c r="B34" s="343">
        <v>31.0</v>
      </c>
      <c r="C34" s="344" t="str">
        <f t="shared" si="1"/>
        <v/>
      </c>
      <c r="D34" s="345" t="str">
        <f t="shared" si="2"/>
        <v/>
      </c>
      <c r="E34" s="336"/>
      <c r="F34" s="336"/>
      <c r="G34" s="350" t="str">
        <f t="shared" si="3"/>
        <v/>
      </c>
      <c r="H34" s="351" t="str">
        <f t="shared" si="5"/>
        <v/>
      </c>
      <c r="I34" s="352" t="str">
        <f t="shared" si="6"/>
        <v/>
      </c>
      <c r="J34" s="350" t="str">
        <f t="shared" si="4"/>
        <v/>
      </c>
    </row>
    <row r="35" ht="15.75" customHeight="1">
      <c r="B35" s="349">
        <v>32.0</v>
      </c>
      <c r="C35" s="344" t="str">
        <f t="shared" si="1"/>
        <v/>
      </c>
      <c r="D35" s="345" t="str">
        <f t="shared" si="2"/>
        <v/>
      </c>
      <c r="E35" s="336"/>
      <c r="F35" s="336"/>
      <c r="G35" s="350" t="str">
        <f t="shared" si="3"/>
        <v/>
      </c>
      <c r="H35" s="351" t="str">
        <f t="shared" si="5"/>
        <v/>
      </c>
      <c r="I35" s="352" t="str">
        <f t="shared" si="6"/>
        <v/>
      </c>
      <c r="J35" s="350" t="str">
        <f t="shared" si="4"/>
        <v/>
      </c>
    </row>
    <row r="36" ht="15.75" customHeight="1">
      <c r="B36" s="343">
        <v>33.0</v>
      </c>
      <c r="C36" s="344" t="str">
        <f t="shared" si="1"/>
        <v/>
      </c>
      <c r="D36" s="345" t="str">
        <f t="shared" si="2"/>
        <v/>
      </c>
      <c r="E36" s="336"/>
      <c r="F36" s="336"/>
      <c r="G36" s="350" t="str">
        <f t="shared" si="3"/>
        <v/>
      </c>
      <c r="H36" s="351" t="str">
        <f t="shared" si="5"/>
        <v/>
      </c>
      <c r="I36" s="352" t="str">
        <f t="shared" si="6"/>
        <v/>
      </c>
      <c r="J36" s="350" t="str">
        <f t="shared" si="4"/>
        <v/>
      </c>
    </row>
    <row r="37" ht="15.0" customHeight="1">
      <c r="B37" s="349">
        <v>34.0</v>
      </c>
      <c r="C37" s="344" t="str">
        <f t="shared" si="1"/>
        <v/>
      </c>
      <c r="D37" s="345" t="str">
        <f t="shared" si="2"/>
        <v/>
      </c>
      <c r="E37" s="336"/>
      <c r="F37" s="336"/>
      <c r="G37" s="350" t="str">
        <f t="shared" si="3"/>
        <v/>
      </c>
      <c r="H37" s="351" t="str">
        <f t="shared" si="5"/>
        <v/>
      </c>
      <c r="I37" s="352" t="str">
        <f t="shared" si="6"/>
        <v/>
      </c>
      <c r="J37" s="350" t="str">
        <f t="shared" si="4"/>
        <v/>
      </c>
    </row>
    <row r="38" ht="15.0" customHeight="1">
      <c r="B38" s="343">
        <v>35.0</v>
      </c>
      <c r="C38" s="344" t="str">
        <f t="shared" si="1"/>
        <v/>
      </c>
      <c r="D38" s="345" t="str">
        <f t="shared" si="2"/>
        <v/>
      </c>
      <c r="E38" s="336"/>
      <c r="F38" s="336"/>
      <c r="G38" s="350" t="str">
        <f t="shared" si="3"/>
        <v/>
      </c>
      <c r="H38" s="351" t="str">
        <f t="shared" si="5"/>
        <v/>
      </c>
      <c r="I38" s="352" t="str">
        <f t="shared" si="6"/>
        <v/>
      </c>
      <c r="J38" s="350" t="str">
        <f t="shared" si="4"/>
        <v/>
      </c>
    </row>
    <row r="39" ht="15.0" customHeight="1">
      <c r="B39" s="349">
        <v>36.0</v>
      </c>
      <c r="C39" s="344" t="str">
        <f t="shared" si="1"/>
        <v/>
      </c>
      <c r="D39" s="345" t="str">
        <f t="shared" si="2"/>
        <v/>
      </c>
      <c r="E39" s="336"/>
      <c r="F39" s="336"/>
      <c r="G39" s="350" t="str">
        <f t="shared" si="3"/>
        <v/>
      </c>
      <c r="H39" s="351" t="str">
        <f t="shared" si="5"/>
        <v/>
      </c>
      <c r="I39" s="352" t="str">
        <f t="shared" si="6"/>
        <v/>
      </c>
      <c r="J39" s="350" t="str">
        <f t="shared" si="4"/>
        <v/>
      </c>
    </row>
    <row r="40" ht="15.0" customHeight="1">
      <c r="B40" s="343">
        <v>37.0</v>
      </c>
      <c r="C40" s="344" t="str">
        <f t="shared" si="1"/>
        <v/>
      </c>
      <c r="D40" s="345" t="str">
        <f t="shared" si="2"/>
        <v/>
      </c>
      <c r="E40" s="336"/>
      <c r="F40" s="336"/>
      <c r="G40" s="350" t="str">
        <f t="shared" si="3"/>
        <v/>
      </c>
      <c r="H40" s="351" t="str">
        <f t="shared" si="5"/>
        <v/>
      </c>
      <c r="I40" s="352" t="str">
        <f t="shared" si="6"/>
        <v/>
      </c>
      <c r="J40" s="350" t="str">
        <f t="shared" si="4"/>
        <v/>
      </c>
    </row>
    <row r="41" ht="15.0" customHeight="1">
      <c r="B41" s="349">
        <v>38.0</v>
      </c>
      <c r="C41" s="344" t="str">
        <f t="shared" si="1"/>
        <v/>
      </c>
      <c r="D41" s="345" t="str">
        <f t="shared" si="2"/>
        <v/>
      </c>
      <c r="E41" s="336"/>
      <c r="F41" s="336"/>
      <c r="G41" s="350" t="str">
        <f t="shared" si="3"/>
        <v/>
      </c>
      <c r="H41" s="351" t="str">
        <f t="shared" si="5"/>
        <v/>
      </c>
      <c r="I41" s="352" t="str">
        <f t="shared" si="6"/>
        <v/>
      </c>
      <c r="J41" s="350" t="str">
        <f t="shared" si="4"/>
        <v/>
      </c>
    </row>
    <row r="42" ht="15.0" customHeight="1">
      <c r="B42" s="343">
        <v>39.0</v>
      </c>
      <c r="C42" s="344" t="str">
        <f t="shared" si="1"/>
        <v/>
      </c>
      <c r="D42" s="345" t="str">
        <f t="shared" si="2"/>
        <v/>
      </c>
      <c r="E42" s="336"/>
      <c r="F42" s="336"/>
      <c r="G42" s="350" t="str">
        <f t="shared" si="3"/>
        <v/>
      </c>
      <c r="H42" s="351" t="str">
        <f t="shared" si="5"/>
        <v/>
      </c>
      <c r="I42" s="352" t="str">
        <f t="shared" si="6"/>
        <v/>
      </c>
      <c r="J42" s="350" t="str">
        <f t="shared" si="4"/>
        <v/>
      </c>
    </row>
    <row r="43" ht="15.0" customHeight="1">
      <c r="B43" s="349">
        <v>40.0</v>
      </c>
      <c r="C43" s="344" t="str">
        <f t="shared" si="1"/>
        <v/>
      </c>
      <c r="D43" s="345" t="str">
        <f t="shared" si="2"/>
        <v/>
      </c>
      <c r="E43" s="336"/>
      <c r="F43" s="336"/>
      <c r="G43" s="350" t="str">
        <f t="shared" si="3"/>
        <v/>
      </c>
      <c r="H43" s="351" t="str">
        <f t="shared" si="5"/>
        <v/>
      </c>
      <c r="I43" s="352" t="str">
        <f t="shared" si="6"/>
        <v/>
      </c>
      <c r="J43" s="350" t="str">
        <f t="shared" si="4"/>
        <v/>
      </c>
    </row>
    <row r="44" ht="15.0" customHeight="1">
      <c r="B44" s="343">
        <v>41.0</v>
      </c>
      <c r="C44" s="344" t="str">
        <f t="shared" si="1"/>
        <v/>
      </c>
      <c r="D44" s="345" t="str">
        <f t="shared" si="2"/>
        <v/>
      </c>
      <c r="E44" s="336"/>
      <c r="F44" s="336"/>
      <c r="G44" s="350" t="str">
        <f t="shared" si="3"/>
        <v/>
      </c>
      <c r="H44" s="351" t="str">
        <f t="shared" si="5"/>
        <v/>
      </c>
      <c r="I44" s="352" t="str">
        <f t="shared" si="6"/>
        <v/>
      </c>
      <c r="J44" s="350" t="str">
        <f t="shared" si="4"/>
        <v/>
      </c>
    </row>
    <row r="45" ht="15.0" customHeight="1">
      <c r="B45" s="349">
        <v>42.0</v>
      </c>
      <c r="C45" s="344" t="str">
        <f t="shared" si="1"/>
        <v/>
      </c>
      <c r="D45" s="345" t="str">
        <f t="shared" si="2"/>
        <v/>
      </c>
      <c r="E45" s="336"/>
      <c r="F45" s="336"/>
      <c r="G45" s="350" t="str">
        <f t="shared" si="3"/>
        <v/>
      </c>
      <c r="H45" s="351" t="str">
        <f t="shared" si="5"/>
        <v/>
      </c>
      <c r="I45" s="352" t="str">
        <f t="shared" si="6"/>
        <v/>
      </c>
      <c r="J45" s="350" t="str">
        <f t="shared" si="4"/>
        <v/>
      </c>
    </row>
    <row r="46" ht="15.0" customHeight="1">
      <c r="B46" s="343">
        <v>43.0</v>
      </c>
      <c r="C46" s="344" t="str">
        <f t="shared" si="1"/>
        <v/>
      </c>
      <c r="D46" s="345" t="str">
        <f t="shared" si="2"/>
        <v/>
      </c>
      <c r="E46" s="336"/>
      <c r="F46" s="336"/>
      <c r="G46" s="350" t="str">
        <f t="shared" si="3"/>
        <v/>
      </c>
      <c r="H46" s="351" t="str">
        <f t="shared" si="5"/>
        <v/>
      </c>
      <c r="I46" s="352" t="str">
        <f t="shared" si="6"/>
        <v/>
      </c>
      <c r="J46" s="350" t="str">
        <f t="shared" si="4"/>
        <v/>
      </c>
    </row>
    <row r="47" ht="15.0" customHeight="1">
      <c r="B47" s="349">
        <v>44.0</v>
      </c>
      <c r="C47" s="344" t="str">
        <f t="shared" si="1"/>
        <v/>
      </c>
      <c r="D47" s="345" t="str">
        <f t="shared" si="2"/>
        <v/>
      </c>
      <c r="E47" s="336"/>
      <c r="F47" s="336"/>
      <c r="G47" s="350" t="str">
        <f t="shared" si="3"/>
        <v/>
      </c>
      <c r="H47" s="351" t="str">
        <f t="shared" si="5"/>
        <v/>
      </c>
      <c r="I47" s="352" t="str">
        <f t="shared" si="6"/>
        <v/>
      </c>
      <c r="J47" s="350" t="str">
        <f t="shared" si="4"/>
        <v/>
      </c>
    </row>
    <row r="48" ht="15.0" customHeight="1">
      <c r="B48" s="343">
        <v>45.0</v>
      </c>
      <c r="C48" s="344" t="str">
        <f t="shared" si="1"/>
        <v/>
      </c>
      <c r="D48" s="345" t="str">
        <f t="shared" si="2"/>
        <v/>
      </c>
      <c r="E48" s="336"/>
      <c r="F48" s="336"/>
      <c r="G48" s="350" t="str">
        <f t="shared" si="3"/>
        <v/>
      </c>
      <c r="H48" s="351" t="str">
        <f t="shared" si="5"/>
        <v/>
      </c>
      <c r="I48" s="352" t="str">
        <f t="shared" si="6"/>
        <v/>
      </c>
      <c r="J48" s="350" t="str">
        <f t="shared" si="4"/>
        <v/>
      </c>
    </row>
    <row r="49" ht="15.0" customHeight="1">
      <c r="B49" s="349">
        <v>46.0</v>
      </c>
      <c r="C49" s="344" t="str">
        <f t="shared" si="1"/>
        <v/>
      </c>
      <c r="D49" s="345" t="str">
        <f t="shared" si="2"/>
        <v/>
      </c>
      <c r="E49" s="336"/>
      <c r="F49" s="336"/>
      <c r="G49" s="350" t="str">
        <f t="shared" si="3"/>
        <v/>
      </c>
      <c r="H49" s="351" t="str">
        <f t="shared" si="5"/>
        <v/>
      </c>
      <c r="I49" s="352" t="str">
        <f t="shared" si="6"/>
        <v/>
      </c>
      <c r="J49" s="350" t="str">
        <f t="shared" si="4"/>
        <v/>
      </c>
    </row>
    <row r="50" ht="15.0" customHeight="1">
      <c r="B50" s="343">
        <v>47.0</v>
      </c>
      <c r="C50" s="344" t="str">
        <f t="shared" si="1"/>
        <v/>
      </c>
      <c r="D50" s="345" t="str">
        <f t="shared" si="2"/>
        <v/>
      </c>
      <c r="E50" s="336"/>
      <c r="F50" s="336"/>
      <c r="G50" s="350" t="str">
        <f t="shared" si="3"/>
        <v/>
      </c>
      <c r="H50" s="351" t="str">
        <f t="shared" si="5"/>
        <v/>
      </c>
      <c r="I50" s="352" t="str">
        <f t="shared" si="6"/>
        <v/>
      </c>
      <c r="J50" s="350" t="str">
        <f t="shared" si="4"/>
        <v/>
      </c>
    </row>
    <row r="51" ht="15.0" customHeight="1">
      <c r="B51" s="349">
        <v>48.0</v>
      </c>
      <c r="C51" s="344" t="str">
        <f t="shared" si="1"/>
        <v/>
      </c>
      <c r="D51" s="345" t="str">
        <f t="shared" si="2"/>
        <v/>
      </c>
      <c r="E51" s="336"/>
      <c r="F51" s="336"/>
      <c r="G51" s="350" t="str">
        <f t="shared" si="3"/>
        <v/>
      </c>
      <c r="H51" s="351" t="str">
        <f t="shared" si="5"/>
        <v/>
      </c>
      <c r="I51" s="352" t="str">
        <f t="shared" si="6"/>
        <v/>
      </c>
      <c r="J51" s="350" t="str">
        <f t="shared" si="4"/>
        <v/>
      </c>
    </row>
    <row r="52" ht="15.0" customHeight="1">
      <c r="B52" s="343">
        <v>49.0</v>
      </c>
      <c r="C52" s="344" t="str">
        <f t="shared" si="1"/>
        <v/>
      </c>
      <c r="D52" s="345" t="str">
        <f t="shared" si="2"/>
        <v/>
      </c>
      <c r="E52" s="336"/>
      <c r="F52" s="336"/>
      <c r="G52" s="350" t="str">
        <f t="shared" si="3"/>
        <v/>
      </c>
      <c r="H52" s="351" t="str">
        <f t="shared" si="5"/>
        <v/>
      </c>
      <c r="I52" s="352" t="str">
        <f t="shared" si="6"/>
        <v/>
      </c>
      <c r="J52" s="350" t="str">
        <f t="shared" si="4"/>
        <v/>
      </c>
    </row>
    <row r="53" ht="15.0" customHeight="1">
      <c r="B53" s="349">
        <v>50.0</v>
      </c>
      <c r="C53" s="344" t="str">
        <f t="shared" si="1"/>
        <v/>
      </c>
      <c r="D53" s="345" t="str">
        <f t="shared" si="2"/>
        <v/>
      </c>
      <c r="E53" s="336"/>
      <c r="F53" s="336"/>
      <c r="G53" s="350" t="str">
        <f t="shared" si="3"/>
        <v/>
      </c>
      <c r="H53" s="351" t="str">
        <f t="shared" si="5"/>
        <v/>
      </c>
      <c r="I53" s="352" t="str">
        <f t="shared" si="6"/>
        <v/>
      </c>
      <c r="J53" s="350" t="str">
        <f t="shared" si="4"/>
        <v/>
      </c>
    </row>
    <row r="54" ht="15.0" customHeight="1">
      <c r="B54" s="343">
        <v>51.0</v>
      </c>
      <c r="C54" s="344" t="str">
        <f t="shared" si="1"/>
        <v/>
      </c>
      <c r="D54" s="345" t="str">
        <f t="shared" si="2"/>
        <v/>
      </c>
      <c r="E54" s="336"/>
      <c r="F54" s="336"/>
      <c r="G54" s="350" t="str">
        <f t="shared" si="3"/>
        <v/>
      </c>
      <c r="H54" s="351" t="str">
        <f t="shared" si="5"/>
        <v/>
      </c>
      <c r="I54" s="352" t="str">
        <f t="shared" si="6"/>
        <v/>
      </c>
      <c r="J54" s="350" t="str">
        <f t="shared" si="4"/>
        <v/>
      </c>
    </row>
    <row r="55" ht="15.0" customHeight="1">
      <c r="B55" s="349">
        <v>52.0</v>
      </c>
      <c r="C55" s="344" t="str">
        <f t="shared" si="1"/>
        <v/>
      </c>
      <c r="D55" s="345" t="str">
        <f t="shared" si="2"/>
        <v/>
      </c>
      <c r="E55" s="336"/>
      <c r="F55" s="336"/>
      <c r="G55" s="350" t="str">
        <f t="shared" si="3"/>
        <v/>
      </c>
      <c r="H55" s="351" t="str">
        <f t="shared" si="5"/>
        <v/>
      </c>
      <c r="I55" s="352" t="str">
        <f t="shared" si="6"/>
        <v/>
      </c>
      <c r="J55" s="350" t="str">
        <f t="shared" si="4"/>
        <v/>
      </c>
    </row>
    <row r="56" ht="15.0" customHeight="1">
      <c r="B56" s="343">
        <v>53.0</v>
      </c>
      <c r="C56" s="344" t="str">
        <f t="shared" si="1"/>
        <v/>
      </c>
      <c r="D56" s="345" t="str">
        <f t="shared" si="2"/>
        <v/>
      </c>
      <c r="E56" s="336"/>
      <c r="F56" s="336"/>
      <c r="G56" s="350" t="str">
        <f t="shared" si="3"/>
        <v/>
      </c>
      <c r="H56" s="351" t="str">
        <f t="shared" si="5"/>
        <v/>
      </c>
      <c r="I56" s="352" t="str">
        <f t="shared" si="6"/>
        <v/>
      </c>
      <c r="J56" s="350" t="str">
        <f t="shared" si="4"/>
        <v/>
      </c>
    </row>
    <row r="57" ht="15.0" customHeight="1">
      <c r="B57" s="349">
        <v>54.0</v>
      </c>
      <c r="C57" s="344" t="str">
        <f t="shared" si="1"/>
        <v/>
      </c>
      <c r="D57" s="345" t="str">
        <f t="shared" si="2"/>
        <v/>
      </c>
      <c r="E57" s="336"/>
      <c r="F57" s="336"/>
      <c r="G57" s="350" t="str">
        <f t="shared" si="3"/>
        <v/>
      </c>
      <c r="H57" s="351" t="str">
        <f t="shared" si="5"/>
        <v/>
      </c>
      <c r="I57" s="352" t="str">
        <f t="shared" si="6"/>
        <v/>
      </c>
      <c r="J57" s="350" t="str">
        <f t="shared" si="4"/>
        <v/>
      </c>
    </row>
    <row r="58" ht="15.0" customHeight="1">
      <c r="B58" s="343">
        <v>55.0</v>
      </c>
      <c r="C58" s="344" t="str">
        <f t="shared" si="1"/>
        <v/>
      </c>
      <c r="D58" s="345" t="str">
        <f t="shared" si="2"/>
        <v/>
      </c>
      <c r="E58" s="336"/>
      <c r="F58" s="336"/>
      <c r="G58" s="350" t="str">
        <f t="shared" si="3"/>
        <v/>
      </c>
      <c r="H58" s="351" t="str">
        <f t="shared" si="5"/>
        <v/>
      </c>
      <c r="I58" s="352" t="str">
        <f t="shared" si="6"/>
        <v/>
      </c>
      <c r="J58" s="350" t="str">
        <f t="shared" si="4"/>
        <v/>
      </c>
    </row>
    <row r="59" ht="15.0" customHeight="1">
      <c r="B59" s="349">
        <v>56.0</v>
      </c>
      <c r="C59" s="344" t="str">
        <f t="shared" si="1"/>
        <v/>
      </c>
      <c r="D59" s="345" t="str">
        <f t="shared" si="2"/>
        <v/>
      </c>
      <c r="E59" s="336"/>
      <c r="F59" s="336"/>
      <c r="G59" s="350" t="str">
        <f t="shared" si="3"/>
        <v/>
      </c>
      <c r="H59" s="351" t="str">
        <f t="shared" si="5"/>
        <v/>
      </c>
      <c r="I59" s="352" t="str">
        <f t="shared" si="6"/>
        <v/>
      </c>
      <c r="J59" s="350" t="str">
        <f t="shared" si="4"/>
        <v/>
      </c>
    </row>
    <row r="60" ht="15.0" customHeight="1">
      <c r="B60" s="343">
        <v>57.0</v>
      </c>
      <c r="C60" s="344" t="str">
        <f t="shared" si="1"/>
        <v/>
      </c>
      <c r="D60" s="345" t="str">
        <f t="shared" si="2"/>
        <v/>
      </c>
      <c r="E60" s="336"/>
      <c r="F60" s="336"/>
      <c r="G60" s="350" t="str">
        <f t="shared" si="3"/>
        <v/>
      </c>
      <c r="H60" s="351" t="str">
        <f t="shared" si="5"/>
        <v/>
      </c>
      <c r="I60" s="352" t="str">
        <f t="shared" si="6"/>
        <v/>
      </c>
      <c r="J60" s="350" t="str">
        <f t="shared" si="4"/>
        <v/>
      </c>
    </row>
    <row r="61" ht="15.0" customHeight="1">
      <c r="B61" s="349">
        <v>58.0</v>
      </c>
      <c r="C61" s="344" t="str">
        <f t="shared" si="1"/>
        <v/>
      </c>
      <c r="D61" s="345" t="str">
        <f t="shared" si="2"/>
        <v/>
      </c>
      <c r="E61" s="336"/>
      <c r="F61" s="336"/>
      <c r="G61" s="350" t="str">
        <f t="shared" si="3"/>
        <v/>
      </c>
      <c r="H61" s="351" t="str">
        <f t="shared" si="5"/>
        <v/>
      </c>
      <c r="I61" s="352" t="str">
        <f t="shared" si="6"/>
        <v/>
      </c>
      <c r="J61" s="350" t="str">
        <f t="shared" si="4"/>
        <v/>
      </c>
    </row>
    <row r="62" ht="15.0" customHeight="1">
      <c r="B62" s="343">
        <v>59.0</v>
      </c>
      <c r="C62" s="344" t="str">
        <f t="shared" si="1"/>
        <v/>
      </c>
      <c r="D62" s="345" t="str">
        <f t="shared" si="2"/>
        <v/>
      </c>
      <c r="E62" s="336"/>
      <c r="F62" s="336"/>
      <c r="G62" s="350" t="str">
        <f t="shared" si="3"/>
        <v/>
      </c>
      <c r="H62" s="351" t="str">
        <f t="shared" si="5"/>
        <v/>
      </c>
      <c r="I62" s="352" t="str">
        <f t="shared" si="6"/>
        <v/>
      </c>
      <c r="J62" s="350" t="str">
        <f t="shared" si="4"/>
        <v/>
      </c>
    </row>
    <row r="63" ht="15.0" customHeight="1">
      <c r="B63" s="349">
        <v>60.0</v>
      </c>
      <c r="C63" s="344" t="str">
        <f t="shared" si="1"/>
        <v/>
      </c>
      <c r="D63" s="345" t="str">
        <f t="shared" si="2"/>
        <v/>
      </c>
      <c r="E63" s="336"/>
      <c r="F63" s="336"/>
      <c r="G63" s="350" t="str">
        <f t="shared" si="3"/>
        <v/>
      </c>
      <c r="H63" s="351" t="str">
        <f t="shared" si="5"/>
        <v/>
      </c>
      <c r="I63" s="352" t="str">
        <f t="shared" si="6"/>
        <v/>
      </c>
      <c r="J63" s="350" t="str">
        <f t="shared" si="4"/>
        <v/>
      </c>
    </row>
    <row r="64" ht="15.0" customHeight="1">
      <c r="B64" s="343">
        <v>61.0</v>
      </c>
      <c r="C64" s="344" t="str">
        <f t="shared" si="1"/>
        <v/>
      </c>
      <c r="D64" s="345" t="str">
        <f t="shared" si="2"/>
        <v/>
      </c>
      <c r="E64" s="336"/>
      <c r="F64" s="336"/>
      <c r="G64" s="350" t="str">
        <f t="shared" si="3"/>
        <v/>
      </c>
      <c r="H64" s="351" t="str">
        <f t="shared" si="5"/>
        <v/>
      </c>
      <c r="I64" s="352" t="str">
        <f t="shared" si="6"/>
        <v/>
      </c>
      <c r="J64" s="350" t="str">
        <f t="shared" si="4"/>
        <v/>
      </c>
    </row>
    <row r="65" ht="15.0" customHeight="1">
      <c r="B65" s="349">
        <v>62.0</v>
      </c>
      <c r="C65" s="344" t="str">
        <f t="shared" si="1"/>
        <v/>
      </c>
      <c r="D65" s="345" t="str">
        <f t="shared" si="2"/>
        <v/>
      </c>
      <c r="E65" s="336"/>
      <c r="F65" s="336"/>
      <c r="G65" s="350" t="str">
        <f t="shared" si="3"/>
        <v/>
      </c>
      <c r="H65" s="351" t="str">
        <f t="shared" si="5"/>
        <v/>
      </c>
      <c r="I65" s="352" t="str">
        <f t="shared" si="6"/>
        <v/>
      </c>
      <c r="J65" s="350" t="str">
        <f t="shared" si="4"/>
        <v/>
      </c>
    </row>
    <row r="66" ht="15.0" customHeight="1">
      <c r="B66" s="343">
        <v>63.0</v>
      </c>
      <c r="C66" s="344" t="str">
        <f t="shared" si="1"/>
        <v/>
      </c>
      <c r="D66" s="345" t="str">
        <f t="shared" si="2"/>
        <v/>
      </c>
      <c r="E66" s="336"/>
      <c r="F66" s="336"/>
      <c r="G66" s="350" t="str">
        <f t="shared" si="3"/>
        <v/>
      </c>
      <c r="H66" s="351" t="str">
        <f t="shared" si="5"/>
        <v/>
      </c>
      <c r="I66" s="352" t="str">
        <f t="shared" si="6"/>
        <v/>
      </c>
      <c r="J66" s="350" t="str">
        <f t="shared" si="4"/>
        <v/>
      </c>
    </row>
    <row r="67" ht="15.0" customHeight="1">
      <c r="B67" s="349">
        <v>64.0</v>
      </c>
      <c r="C67" s="344" t="str">
        <f t="shared" si="1"/>
        <v/>
      </c>
      <c r="D67" s="345" t="str">
        <f t="shared" si="2"/>
        <v/>
      </c>
      <c r="E67" s="336"/>
      <c r="F67" s="336"/>
      <c r="G67" s="350" t="str">
        <f t="shared" si="3"/>
        <v/>
      </c>
      <c r="H67" s="351" t="str">
        <f t="shared" si="5"/>
        <v/>
      </c>
      <c r="I67" s="352" t="str">
        <f t="shared" si="6"/>
        <v/>
      </c>
      <c r="J67" s="350" t="str">
        <f t="shared" si="4"/>
        <v/>
      </c>
    </row>
    <row r="68" ht="15.0" customHeight="1">
      <c r="B68" s="343">
        <v>65.0</v>
      </c>
      <c r="C68" s="344" t="str">
        <f t="shared" si="1"/>
        <v/>
      </c>
      <c r="D68" s="345" t="str">
        <f t="shared" si="2"/>
        <v/>
      </c>
      <c r="E68" s="336"/>
      <c r="F68" s="336"/>
      <c r="G68" s="350" t="str">
        <f t="shared" si="3"/>
        <v/>
      </c>
      <c r="H68" s="351" t="str">
        <f t="shared" si="5"/>
        <v/>
      </c>
      <c r="I68" s="352" t="str">
        <f t="shared" si="6"/>
        <v/>
      </c>
      <c r="J68" s="350" t="str">
        <f t="shared" si="4"/>
        <v/>
      </c>
    </row>
    <row r="69" ht="15.0" customHeight="1">
      <c r="B69" s="349">
        <v>66.0</v>
      </c>
      <c r="C69" s="344" t="str">
        <f t="shared" si="1"/>
        <v/>
      </c>
      <c r="D69" s="345" t="str">
        <f t="shared" si="2"/>
        <v/>
      </c>
      <c r="E69" s="336"/>
      <c r="F69" s="336"/>
      <c r="G69" s="350" t="str">
        <f t="shared" si="3"/>
        <v/>
      </c>
      <c r="H69" s="351" t="str">
        <f t="shared" si="5"/>
        <v/>
      </c>
      <c r="I69" s="352" t="str">
        <f t="shared" si="6"/>
        <v/>
      </c>
      <c r="J69" s="350" t="str">
        <f t="shared" si="4"/>
        <v/>
      </c>
    </row>
    <row r="70" ht="15.0" customHeight="1">
      <c r="B70" s="343">
        <v>67.0</v>
      </c>
      <c r="C70" s="344" t="str">
        <f t="shared" si="1"/>
        <v/>
      </c>
      <c r="D70" s="345" t="str">
        <f t="shared" si="2"/>
        <v/>
      </c>
      <c r="E70" s="336"/>
      <c r="F70" s="336"/>
      <c r="G70" s="350" t="str">
        <f t="shared" si="3"/>
        <v/>
      </c>
      <c r="H70" s="351" t="str">
        <f t="shared" si="5"/>
        <v/>
      </c>
      <c r="I70" s="352" t="str">
        <f t="shared" si="6"/>
        <v/>
      </c>
      <c r="J70" s="350" t="str">
        <f t="shared" si="4"/>
        <v/>
      </c>
    </row>
    <row r="71" ht="15.0" customHeight="1">
      <c r="B71" s="349">
        <v>68.0</v>
      </c>
      <c r="C71" s="344" t="str">
        <f t="shared" si="1"/>
        <v/>
      </c>
      <c r="D71" s="345" t="str">
        <f t="shared" si="2"/>
        <v/>
      </c>
      <c r="E71" s="336"/>
      <c r="F71" s="336"/>
      <c r="G71" s="350" t="str">
        <f t="shared" si="3"/>
        <v/>
      </c>
      <c r="H71" s="351" t="str">
        <f t="shared" si="5"/>
        <v/>
      </c>
      <c r="I71" s="352" t="str">
        <f t="shared" si="6"/>
        <v/>
      </c>
      <c r="J71" s="350" t="str">
        <f t="shared" si="4"/>
        <v/>
      </c>
    </row>
    <row r="72" ht="15.0" customHeight="1">
      <c r="B72" s="343">
        <v>69.0</v>
      </c>
      <c r="C72" s="344" t="str">
        <f t="shared" si="1"/>
        <v/>
      </c>
      <c r="D72" s="345" t="str">
        <f t="shared" si="2"/>
        <v/>
      </c>
      <c r="E72" s="336"/>
      <c r="F72" s="336"/>
      <c r="G72" s="350" t="str">
        <f t="shared" si="3"/>
        <v/>
      </c>
      <c r="H72" s="351" t="str">
        <f t="shared" si="5"/>
        <v/>
      </c>
      <c r="I72" s="352" t="str">
        <f t="shared" si="6"/>
        <v/>
      </c>
      <c r="J72" s="350" t="str">
        <f t="shared" si="4"/>
        <v/>
      </c>
    </row>
    <row r="73" ht="15.0" customHeight="1">
      <c r="B73" s="349">
        <v>70.0</v>
      </c>
      <c r="C73" s="344" t="str">
        <f t="shared" si="1"/>
        <v/>
      </c>
      <c r="D73" s="345" t="str">
        <f t="shared" si="2"/>
        <v/>
      </c>
      <c r="E73" s="336"/>
      <c r="F73" s="336"/>
      <c r="G73" s="350" t="str">
        <f t="shared" si="3"/>
        <v/>
      </c>
      <c r="H73" s="351" t="str">
        <f t="shared" si="5"/>
        <v/>
      </c>
      <c r="I73" s="352" t="str">
        <f t="shared" si="6"/>
        <v/>
      </c>
      <c r="J73" s="350" t="str">
        <f t="shared" si="4"/>
        <v/>
      </c>
    </row>
    <row r="74" ht="15.0" customHeight="1">
      <c r="B74" s="343">
        <v>71.0</v>
      </c>
      <c r="C74" s="344" t="str">
        <f t="shared" si="1"/>
        <v/>
      </c>
      <c r="D74" s="345" t="str">
        <f t="shared" si="2"/>
        <v/>
      </c>
      <c r="E74" s="336"/>
      <c r="F74" s="336"/>
      <c r="G74" s="350" t="str">
        <f t="shared" si="3"/>
        <v/>
      </c>
      <c r="H74" s="351" t="str">
        <f t="shared" si="5"/>
        <v/>
      </c>
      <c r="I74" s="352" t="str">
        <f t="shared" si="6"/>
        <v/>
      </c>
      <c r="J74" s="350" t="str">
        <f t="shared" si="4"/>
        <v/>
      </c>
    </row>
    <row r="75" ht="15.0" customHeight="1">
      <c r="B75" s="349">
        <v>72.0</v>
      </c>
      <c r="C75" s="344" t="str">
        <f t="shared" si="1"/>
        <v/>
      </c>
      <c r="D75" s="345" t="str">
        <f t="shared" si="2"/>
        <v/>
      </c>
      <c r="E75" s="336"/>
      <c r="F75" s="336"/>
      <c r="G75" s="350" t="str">
        <f t="shared" si="3"/>
        <v/>
      </c>
      <c r="H75" s="351" t="str">
        <f t="shared" si="5"/>
        <v/>
      </c>
      <c r="I75" s="352" t="str">
        <f t="shared" si="6"/>
        <v/>
      </c>
      <c r="J75" s="350" t="str">
        <f t="shared" si="4"/>
        <v/>
      </c>
    </row>
    <row r="76" ht="15.0" customHeight="1">
      <c r="B76" s="343">
        <v>73.0</v>
      </c>
      <c r="C76" s="344" t="str">
        <f t="shared" si="1"/>
        <v/>
      </c>
      <c r="D76" s="345" t="str">
        <f t="shared" si="2"/>
        <v/>
      </c>
      <c r="E76" s="336"/>
      <c r="F76" s="336"/>
      <c r="G76" s="350" t="str">
        <f t="shared" si="3"/>
        <v/>
      </c>
      <c r="H76" s="351" t="str">
        <f t="shared" si="5"/>
        <v/>
      </c>
      <c r="I76" s="352" t="str">
        <f t="shared" si="6"/>
        <v/>
      </c>
      <c r="J76" s="350" t="str">
        <f t="shared" si="4"/>
        <v/>
      </c>
    </row>
    <row r="77" ht="15.0" customHeight="1">
      <c r="B77" s="349">
        <v>74.0</v>
      </c>
      <c r="C77" s="344" t="str">
        <f t="shared" si="1"/>
        <v/>
      </c>
      <c r="D77" s="345" t="str">
        <f t="shared" si="2"/>
        <v/>
      </c>
      <c r="E77" s="336"/>
      <c r="F77" s="336"/>
      <c r="G77" s="350" t="str">
        <f t="shared" si="3"/>
        <v/>
      </c>
      <c r="H77" s="351" t="str">
        <f t="shared" si="5"/>
        <v/>
      </c>
      <c r="I77" s="352" t="str">
        <f t="shared" si="6"/>
        <v/>
      </c>
      <c r="J77" s="350" t="str">
        <f t="shared" si="4"/>
        <v/>
      </c>
    </row>
    <row r="78" ht="15.0" customHeight="1">
      <c r="B78" s="343">
        <v>75.0</v>
      </c>
      <c r="C78" s="344" t="str">
        <f t="shared" si="1"/>
        <v/>
      </c>
      <c r="D78" s="345" t="str">
        <f t="shared" si="2"/>
        <v/>
      </c>
      <c r="E78" s="336"/>
      <c r="F78" s="336"/>
      <c r="G78" s="350" t="str">
        <f t="shared" si="3"/>
        <v/>
      </c>
      <c r="H78" s="351" t="str">
        <f t="shared" si="5"/>
        <v/>
      </c>
      <c r="I78" s="352" t="str">
        <f t="shared" si="6"/>
        <v/>
      </c>
      <c r="J78" s="350" t="str">
        <f t="shared" si="4"/>
        <v/>
      </c>
    </row>
    <row r="79" ht="15.0" customHeight="1">
      <c r="B79" s="349">
        <v>76.0</v>
      </c>
      <c r="C79" s="344" t="str">
        <f t="shared" si="1"/>
        <v/>
      </c>
      <c r="D79" s="345" t="str">
        <f t="shared" si="2"/>
        <v/>
      </c>
      <c r="E79" s="336"/>
      <c r="F79" s="336"/>
      <c r="G79" s="350" t="str">
        <f t="shared" si="3"/>
        <v/>
      </c>
      <c r="H79" s="351" t="str">
        <f t="shared" si="5"/>
        <v/>
      </c>
      <c r="I79" s="352" t="str">
        <f t="shared" si="6"/>
        <v/>
      </c>
      <c r="J79" s="350" t="str">
        <f t="shared" si="4"/>
        <v/>
      </c>
    </row>
    <row r="80" ht="15.0" customHeight="1">
      <c r="B80" s="343">
        <v>77.0</v>
      </c>
      <c r="C80" s="344" t="str">
        <f t="shared" si="1"/>
        <v/>
      </c>
      <c r="D80" s="345" t="str">
        <f t="shared" si="2"/>
        <v/>
      </c>
      <c r="E80" s="336"/>
      <c r="F80" s="336"/>
      <c r="G80" s="350" t="str">
        <f t="shared" si="3"/>
        <v/>
      </c>
      <c r="H80" s="351" t="str">
        <f t="shared" si="5"/>
        <v/>
      </c>
      <c r="I80" s="352" t="str">
        <f t="shared" si="6"/>
        <v/>
      </c>
      <c r="J80" s="350" t="str">
        <f t="shared" si="4"/>
        <v/>
      </c>
    </row>
    <row r="81" ht="15.0" customHeight="1">
      <c r="B81" s="349">
        <v>78.0</v>
      </c>
      <c r="C81" s="344" t="str">
        <f t="shared" si="1"/>
        <v/>
      </c>
      <c r="D81" s="345" t="str">
        <f t="shared" si="2"/>
        <v/>
      </c>
      <c r="E81" s="336"/>
      <c r="F81" s="336"/>
      <c r="G81" s="350" t="str">
        <f t="shared" si="3"/>
        <v/>
      </c>
      <c r="H81" s="351" t="str">
        <f t="shared" si="5"/>
        <v/>
      </c>
      <c r="I81" s="352" t="str">
        <f t="shared" si="6"/>
        <v/>
      </c>
      <c r="J81" s="350" t="str">
        <f t="shared" si="4"/>
        <v/>
      </c>
    </row>
    <row r="82" ht="15.0" customHeight="1">
      <c r="B82" s="343">
        <v>79.0</v>
      </c>
      <c r="C82" s="344" t="str">
        <f t="shared" si="1"/>
        <v/>
      </c>
      <c r="D82" s="345" t="str">
        <f t="shared" si="2"/>
        <v/>
      </c>
      <c r="E82" s="336"/>
      <c r="F82" s="336"/>
      <c r="G82" s="350" t="str">
        <f t="shared" si="3"/>
        <v/>
      </c>
      <c r="H82" s="351" t="str">
        <f t="shared" si="5"/>
        <v/>
      </c>
      <c r="I82" s="352" t="str">
        <f t="shared" si="6"/>
        <v/>
      </c>
      <c r="J82" s="350" t="str">
        <f t="shared" si="4"/>
        <v/>
      </c>
    </row>
    <row r="83" ht="15.0" customHeight="1">
      <c r="B83" s="349">
        <v>80.0</v>
      </c>
      <c r="C83" s="344" t="str">
        <f t="shared" si="1"/>
        <v/>
      </c>
      <c r="D83" s="345" t="str">
        <f t="shared" si="2"/>
        <v/>
      </c>
      <c r="E83" s="336"/>
      <c r="F83" s="336"/>
      <c r="G83" s="350" t="str">
        <f t="shared" si="3"/>
        <v/>
      </c>
      <c r="H83" s="351" t="str">
        <f t="shared" si="5"/>
        <v/>
      </c>
      <c r="I83" s="352" t="str">
        <f t="shared" si="6"/>
        <v/>
      </c>
      <c r="J83" s="350" t="str">
        <f t="shared" si="4"/>
        <v/>
      </c>
    </row>
    <row r="84" ht="15.0" customHeight="1">
      <c r="B84" s="343">
        <v>81.0</v>
      </c>
      <c r="C84" s="344" t="str">
        <f t="shared" si="1"/>
        <v/>
      </c>
      <c r="D84" s="345" t="str">
        <f t="shared" si="2"/>
        <v/>
      </c>
      <c r="E84" s="336"/>
      <c r="F84" s="336"/>
      <c r="G84" s="350" t="str">
        <f t="shared" si="3"/>
        <v/>
      </c>
      <c r="H84" s="351" t="str">
        <f t="shared" si="5"/>
        <v/>
      </c>
      <c r="I84" s="352" t="str">
        <f t="shared" si="6"/>
        <v/>
      </c>
      <c r="J84" s="350" t="str">
        <f t="shared" si="4"/>
        <v/>
      </c>
    </row>
    <row r="85" ht="15.0" customHeight="1">
      <c r="B85" s="349">
        <v>82.0</v>
      </c>
      <c r="C85" s="344" t="str">
        <f t="shared" si="1"/>
        <v/>
      </c>
      <c r="D85" s="345" t="str">
        <f t="shared" si="2"/>
        <v/>
      </c>
      <c r="E85" s="336"/>
      <c r="F85" s="336"/>
      <c r="G85" s="350" t="str">
        <f t="shared" si="3"/>
        <v/>
      </c>
      <c r="H85" s="351" t="str">
        <f t="shared" si="5"/>
        <v/>
      </c>
      <c r="I85" s="352" t="str">
        <f t="shared" si="6"/>
        <v/>
      </c>
      <c r="J85" s="350" t="str">
        <f t="shared" si="4"/>
        <v/>
      </c>
    </row>
    <row r="86" ht="15.0" customHeight="1">
      <c r="B86" s="343">
        <v>83.0</v>
      </c>
      <c r="C86" s="344" t="str">
        <f t="shared" si="1"/>
        <v/>
      </c>
      <c r="D86" s="345" t="str">
        <f t="shared" si="2"/>
        <v/>
      </c>
      <c r="E86" s="336"/>
      <c r="F86" s="336"/>
      <c r="G86" s="350" t="str">
        <f t="shared" si="3"/>
        <v/>
      </c>
      <c r="H86" s="351" t="str">
        <f t="shared" si="5"/>
        <v/>
      </c>
      <c r="I86" s="352" t="str">
        <f t="shared" si="6"/>
        <v/>
      </c>
      <c r="J86" s="350" t="str">
        <f t="shared" si="4"/>
        <v/>
      </c>
    </row>
    <row r="87" ht="15.0" customHeight="1">
      <c r="B87" s="349">
        <v>84.0</v>
      </c>
      <c r="C87" s="344" t="str">
        <f t="shared" si="1"/>
        <v/>
      </c>
      <c r="D87" s="345" t="str">
        <f t="shared" si="2"/>
        <v/>
      </c>
      <c r="E87" s="336"/>
      <c r="F87" s="336"/>
      <c r="G87" s="350" t="str">
        <f t="shared" si="3"/>
        <v/>
      </c>
      <c r="H87" s="351" t="str">
        <f t="shared" si="5"/>
        <v/>
      </c>
      <c r="I87" s="352" t="str">
        <f t="shared" si="6"/>
        <v/>
      </c>
      <c r="J87" s="350" t="str">
        <f t="shared" si="4"/>
        <v/>
      </c>
    </row>
    <row r="88" ht="15.0" customHeight="1">
      <c r="B88" s="343">
        <v>85.0</v>
      </c>
      <c r="C88" s="344" t="str">
        <f t="shared" si="1"/>
        <v/>
      </c>
      <c r="D88" s="345" t="str">
        <f t="shared" si="2"/>
        <v/>
      </c>
      <c r="E88" s="336"/>
      <c r="F88" s="336"/>
      <c r="G88" s="350" t="str">
        <f t="shared" si="3"/>
        <v/>
      </c>
      <c r="H88" s="351" t="str">
        <f t="shared" si="5"/>
        <v/>
      </c>
      <c r="I88" s="352" t="str">
        <f t="shared" si="6"/>
        <v/>
      </c>
      <c r="J88" s="350" t="str">
        <f t="shared" si="4"/>
        <v/>
      </c>
    </row>
    <row r="89" ht="15.0" customHeight="1">
      <c r="B89" s="349">
        <v>86.0</v>
      </c>
      <c r="C89" s="344" t="str">
        <f t="shared" si="1"/>
        <v/>
      </c>
      <c r="D89" s="345" t="str">
        <f t="shared" si="2"/>
        <v/>
      </c>
      <c r="E89" s="336"/>
      <c r="F89" s="336"/>
      <c r="G89" s="350" t="str">
        <f t="shared" si="3"/>
        <v/>
      </c>
      <c r="H89" s="351" t="str">
        <f t="shared" si="5"/>
        <v/>
      </c>
      <c r="I89" s="352" t="str">
        <f t="shared" si="6"/>
        <v/>
      </c>
      <c r="J89" s="350" t="str">
        <f t="shared" si="4"/>
        <v/>
      </c>
    </row>
    <row r="90" ht="15.0" customHeight="1">
      <c r="B90" s="343">
        <v>87.0</v>
      </c>
      <c r="C90" s="344" t="str">
        <f t="shared" si="1"/>
        <v/>
      </c>
      <c r="D90" s="345" t="str">
        <f t="shared" si="2"/>
        <v/>
      </c>
      <c r="E90" s="336"/>
      <c r="F90" s="336"/>
      <c r="G90" s="350" t="str">
        <f t="shared" si="3"/>
        <v/>
      </c>
      <c r="H90" s="351" t="str">
        <f t="shared" si="5"/>
        <v/>
      </c>
      <c r="I90" s="352" t="str">
        <f t="shared" si="6"/>
        <v/>
      </c>
      <c r="J90" s="350" t="str">
        <f t="shared" si="4"/>
        <v/>
      </c>
    </row>
    <row r="91" ht="15.0" customHeight="1">
      <c r="B91" s="349">
        <v>88.0</v>
      </c>
      <c r="C91" s="344" t="str">
        <f t="shared" si="1"/>
        <v/>
      </c>
      <c r="D91" s="345" t="str">
        <f t="shared" si="2"/>
        <v/>
      </c>
      <c r="E91" s="336"/>
      <c r="F91" s="336"/>
      <c r="G91" s="350" t="str">
        <f t="shared" si="3"/>
        <v/>
      </c>
      <c r="H91" s="351" t="str">
        <f t="shared" si="5"/>
        <v/>
      </c>
      <c r="I91" s="352" t="str">
        <f t="shared" si="6"/>
        <v/>
      </c>
      <c r="J91" s="350" t="str">
        <f t="shared" si="4"/>
        <v/>
      </c>
    </row>
    <row r="92" ht="15.0" customHeight="1">
      <c r="B92" s="343">
        <v>89.0</v>
      </c>
      <c r="C92" s="344" t="str">
        <f t="shared" si="1"/>
        <v/>
      </c>
      <c r="D92" s="345" t="str">
        <f t="shared" si="2"/>
        <v/>
      </c>
      <c r="E92" s="336"/>
      <c r="F92" s="336"/>
      <c r="G92" s="350" t="str">
        <f t="shared" si="3"/>
        <v/>
      </c>
      <c r="H92" s="351" t="str">
        <f t="shared" si="5"/>
        <v/>
      </c>
      <c r="I92" s="352" t="str">
        <f t="shared" si="6"/>
        <v/>
      </c>
      <c r="J92" s="350" t="str">
        <f t="shared" si="4"/>
        <v/>
      </c>
    </row>
    <row r="93" ht="15.0" customHeight="1">
      <c r="B93" s="349">
        <v>90.0</v>
      </c>
      <c r="C93" s="344" t="str">
        <f t="shared" si="1"/>
        <v/>
      </c>
      <c r="D93" s="345" t="str">
        <f t="shared" si="2"/>
        <v/>
      </c>
      <c r="E93" s="336"/>
      <c r="F93" s="336"/>
      <c r="G93" s="350" t="str">
        <f t="shared" si="3"/>
        <v/>
      </c>
      <c r="H93" s="351" t="str">
        <f t="shared" si="5"/>
        <v/>
      </c>
      <c r="I93" s="352" t="str">
        <f t="shared" si="6"/>
        <v/>
      </c>
      <c r="J93" s="350" t="str">
        <f t="shared" si="4"/>
        <v/>
      </c>
    </row>
    <row r="94" ht="15.0" customHeight="1">
      <c r="B94" s="343">
        <v>91.0</v>
      </c>
      <c r="C94" s="344" t="str">
        <f t="shared" si="1"/>
        <v/>
      </c>
      <c r="D94" s="345" t="str">
        <f t="shared" si="2"/>
        <v/>
      </c>
      <c r="E94" s="336"/>
      <c r="F94" s="336"/>
      <c r="G94" s="350" t="str">
        <f t="shared" si="3"/>
        <v/>
      </c>
      <c r="H94" s="351" t="str">
        <f t="shared" si="5"/>
        <v/>
      </c>
      <c r="I94" s="352" t="str">
        <f t="shared" si="6"/>
        <v/>
      </c>
      <c r="J94" s="350" t="str">
        <f t="shared" si="4"/>
        <v/>
      </c>
    </row>
    <row r="95" ht="15.0" customHeight="1">
      <c r="B95" s="349">
        <v>92.0</v>
      </c>
      <c r="C95" s="344" t="str">
        <f t="shared" si="1"/>
        <v/>
      </c>
      <c r="D95" s="345" t="str">
        <f t="shared" si="2"/>
        <v/>
      </c>
      <c r="E95" s="336"/>
      <c r="F95" s="336"/>
      <c r="G95" s="350" t="str">
        <f t="shared" si="3"/>
        <v/>
      </c>
      <c r="H95" s="351" t="str">
        <f t="shared" si="5"/>
        <v/>
      </c>
      <c r="I95" s="352" t="str">
        <f t="shared" si="6"/>
        <v/>
      </c>
      <c r="J95" s="350" t="str">
        <f t="shared" si="4"/>
        <v/>
      </c>
    </row>
    <row r="96" ht="15.0" customHeight="1">
      <c r="B96" s="343">
        <v>93.0</v>
      </c>
      <c r="C96" s="344" t="str">
        <f t="shared" si="1"/>
        <v/>
      </c>
      <c r="D96" s="345" t="str">
        <f t="shared" si="2"/>
        <v/>
      </c>
      <c r="E96" s="336"/>
      <c r="F96" s="336"/>
      <c r="G96" s="350" t="str">
        <f t="shared" si="3"/>
        <v/>
      </c>
      <c r="H96" s="351" t="str">
        <f t="shared" si="5"/>
        <v/>
      </c>
      <c r="I96" s="352" t="str">
        <f t="shared" si="6"/>
        <v/>
      </c>
      <c r="J96" s="350" t="str">
        <f t="shared" si="4"/>
        <v/>
      </c>
    </row>
    <row r="97" ht="15.0" customHeight="1">
      <c r="B97" s="349">
        <v>94.0</v>
      </c>
      <c r="C97" s="344" t="str">
        <f t="shared" si="1"/>
        <v/>
      </c>
      <c r="D97" s="345" t="str">
        <f t="shared" si="2"/>
        <v/>
      </c>
      <c r="E97" s="336"/>
      <c r="F97" s="336"/>
      <c r="G97" s="350" t="str">
        <f t="shared" si="3"/>
        <v/>
      </c>
      <c r="H97" s="351" t="str">
        <f t="shared" si="5"/>
        <v/>
      </c>
      <c r="I97" s="352" t="str">
        <f t="shared" si="6"/>
        <v/>
      </c>
      <c r="J97" s="350" t="str">
        <f t="shared" si="4"/>
        <v/>
      </c>
    </row>
    <row r="98" ht="15.0" customHeight="1">
      <c r="B98" s="343">
        <v>95.0</v>
      </c>
      <c r="C98" s="344" t="str">
        <f t="shared" si="1"/>
        <v/>
      </c>
      <c r="D98" s="345" t="str">
        <f t="shared" si="2"/>
        <v/>
      </c>
      <c r="E98" s="336"/>
      <c r="F98" s="336"/>
      <c r="G98" s="350" t="str">
        <f t="shared" si="3"/>
        <v/>
      </c>
      <c r="H98" s="351" t="str">
        <f t="shared" si="5"/>
        <v/>
      </c>
      <c r="I98" s="352" t="str">
        <f t="shared" si="6"/>
        <v/>
      </c>
      <c r="J98" s="350" t="str">
        <f t="shared" si="4"/>
        <v/>
      </c>
    </row>
    <row r="99" ht="15.0" customHeight="1">
      <c r="B99" s="349">
        <v>96.0</v>
      </c>
      <c r="C99" s="344" t="str">
        <f t="shared" si="1"/>
        <v/>
      </c>
      <c r="D99" s="345" t="str">
        <f t="shared" si="2"/>
        <v/>
      </c>
      <c r="E99" s="336"/>
      <c r="F99" s="336"/>
      <c r="G99" s="350" t="str">
        <f t="shared" si="3"/>
        <v/>
      </c>
      <c r="H99" s="351" t="str">
        <f t="shared" si="5"/>
        <v/>
      </c>
      <c r="I99" s="352" t="str">
        <f t="shared" si="6"/>
        <v/>
      </c>
      <c r="J99" s="350" t="str">
        <f t="shared" si="4"/>
        <v/>
      </c>
    </row>
    <row r="100" ht="15.0" customHeight="1">
      <c r="B100" s="343">
        <v>97.0</v>
      </c>
      <c r="C100" s="344" t="str">
        <f t="shared" si="1"/>
        <v/>
      </c>
      <c r="D100" s="345" t="str">
        <f t="shared" si="2"/>
        <v/>
      </c>
      <c r="E100" s="336"/>
      <c r="F100" s="336"/>
      <c r="G100" s="350" t="str">
        <f t="shared" si="3"/>
        <v/>
      </c>
      <c r="H100" s="351" t="str">
        <f t="shared" si="5"/>
        <v/>
      </c>
      <c r="I100" s="352" t="str">
        <f t="shared" si="6"/>
        <v/>
      </c>
      <c r="J100" s="350" t="str">
        <f t="shared" si="4"/>
        <v/>
      </c>
    </row>
    <row r="101" ht="15.0" customHeight="1">
      <c r="B101" s="349">
        <v>98.0</v>
      </c>
      <c r="C101" s="344" t="str">
        <f t="shared" si="1"/>
        <v/>
      </c>
      <c r="D101" s="345" t="str">
        <f t="shared" si="2"/>
        <v/>
      </c>
      <c r="E101" s="336"/>
      <c r="F101" s="336"/>
      <c r="G101" s="350" t="str">
        <f t="shared" si="3"/>
        <v/>
      </c>
      <c r="H101" s="351" t="str">
        <f t="shared" si="5"/>
        <v/>
      </c>
      <c r="I101" s="352" t="str">
        <f t="shared" si="6"/>
        <v/>
      </c>
      <c r="J101" s="350" t="str">
        <f t="shared" si="4"/>
        <v/>
      </c>
    </row>
    <row r="102" ht="15.0" customHeight="1">
      <c r="B102" s="343">
        <v>99.0</v>
      </c>
      <c r="C102" s="344" t="str">
        <f t="shared" si="1"/>
        <v/>
      </c>
      <c r="D102" s="345" t="str">
        <f t="shared" si="2"/>
        <v/>
      </c>
      <c r="E102" s="336"/>
      <c r="F102" s="336"/>
      <c r="G102" s="350" t="str">
        <f t="shared" si="3"/>
        <v/>
      </c>
      <c r="H102" s="351" t="str">
        <f t="shared" si="5"/>
        <v/>
      </c>
      <c r="I102" s="352" t="str">
        <f t="shared" si="6"/>
        <v/>
      </c>
      <c r="J102" s="350" t="str">
        <f t="shared" si="4"/>
        <v/>
      </c>
    </row>
    <row r="103" ht="15.0" customHeight="1">
      <c r="B103" s="353">
        <v>100.0</v>
      </c>
      <c r="C103" s="283" t="str">
        <f t="shared" si="1"/>
        <v/>
      </c>
      <c r="D103" s="354" t="str">
        <f t="shared" si="2"/>
        <v/>
      </c>
      <c r="E103" s="355"/>
      <c r="F103" s="356"/>
      <c r="G103" s="357" t="str">
        <f t="shared" si="3"/>
        <v/>
      </c>
      <c r="H103" s="358" t="str">
        <f t="shared" si="5"/>
        <v/>
      </c>
      <c r="I103" s="354" t="str">
        <f t="shared" si="6"/>
        <v/>
      </c>
      <c r="J103" s="357" t="str">
        <f t="shared" si="4"/>
        <v/>
      </c>
    </row>
    <row r="104" ht="15.0" customHeight="1">
      <c r="B104" s="336"/>
      <c r="C104" s="35"/>
    </row>
    <row r="105" ht="15.0" customHeight="1">
      <c r="B105" s="336"/>
      <c r="C105" s="35"/>
    </row>
    <row r="106" ht="15.0" customHeight="1">
      <c r="B106" s="336"/>
      <c r="C106" s="35"/>
    </row>
    <row r="107" ht="15.75" customHeight="1">
      <c r="B107" s="336"/>
      <c r="C107" s="35"/>
    </row>
    <row r="108" ht="15.75" customHeight="1">
      <c r="B108" s="336"/>
      <c r="C108" s="35"/>
    </row>
    <row r="109" ht="15.75" customHeight="1">
      <c r="B109" s="336"/>
      <c r="C109" s="35"/>
    </row>
    <row r="110" ht="15.75" customHeight="1">
      <c r="B110" s="336"/>
      <c r="C110" s="35"/>
    </row>
    <row r="111" ht="15.75" customHeight="1">
      <c r="B111" s="336"/>
      <c r="C111" s="35"/>
    </row>
    <row r="112" ht="15.75" customHeight="1">
      <c r="B112" s="336"/>
      <c r="C112" s="35"/>
    </row>
    <row r="113" ht="15.75" customHeight="1">
      <c r="B113" s="336"/>
      <c r="C113" s="35"/>
    </row>
    <row r="114" ht="15.75" customHeight="1">
      <c r="B114" s="336"/>
      <c r="C114" s="35"/>
    </row>
    <row r="115" ht="15.75" customHeight="1">
      <c r="B115" s="336"/>
      <c r="C115" s="35"/>
    </row>
    <row r="116" ht="15.75" customHeight="1">
      <c r="B116" s="336"/>
      <c r="C116" s="35"/>
    </row>
    <row r="117" ht="15.75" customHeight="1">
      <c r="B117" s="336"/>
      <c r="C117" s="35"/>
    </row>
    <row r="118" ht="15.75" customHeight="1">
      <c r="B118" s="336"/>
      <c r="C118" s="35"/>
    </row>
    <row r="119" ht="15.75" customHeight="1">
      <c r="B119" s="336"/>
      <c r="C119" s="35"/>
    </row>
    <row r="120" ht="15.75" customHeight="1">
      <c r="B120" s="336"/>
      <c r="C120" s="35"/>
    </row>
    <row r="121" ht="15.75" customHeight="1">
      <c r="B121" s="336"/>
      <c r="C121" s="35"/>
    </row>
    <row r="122" ht="15.75" customHeight="1">
      <c r="B122" s="336"/>
      <c r="C122" s="35"/>
    </row>
    <row r="123" ht="15.75" customHeight="1">
      <c r="B123" s="336"/>
      <c r="C123" s="35"/>
    </row>
    <row r="124" ht="15.75" customHeight="1">
      <c r="B124" s="336"/>
      <c r="C124" s="35"/>
    </row>
    <row r="125" ht="15.75" customHeight="1">
      <c r="B125" s="336"/>
      <c r="C125" s="35"/>
    </row>
    <row r="126" ht="15.75" customHeight="1">
      <c r="B126" s="336"/>
      <c r="C126" s="35"/>
    </row>
    <row r="127" ht="15.75" customHeight="1">
      <c r="B127" s="336"/>
      <c r="C127" s="35"/>
    </row>
    <row r="128" ht="15.75" customHeight="1">
      <c r="B128" s="336"/>
      <c r="C128" s="35"/>
    </row>
    <row r="129" ht="15.75" customHeight="1">
      <c r="B129" s="336"/>
      <c r="C129" s="35"/>
    </row>
    <row r="130" ht="15.75" customHeight="1">
      <c r="B130" s="336"/>
      <c r="C130" s="35"/>
    </row>
    <row r="131" ht="15.75" customHeight="1">
      <c r="B131" s="336"/>
      <c r="C131" s="35"/>
    </row>
    <row r="132" ht="15.75" customHeight="1">
      <c r="B132" s="336"/>
      <c r="C132" s="35"/>
    </row>
    <row r="133" ht="15.75" customHeight="1">
      <c r="B133" s="336"/>
      <c r="C133" s="35"/>
    </row>
    <row r="134" ht="15.75" customHeight="1">
      <c r="B134" s="336"/>
      <c r="C134" s="35"/>
    </row>
    <row r="135" ht="15.75" customHeight="1">
      <c r="B135" s="336"/>
      <c r="C135" s="35"/>
    </row>
    <row r="136" ht="15.75" customHeight="1">
      <c r="B136" s="336"/>
      <c r="C136" s="35"/>
    </row>
    <row r="137" ht="15.75" customHeight="1">
      <c r="B137" s="336"/>
      <c r="C137" s="35"/>
    </row>
    <row r="138" ht="15.75" customHeight="1">
      <c r="B138" s="336"/>
      <c r="C138" s="35"/>
    </row>
    <row r="139" ht="15.75" customHeight="1">
      <c r="B139" s="336"/>
      <c r="C139" s="35"/>
    </row>
    <row r="140" ht="15.75" customHeight="1">
      <c r="B140" s="336"/>
      <c r="C140" s="35"/>
    </row>
    <row r="141" ht="15.75" customHeight="1">
      <c r="B141" s="336"/>
      <c r="C141" s="35"/>
    </row>
    <row r="142" ht="15.75" customHeight="1">
      <c r="B142" s="336"/>
      <c r="C142" s="35"/>
    </row>
    <row r="143" ht="15.75" customHeight="1">
      <c r="B143" s="336"/>
      <c r="C143" s="35"/>
    </row>
    <row r="144" ht="15.75" customHeight="1">
      <c r="B144" s="336"/>
      <c r="C144" s="35"/>
    </row>
    <row r="145" ht="15.75" customHeight="1">
      <c r="B145" s="336"/>
      <c r="C145" s="35"/>
    </row>
    <row r="146" ht="15.75" customHeight="1">
      <c r="B146" s="336"/>
      <c r="C146" s="35"/>
    </row>
    <row r="147" ht="15.75" customHeight="1">
      <c r="B147" s="336"/>
      <c r="C147" s="35"/>
    </row>
    <row r="148" ht="15.75" customHeight="1">
      <c r="B148" s="336"/>
      <c r="C148" s="35"/>
    </row>
    <row r="149" ht="15.75" customHeight="1">
      <c r="B149" s="336"/>
      <c r="C149" s="35"/>
    </row>
    <row r="150" ht="15.75" customHeight="1">
      <c r="B150" s="336"/>
      <c r="C150" s="35"/>
    </row>
    <row r="151" ht="15.75" customHeight="1">
      <c r="B151" s="336"/>
      <c r="C151" s="35"/>
    </row>
    <row r="152" ht="15.75" customHeight="1">
      <c r="B152" s="336"/>
      <c r="C152" s="35"/>
    </row>
    <row r="153" ht="15.75" customHeight="1">
      <c r="B153" s="336"/>
      <c r="C153" s="35"/>
    </row>
    <row r="154" ht="15.75" customHeight="1">
      <c r="B154" s="336"/>
      <c r="C154" s="35"/>
    </row>
    <row r="155" ht="15.75" customHeight="1">
      <c r="B155" s="336"/>
      <c r="C155" s="35"/>
    </row>
    <row r="156" ht="15.75" customHeight="1">
      <c r="B156" s="336"/>
      <c r="C156" s="35"/>
    </row>
    <row r="157" ht="15.75" customHeight="1">
      <c r="B157" s="336"/>
      <c r="C157" s="35"/>
    </row>
    <row r="158" ht="15.75" customHeight="1">
      <c r="B158" s="336"/>
      <c r="C158" s="35"/>
    </row>
    <row r="159" ht="15.75" customHeight="1">
      <c r="B159" s="336"/>
      <c r="C159" s="35"/>
    </row>
    <row r="160" ht="15.75" customHeight="1">
      <c r="B160" s="336"/>
      <c r="C160" s="35"/>
    </row>
    <row r="161" ht="15.75" customHeight="1">
      <c r="B161" s="336"/>
      <c r="C161" s="35"/>
    </row>
    <row r="162" ht="15.75" customHeight="1">
      <c r="B162" s="336"/>
      <c r="C162" s="35"/>
    </row>
    <row r="163" ht="15.75" customHeight="1">
      <c r="B163" s="336"/>
      <c r="C163" s="35"/>
    </row>
    <row r="164" ht="15.75" customHeight="1">
      <c r="B164" s="336"/>
      <c r="C164" s="35"/>
    </row>
    <row r="165" ht="15.75" customHeight="1">
      <c r="B165" s="336"/>
      <c r="C165" s="35"/>
    </row>
    <row r="166" ht="15.75" customHeight="1">
      <c r="B166" s="336"/>
      <c r="C166" s="35"/>
    </row>
    <row r="167" ht="15.75" customHeight="1">
      <c r="B167" s="336"/>
      <c r="C167" s="35"/>
    </row>
    <row r="168" ht="15.75" customHeight="1">
      <c r="B168" s="336"/>
      <c r="C168" s="35"/>
    </row>
    <row r="169" ht="15.75" customHeight="1">
      <c r="B169" s="336"/>
      <c r="C169" s="35"/>
    </row>
    <row r="170" ht="15.75" customHeight="1">
      <c r="B170" s="336"/>
      <c r="C170" s="35"/>
    </row>
    <row r="171" ht="15.75" customHeight="1">
      <c r="B171" s="336"/>
      <c r="C171" s="35"/>
    </row>
    <row r="172" ht="15.75" customHeight="1">
      <c r="B172" s="336"/>
      <c r="C172" s="35"/>
    </row>
    <row r="173" ht="15.75" customHeight="1">
      <c r="B173" s="336"/>
      <c r="C173" s="35"/>
    </row>
    <row r="174" ht="15.75" customHeight="1">
      <c r="B174" s="336"/>
      <c r="C174" s="35"/>
    </row>
    <row r="175" ht="15.75" customHeight="1">
      <c r="B175" s="336"/>
      <c r="C175" s="35"/>
    </row>
    <row r="176" ht="15.75" customHeight="1">
      <c r="B176" s="336"/>
      <c r="C176" s="35"/>
    </row>
    <row r="177" ht="15.75" customHeight="1">
      <c r="B177" s="336"/>
      <c r="C177" s="35"/>
    </row>
    <row r="178" ht="15.75" customHeight="1">
      <c r="B178" s="336"/>
      <c r="C178" s="35"/>
    </row>
    <row r="179" ht="15.75" customHeight="1">
      <c r="B179" s="336"/>
      <c r="C179" s="35"/>
    </row>
    <row r="180" ht="15.75" customHeight="1">
      <c r="B180" s="336"/>
      <c r="C180" s="35"/>
    </row>
    <row r="181" ht="15.75" customHeight="1">
      <c r="B181" s="336"/>
      <c r="C181" s="35"/>
    </row>
    <row r="182" ht="15.75" customHeight="1">
      <c r="B182" s="336"/>
      <c r="C182" s="35"/>
    </row>
    <row r="183" ht="15.75" customHeight="1">
      <c r="B183" s="336"/>
      <c r="C183" s="35"/>
    </row>
    <row r="184" ht="15.75" customHeight="1">
      <c r="B184" s="336"/>
      <c r="C184" s="35"/>
    </row>
    <row r="185" ht="15.75" customHeight="1">
      <c r="B185" s="336"/>
      <c r="C185" s="35"/>
    </row>
    <row r="186" ht="15.75" customHeight="1">
      <c r="B186" s="336"/>
      <c r="C186" s="35"/>
    </row>
    <row r="187" ht="15.75" customHeight="1">
      <c r="B187" s="336"/>
      <c r="C187" s="35"/>
    </row>
    <row r="188" ht="15.75" customHeight="1">
      <c r="B188" s="336"/>
      <c r="C188" s="35"/>
    </row>
    <row r="189" ht="15.75" customHeight="1">
      <c r="B189" s="336"/>
      <c r="C189" s="35"/>
    </row>
    <row r="190" ht="15.75" customHeight="1">
      <c r="B190" s="336"/>
      <c r="C190" s="35"/>
    </row>
    <row r="191" ht="15.75" customHeight="1">
      <c r="B191" s="336"/>
      <c r="C191" s="35"/>
    </row>
    <row r="192" ht="15.75" customHeight="1">
      <c r="B192" s="336"/>
      <c r="C192" s="35"/>
    </row>
    <row r="193" ht="15.75" customHeight="1">
      <c r="B193" s="336"/>
      <c r="C193" s="35"/>
    </row>
    <row r="194" ht="15.75" customHeight="1">
      <c r="B194" s="336"/>
      <c r="C194" s="35"/>
    </row>
    <row r="195" ht="15.75" customHeight="1">
      <c r="B195" s="336"/>
      <c r="C195" s="35"/>
    </row>
    <row r="196" ht="15.75" customHeight="1">
      <c r="B196" s="336"/>
      <c r="C196" s="35"/>
    </row>
    <row r="197" ht="15.75" customHeight="1">
      <c r="B197" s="336"/>
      <c r="C197" s="35"/>
    </row>
    <row r="198" ht="15.75" customHeight="1">
      <c r="B198" s="336"/>
      <c r="C198" s="35"/>
    </row>
    <row r="199" ht="15.75" customHeight="1">
      <c r="B199" s="336"/>
      <c r="C199" s="35"/>
    </row>
    <row r="200" ht="15.75" customHeight="1">
      <c r="B200" s="336"/>
      <c r="C200" s="35"/>
    </row>
    <row r="201" ht="15.75" customHeight="1">
      <c r="B201" s="336"/>
      <c r="C201" s="35"/>
    </row>
    <row r="202" ht="15.75" customHeight="1">
      <c r="B202" s="336"/>
      <c r="C202" s="35"/>
    </row>
    <row r="203" ht="15.75" customHeight="1">
      <c r="B203" s="336"/>
      <c r="C203" s="35"/>
    </row>
    <row r="204" ht="15.75" customHeight="1">
      <c r="B204" s="336"/>
      <c r="C204" s="35"/>
    </row>
    <row r="205" ht="15.75" customHeight="1">
      <c r="B205" s="336"/>
      <c r="C205" s="35"/>
    </row>
    <row r="206" ht="15.75" customHeight="1">
      <c r="B206" s="336"/>
      <c r="C206" s="35"/>
    </row>
    <row r="207" ht="15.75" customHeight="1">
      <c r="B207" s="336"/>
      <c r="C207" s="35"/>
    </row>
    <row r="208" ht="15.75" customHeight="1">
      <c r="B208" s="336"/>
      <c r="C208" s="35"/>
    </row>
    <row r="209" ht="15.75" customHeight="1">
      <c r="B209" s="336"/>
      <c r="C209" s="35"/>
    </row>
    <row r="210" ht="15.75" customHeight="1">
      <c r="B210" s="336"/>
      <c r="C210" s="35"/>
    </row>
    <row r="211" ht="15.75" customHeight="1">
      <c r="B211" s="336"/>
      <c r="C211" s="35"/>
    </row>
    <row r="212" ht="15.75" customHeight="1">
      <c r="B212" s="336"/>
      <c r="C212" s="35"/>
    </row>
    <row r="213" ht="15.75" customHeight="1">
      <c r="B213" s="336"/>
      <c r="C213" s="35"/>
    </row>
    <row r="214" ht="15.75" customHeight="1">
      <c r="B214" s="336"/>
      <c r="C214" s="35"/>
    </row>
    <row r="215" ht="15.75" customHeight="1">
      <c r="B215" s="336"/>
      <c r="C215" s="35"/>
    </row>
    <row r="216" ht="15.75" customHeight="1">
      <c r="B216" s="336"/>
      <c r="C216" s="35"/>
    </row>
    <row r="217" ht="15.75" customHeight="1">
      <c r="B217" s="336"/>
      <c r="C217" s="35"/>
    </row>
    <row r="218" ht="15.75" customHeight="1">
      <c r="B218" s="336"/>
      <c r="C218" s="35"/>
    </row>
    <row r="219" ht="15.75" customHeight="1">
      <c r="B219" s="336"/>
      <c r="C219" s="35"/>
    </row>
    <row r="220" ht="15.75" customHeight="1">
      <c r="B220" s="336"/>
      <c r="C220" s="35"/>
    </row>
    <row r="221" ht="15.75" customHeight="1">
      <c r="B221" s="336"/>
      <c r="C221" s="35"/>
    </row>
    <row r="222" ht="15.75" customHeight="1">
      <c r="B222" s="336"/>
      <c r="C222" s="35"/>
    </row>
    <row r="223" ht="15.75" customHeight="1">
      <c r="B223" s="336"/>
      <c r="C223" s="35"/>
    </row>
    <row r="224" ht="15.75" customHeight="1">
      <c r="B224" s="336"/>
      <c r="C224" s="35"/>
    </row>
    <row r="225" ht="15.75" customHeight="1">
      <c r="B225" s="336"/>
      <c r="C225" s="35"/>
    </row>
    <row r="226" ht="15.75" customHeight="1">
      <c r="B226" s="336"/>
      <c r="C226" s="35"/>
    </row>
    <row r="227" ht="15.75" customHeight="1">
      <c r="B227" s="336"/>
      <c r="C227" s="35"/>
    </row>
    <row r="228" ht="15.75" customHeight="1">
      <c r="B228" s="336"/>
      <c r="C228" s="35"/>
    </row>
    <row r="229" ht="15.75" customHeight="1">
      <c r="B229" s="336"/>
      <c r="C229" s="35"/>
    </row>
    <row r="230" ht="15.75" customHeight="1">
      <c r="B230" s="336"/>
      <c r="C230" s="35"/>
    </row>
    <row r="231" ht="15.75" customHeight="1">
      <c r="B231" s="336"/>
      <c r="C231" s="35"/>
    </row>
    <row r="232" ht="15.75" customHeight="1">
      <c r="B232" s="336"/>
      <c r="C232" s="35"/>
    </row>
    <row r="233" ht="15.75" customHeight="1">
      <c r="B233" s="336"/>
      <c r="C233" s="35"/>
    </row>
    <row r="234" ht="15.75" customHeight="1">
      <c r="B234" s="336"/>
      <c r="C234" s="35"/>
    </row>
    <row r="235" ht="15.75" customHeight="1">
      <c r="B235" s="336"/>
      <c r="C235" s="35"/>
    </row>
    <row r="236" ht="15.75" customHeight="1">
      <c r="B236" s="336"/>
      <c r="C236" s="35"/>
    </row>
    <row r="237" ht="15.75" customHeight="1">
      <c r="B237" s="336"/>
      <c r="C237" s="35"/>
    </row>
    <row r="238" ht="15.75" customHeight="1">
      <c r="B238" s="336"/>
      <c r="C238" s="35"/>
    </row>
    <row r="239" ht="15.75" customHeight="1">
      <c r="B239" s="336"/>
      <c r="C239" s="35"/>
    </row>
    <row r="240" ht="15.75" customHeight="1">
      <c r="B240" s="336"/>
      <c r="C240" s="35"/>
    </row>
    <row r="241" ht="15.75" customHeight="1">
      <c r="B241" s="336"/>
      <c r="C241" s="35"/>
    </row>
    <row r="242" ht="15.75" customHeight="1">
      <c r="B242" s="336"/>
      <c r="C242" s="35"/>
    </row>
    <row r="243" ht="15.75" customHeight="1">
      <c r="B243" s="336"/>
      <c r="C243" s="35"/>
    </row>
    <row r="244" ht="15.75" customHeight="1">
      <c r="B244" s="336"/>
      <c r="C244" s="35"/>
    </row>
    <row r="245" ht="15.75" customHeight="1">
      <c r="B245" s="336"/>
      <c r="C245" s="35"/>
    </row>
    <row r="246" ht="15.75" customHeight="1">
      <c r="B246" s="336"/>
      <c r="C246" s="35"/>
    </row>
    <row r="247" ht="15.75" customHeight="1">
      <c r="B247" s="336"/>
      <c r="C247" s="35"/>
    </row>
    <row r="248" ht="15.75" customHeight="1">
      <c r="B248" s="336"/>
      <c r="C248" s="35"/>
    </row>
    <row r="249" ht="15.75" customHeight="1">
      <c r="B249" s="336"/>
      <c r="C249" s="35"/>
    </row>
    <row r="250" ht="15.75" customHeight="1">
      <c r="B250" s="336"/>
      <c r="C250" s="35"/>
    </row>
    <row r="251" ht="15.75" customHeight="1">
      <c r="B251" s="336"/>
      <c r="C251" s="35"/>
    </row>
    <row r="252" ht="15.75" customHeight="1">
      <c r="B252" s="336"/>
      <c r="C252" s="35"/>
    </row>
    <row r="253" ht="15.75" customHeight="1">
      <c r="B253" s="336"/>
      <c r="C253" s="35"/>
    </row>
    <row r="254" ht="15.75" customHeight="1">
      <c r="B254" s="336"/>
      <c r="C254" s="35"/>
    </row>
    <row r="255" ht="15.75" customHeight="1">
      <c r="B255" s="336"/>
      <c r="C255" s="35"/>
    </row>
    <row r="256" ht="15.75" customHeight="1">
      <c r="B256" s="336"/>
      <c r="C256" s="35"/>
    </row>
    <row r="257" ht="15.75" customHeight="1">
      <c r="B257" s="336"/>
      <c r="C257" s="35"/>
    </row>
    <row r="258" ht="15.75" customHeight="1">
      <c r="B258" s="336"/>
      <c r="C258" s="35"/>
    </row>
    <row r="259" ht="15.75" customHeight="1">
      <c r="B259" s="336"/>
      <c r="C259" s="35"/>
    </row>
    <row r="260" ht="15.75" customHeight="1">
      <c r="B260" s="336"/>
      <c r="C260" s="35"/>
    </row>
    <row r="261" ht="15.75" customHeight="1">
      <c r="B261" s="336"/>
      <c r="C261" s="35"/>
    </row>
    <row r="262" ht="15.75" customHeight="1">
      <c r="B262" s="336"/>
      <c r="C262" s="35"/>
    </row>
    <row r="263" ht="15.75" customHeight="1">
      <c r="B263" s="336"/>
      <c r="C263" s="35"/>
    </row>
    <row r="264" ht="15.75" customHeight="1">
      <c r="B264" s="336"/>
      <c r="C264" s="35"/>
    </row>
    <row r="265" ht="15.75" customHeight="1">
      <c r="B265" s="336"/>
      <c r="C265" s="35"/>
    </row>
    <row r="266" ht="15.75" customHeight="1">
      <c r="B266" s="336"/>
      <c r="C266" s="35"/>
    </row>
    <row r="267" ht="15.75" customHeight="1">
      <c r="B267" s="336"/>
      <c r="C267" s="35"/>
    </row>
    <row r="268" ht="15.75" customHeight="1">
      <c r="B268" s="336"/>
      <c r="C268" s="35"/>
    </row>
    <row r="269" ht="15.75" customHeight="1">
      <c r="B269" s="336"/>
      <c r="C269" s="35"/>
    </row>
    <row r="270" ht="15.75" customHeight="1">
      <c r="B270" s="336"/>
      <c r="C270" s="35"/>
    </row>
    <row r="271" ht="15.75" customHeight="1">
      <c r="B271" s="336"/>
      <c r="C271" s="35"/>
    </row>
    <row r="272" ht="15.75" customHeight="1">
      <c r="B272" s="336"/>
      <c r="C272" s="35"/>
    </row>
    <row r="273" ht="15.75" customHeight="1">
      <c r="B273" s="336"/>
      <c r="C273" s="35"/>
    </row>
    <row r="274" ht="15.75" customHeight="1">
      <c r="B274" s="336"/>
      <c r="C274" s="35"/>
    </row>
    <row r="275" ht="15.75" customHeight="1">
      <c r="B275" s="336"/>
      <c r="C275" s="35"/>
    </row>
    <row r="276" ht="15.75" customHeight="1">
      <c r="B276" s="336"/>
      <c r="C276" s="35"/>
    </row>
    <row r="277" ht="15.75" customHeight="1">
      <c r="B277" s="336"/>
      <c r="C277" s="35"/>
    </row>
    <row r="278" ht="15.75" customHeight="1">
      <c r="B278" s="336"/>
      <c r="C278" s="35"/>
    </row>
    <row r="279" ht="15.75" customHeight="1">
      <c r="B279" s="336"/>
      <c r="C279" s="35"/>
    </row>
    <row r="280" ht="15.75" customHeight="1">
      <c r="B280" s="336"/>
      <c r="C280" s="35"/>
    </row>
    <row r="281" ht="15.75" customHeight="1">
      <c r="B281" s="336"/>
      <c r="C281" s="35"/>
    </row>
    <row r="282" ht="15.75" customHeight="1">
      <c r="B282" s="336"/>
      <c r="C282" s="35"/>
    </row>
    <row r="283" ht="15.75" customHeight="1">
      <c r="B283" s="336"/>
      <c r="C283" s="35"/>
    </row>
    <row r="284" ht="15.75" customHeight="1">
      <c r="B284" s="336"/>
      <c r="C284" s="35"/>
    </row>
    <row r="285" ht="15.75" customHeight="1">
      <c r="B285" s="336"/>
      <c r="C285" s="35"/>
    </row>
    <row r="286" ht="15.75" customHeight="1">
      <c r="B286" s="336"/>
      <c r="C286" s="35"/>
    </row>
    <row r="287" ht="15.75" customHeight="1">
      <c r="B287" s="336"/>
      <c r="C287" s="35"/>
    </row>
    <row r="288" ht="15.75" customHeight="1">
      <c r="B288" s="336"/>
      <c r="C288" s="35"/>
    </row>
    <row r="289" ht="15.75" customHeight="1">
      <c r="B289" s="336"/>
      <c r="C289" s="35"/>
    </row>
    <row r="290" ht="15.75" customHeight="1">
      <c r="B290" s="336"/>
      <c r="C290" s="35"/>
    </row>
    <row r="291" ht="15.75" customHeight="1">
      <c r="B291" s="336"/>
      <c r="C291" s="35"/>
    </row>
    <row r="292" ht="15.75" customHeight="1">
      <c r="B292" s="336"/>
      <c r="C292" s="35"/>
    </row>
    <row r="293" ht="15.75" customHeight="1">
      <c r="B293" s="336"/>
      <c r="C293" s="35"/>
    </row>
    <row r="294" ht="15.75" customHeight="1">
      <c r="B294" s="336"/>
      <c r="C294" s="35"/>
    </row>
    <row r="295" ht="15.75" customHeight="1">
      <c r="B295" s="336"/>
      <c r="C295" s="35"/>
    </row>
    <row r="296" ht="15.75" customHeight="1">
      <c r="B296" s="336"/>
      <c r="C296" s="35"/>
    </row>
    <row r="297" ht="15.75" customHeight="1">
      <c r="B297" s="336"/>
      <c r="C297" s="35"/>
    </row>
    <row r="298" ht="15.75" customHeight="1">
      <c r="B298" s="336"/>
      <c r="C298" s="35"/>
    </row>
    <row r="299" ht="15.75" customHeight="1">
      <c r="B299" s="336"/>
      <c r="C299" s="35"/>
    </row>
    <row r="300" ht="15.75" customHeight="1">
      <c r="B300" s="336"/>
      <c r="C300" s="35"/>
    </row>
    <row r="301" ht="15.75" customHeight="1">
      <c r="B301" s="336"/>
      <c r="C301" s="35"/>
    </row>
    <row r="302" ht="15.75" customHeight="1">
      <c r="B302" s="336"/>
      <c r="C302" s="35"/>
    </row>
    <row r="303" ht="15.75" customHeight="1">
      <c r="B303" s="336"/>
      <c r="C303" s="35"/>
    </row>
    <row r="304" ht="15.75" customHeight="1">
      <c r="B304" s="336"/>
      <c r="C304" s="35"/>
    </row>
    <row r="305" ht="15.75" customHeight="1">
      <c r="B305" s="336"/>
      <c r="C305" s="35"/>
    </row>
    <row r="306" ht="15.75" customHeight="1">
      <c r="B306" s="336"/>
      <c r="C306" s="35"/>
    </row>
    <row r="307" ht="15.75" customHeight="1">
      <c r="B307" s="336"/>
      <c r="C307" s="35"/>
    </row>
    <row r="308" ht="15.75" customHeight="1">
      <c r="B308" s="336"/>
      <c r="C308" s="35"/>
    </row>
    <row r="309" ht="15.75" customHeight="1">
      <c r="B309" s="336"/>
      <c r="C309" s="35"/>
    </row>
    <row r="310" ht="15.75" customHeight="1">
      <c r="B310" s="336"/>
      <c r="C310" s="35"/>
    </row>
    <row r="311" ht="15.75" customHeight="1">
      <c r="B311" s="336"/>
      <c r="C311" s="35"/>
    </row>
    <row r="312" ht="15.75" customHeight="1">
      <c r="B312" s="336"/>
      <c r="C312" s="35"/>
    </row>
    <row r="313" ht="15.75" customHeight="1">
      <c r="B313" s="336"/>
      <c r="C313" s="35"/>
    </row>
    <row r="314" ht="15.75" customHeight="1">
      <c r="B314" s="336"/>
      <c r="C314" s="35"/>
    </row>
    <row r="315" ht="15.75" customHeight="1">
      <c r="B315" s="336"/>
      <c r="C315" s="35"/>
    </row>
    <row r="316" ht="15.75" customHeight="1">
      <c r="B316" s="336"/>
      <c r="C316" s="35"/>
    </row>
    <row r="317" ht="15.75" customHeight="1">
      <c r="B317" s="336"/>
      <c r="C317" s="35"/>
    </row>
    <row r="318" ht="15.75" customHeight="1">
      <c r="B318" s="336"/>
      <c r="C318" s="35"/>
    </row>
    <row r="319" ht="15.75" customHeight="1">
      <c r="B319" s="336"/>
      <c r="C319" s="35"/>
    </row>
    <row r="320" ht="15.75" customHeight="1">
      <c r="B320" s="336"/>
      <c r="C320" s="35"/>
    </row>
    <row r="321" ht="15.75" customHeight="1">
      <c r="B321" s="336"/>
      <c r="C321" s="35"/>
    </row>
    <row r="322" ht="15.75" customHeight="1">
      <c r="B322" s="336"/>
      <c r="C322" s="35"/>
    </row>
    <row r="323" ht="15.75" customHeight="1">
      <c r="B323" s="336"/>
      <c r="C323" s="35"/>
    </row>
    <row r="324" ht="15.75" customHeight="1">
      <c r="B324" s="336"/>
      <c r="C324" s="35"/>
    </row>
    <row r="325" ht="15.75" customHeight="1">
      <c r="B325" s="336"/>
      <c r="C325" s="35"/>
    </row>
    <row r="326" ht="15.75" customHeight="1">
      <c r="B326" s="336"/>
      <c r="C326" s="35"/>
    </row>
    <row r="327" ht="15.75" customHeight="1">
      <c r="B327" s="336"/>
      <c r="C327" s="35"/>
    </row>
    <row r="328" ht="15.75" customHeight="1">
      <c r="B328" s="336"/>
      <c r="C328" s="35"/>
    </row>
    <row r="329" ht="15.75" customHeight="1">
      <c r="B329" s="336"/>
      <c r="C329" s="35"/>
    </row>
    <row r="330" ht="15.75" customHeight="1">
      <c r="B330" s="336"/>
      <c r="C330" s="35"/>
    </row>
    <row r="331" ht="15.75" customHeight="1">
      <c r="B331" s="336"/>
      <c r="C331" s="35"/>
    </row>
    <row r="332" ht="15.75" customHeight="1">
      <c r="B332" s="336"/>
      <c r="C332" s="35"/>
    </row>
    <row r="333" ht="15.75" customHeight="1">
      <c r="B333" s="336"/>
      <c r="C333" s="35"/>
    </row>
    <row r="334" ht="15.75" customHeight="1">
      <c r="B334" s="336"/>
      <c r="C334" s="35"/>
    </row>
    <row r="335" ht="15.75" customHeight="1">
      <c r="B335" s="336"/>
      <c r="C335" s="35"/>
    </row>
    <row r="336" ht="15.75" customHeight="1">
      <c r="B336" s="336"/>
      <c r="C336" s="35"/>
    </row>
    <row r="337" ht="15.75" customHeight="1">
      <c r="B337" s="336"/>
      <c r="C337" s="35"/>
    </row>
    <row r="338" ht="15.75" customHeight="1">
      <c r="B338" s="336"/>
      <c r="C338" s="35"/>
    </row>
    <row r="339" ht="15.75" customHeight="1">
      <c r="B339" s="336"/>
      <c r="C339" s="35"/>
    </row>
    <row r="340" ht="15.75" customHeight="1">
      <c r="B340" s="336"/>
      <c r="C340" s="35"/>
    </row>
    <row r="341" ht="15.75" customHeight="1">
      <c r="B341" s="336"/>
      <c r="C341" s="35"/>
    </row>
    <row r="342" ht="15.75" customHeight="1">
      <c r="B342" s="336"/>
      <c r="C342" s="35"/>
    </row>
    <row r="343" ht="15.75" customHeight="1">
      <c r="B343" s="336"/>
      <c r="C343" s="35"/>
    </row>
    <row r="344" ht="15.75" customHeight="1">
      <c r="B344" s="336"/>
      <c r="C344" s="35"/>
    </row>
    <row r="345" ht="15.75" customHeight="1">
      <c r="B345" s="336"/>
      <c r="C345" s="35"/>
    </row>
    <row r="346" ht="15.75" customHeight="1">
      <c r="B346" s="336"/>
      <c r="C346" s="35"/>
    </row>
    <row r="347" ht="15.75" customHeight="1">
      <c r="B347" s="336"/>
      <c r="C347" s="35"/>
    </row>
    <row r="348" ht="15.75" customHeight="1">
      <c r="B348" s="336"/>
      <c r="C348" s="35"/>
    </row>
    <row r="349" ht="15.75" customHeight="1">
      <c r="B349" s="336"/>
      <c r="C349" s="35"/>
    </row>
    <row r="350" ht="15.75" customHeight="1">
      <c r="B350" s="336"/>
      <c r="C350" s="35"/>
    </row>
    <row r="351" ht="15.75" customHeight="1">
      <c r="B351" s="336"/>
      <c r="C351" s="35"/>
    </row>
    <row r="352" ht="15.75" customHeight="1">
      <c r="B352" s="336"/>
      <c r="C352" s="35"/>
    </row>
    <row r="353" ht="15.75" customHeight="1">
      <c r="B353" s="336"/>
      <c r="C353" s="35"/>
    </row>
    <row r="354" ht="15.75" customHeight="1">
      <c r="B354" s="336"/>
      <c r="C354" s="35"/>
    </row>
    <row r="355" ht="15.75" customHeight="1">
      <c r="B355" s="336"/>
      <c r="C355" s="35"/>
    </row>
    <row r="356" ht="15.75" customHeight="1">
      <c r="B356" s="336"/>
      <c r="C356" s="35"/>
    </row>
    <row r="357" ht="15.75" customHeight="1">
      <c r="B357" s="336"/>
      <c r="C357" s="35"/>
    </row>
    <row r="358" ht="15.75" customHeight="1">
      <c r="B358" s="336"/>
      <c r="C358" s="35"/>
    </row>
    <row r="359" ht="15.75" customHeight="1">
      <c r="B359" s="336"/>
      <c r="C359" s="35"/>
    </row>
    <row r="360" ht="15.75" customHeight="1">
      <c r="B360" s="336"/>
      <c r="C360" s="35"/>
    </row>
    <row r="361" ht="15.75" customHeight="1">
      <c r="B361" s="336"/>
      <c r="C361" s="35"/>
    </row>
    <row r="362" ht="15.75" customHeight="1">
      <c r="B362" s="336"/>
      <c r="C362" s="35"/>
    </row>
    <row r="363" ht="15.75" customHeight="1">
      <c r="B363" s="336"/>
      <c r="C363" s="35"/>
    </row>
    <row r="364" ht="15.75" customHeight="1">
      <c r="B364" s="336"/>
      <c r="C364" s="35"/>
    </row>
    <row r="365" ht="15.75" customHeight="1">
      <c r="B365" s="336"/>
      <c r="C365" s="35"/>
    </row>
    <row r="366" ht="15.75" customHeight="1">
      <c r="B366" s="336"/>
      <c r="C366" s="35"/>
    </row>
    <row r="367" ht="15.75" customHeight="1">
      <c r="B367" s="336"/>
      <c r="C367" s="35"/>
    </row>
    <row r="368" ht="15.75" customHeight="1">
      <c r="B368" s="336"/>
      <c r="C368" s="35"/>
    </row>
    <row r="369" ht="15.75" customHeight="1">
      <c r="B369" s="336"/>
      <c r="C369" s="35"/>
    </row>
    <row r="370" ht="15.75" customHeight="1">
      <c r="B370" s="336"/>
      <c r="C370" s="35"/>
    </row>
    <row r="371" ht="15.75" customHeight="1">
      <c r="B371" s="336"/>
      <c r="C371" s="35"/>
    </row>
    <row r="372" ht="15.75" customHeight="1">
      <c r="B372" s="336"/>
      <c r="C372" s="35"/>
    </row>
    <row r="373" ht="15.75" customHeight="1">
      <c r="B373" s="336"/>
      <c r="C373" s="35"/>
    </row>
    <row r="374" ht="15.75" customHeight="1">
      <c r="B374" s="336"/>
      <c r="C374" s="35"/>
    </row>
    <row r="375" ht="15.75" customHeight="1">
      <c r="B375" s="336"/>
      <c r="C375" s="35"/>
    </row>
    <row r="376" ht="15.75" customHeight="1">
      <c r="B376" s="336"/>
      <c r="C376" s="35"/>
    </row>
    <row r="377" ht="15.75" customHeight="1">
      <c r="B377" s="336"/>
      <c r="C377" s="35"/>
    </row>
    <row r="378" ht="15.75" customHeight="1">
      <c r="B378" s="336"/>
      <c r="C378" s="35"/>
    </row>
    <row r="379" ht="15.75" customHeight="1">
      <c r="B379" s="336"/>
      <c r="C379" s="35"/>
    </row>
    <row r="380" ht="15.75" customHeight="1">
      <c r="B380" s="336"/>
      <c r="C380" s="35"/>
    </row>
    <row r="381" ht="15.75" customHeight="1">
      <c r="B381" s="336"/>
      <c r="C381" s="35"/>
    </row>
    <row r="382" ht="15.75" customHeight="1">
      <c r="B382" s="336"/>
      <c r="C382" s="35"/>
    </row>
    <row r="383" ht="15.75" customHeight="1">
      <c r="B383" s="336"/>
      <c r="C383" s="35"/>
    </row>
    <row r="384" ht="15.75" customHeight="1">
      <c r="B384" s="336"/>
      <c r="C384" s="35"/>
    </row>
    <row r="385" ht="15.75" customHeight="1">
      <c r="B385" s="336"/>
      <c r="C385" s="35"/>
    </row>
    <row r="386" ht="15.75" customHeight="1">
      <c r="B386" s="336"/>
      <c r="C386" s="35"/>
    </row>
    <row r="387" ht="15.75" customHeight="1">
      <c r="B387" s="336"/>
      <c r="C387" s="35"/>
    </row>
    <row r="388" ht="15.75" customHeight="1">
      <c r="B388" s="336"/>
      <c r="C388" s="35"/>
    </row>
    <row r="389" ht="15.75" customHeight="1">
      <c r="B389" s="336"/>
      <c r="C389" s="35"/>
    </row>
    <row r="390" ht="15.75" customHeight="1">
      <c r="B390" s="336"/>
      <c r="C390" s="35"/>
    </row>
    <row r="391" ht="15.75" customHeight="1">
      <c r="B391" s="336"/>
      <c r="C391" s="35"/>
    </row>
    <row r="392" ht="15.75" customHeight="1">
      <c r="B392" s="336"/>
      <c r="C392" s="35"/>
    </row>
    <row r="393" ht="15.75" customHeight="1">
      <c r="B393" s="336"/>
      <c r="C393" s="35"/>
    </row>
    <row r="394" ht="15.75" customHeight="1">
      <c r="B394" s="336"/>
      <c r="C394" s="35"/>
    </row>
    <row r="395" ht="15.75" customHeight="1">
      <c r="B395" s="336"/>
      <c r="C395" s="35"/>
    </row>
    <row r="396" ht="15.75" customHeight="1">
      <c r="B396" s="336"/>
      <c r="C396" s="35"/>
    </row>
    <row r="397" ht="15.75" customHeight="1">
      <c r="B397" s="336"/>
      <c r="C397" s="35"/>
    </row>
    <row r="398" ht="15.75" customHeight="1">
      <c r="B398" s="336"/>
      <c r="C398" s="35"/>
    </row>
    <row r="399" ht="15.75" customHeight="1">
      <c r="B399" s="336"/>
      <c r="C399" s="35"/>
    </row>
    <row r="400" ht="15.75" customHeight="1">
      <c r="B400" s="336"/>
      <c r="C400" s="35"/>
    </row>
    <row r="401" ht="15.75" customHeight="1">
      <c r="B401" s="336"/>
      <c r="C401" s="35"/>
    </row>
    <row r="402" ht="15.75" customHeight="1">
      <c r="B402" s="336"/>
      <c r="C402" s="35"/>
    </row>
    <row r="403" ht="15.75" customHeight="1">
      <c r="B403" s="336"/>
      <c r="C403" s="35"/>
    </row>
    <row r="404" ht="15.75" customHeight="1">
      <c r="B404" s="336"/>
      <c r="C404" s="35"/>
    </row>
    <row r="405" ht="15.75" customHeight="1">
      <c r="B405" s="336"/>
      <c r="C405" s="35"/>
    </row>
    <row r="406" ht="15.75" customHeight="1">
      <c r="B406" s="336"/>
      <c r="C406" s="35"/>
    </row>
    <row r="407" ht="15.75" customHeight="1">
      <c r="B407" s="336"/>
      <c r="C407" s="35"/>
    </row>
    <row r="408" ht="15.75" customHeight="1">
      <c r="B408" s="336"/>
      <c r="C408" s="35"/>
    </row>
    <row r="409" ht="15.75" customHeight="1">
      <c r="B409" s="336"/>
      <c r="C409" s="35"/>
    </row>
    <row r="410" ht="15.75" customHeight="1">
      <c r="B410" s="336"/>
      <c r="C410" s="35"/>
    </row>
    <row r="411" ht="15.75" customHeight="1">
      <c r="B411" s="336"/>
      <c r="C411" s="35"/>
    </row>
    <row r="412" ht="15.75" customHeight="1">
      <c r="B412" s="336"/>
      <c r="C412" s="35"/>
    </row>
    <row r="413" ht="15.75" customHeight="1">
      <c r="B413" s="336"/>
      <c r="C413" s="35"/>
    </row>
    <row r="414" ht="15.75" customHeight="1">
      <c r="B414" s="336"/>
      <c r="C414" s="35"/>
    </row>
    <row r="415" ht="15.75" customHeight="1">
      <c r="B415" s="336"/>
      <c r="C415" s="35"/>
    </row>
    <row r="416" ht="15.75" customHeight="1">
      <c r="B416" s="336"/>
      <c r="C416" s="35"/>
    </row>
    <row r="417" ht="15.75" customHeight="1">
      <c r="B417" s="336"/>
      <c r="C417" s="35"/>
    </row>
    <row r="418" ht="15.75" customHeight="1">
      <c r="B418" s="336"/>
      <c r="C418" s="35"/>
    </row>
    <row r="419" ht="15.75" customHeight="1">
      <c r="B419" s="336"/>
      <c r="C419" s="35"/>
    </row>
    <row r="420" ht="15.75" customHeight="1">
      <c r="B420" s="336"/>
      <c r="C420" s="35"/>
    </row>
    <row r="421" ht="15.75" customHeight="1">
      <c r="B421" s="336"/>
      <c r="C421" s="35"/>
    </row>
    <row r="422" ht="15.75" customHeight="1">
      <c r="B422" s="336"/>
      <c r="C422" s="35"/>
    </row>
    <row r="423" ht="15.75" customHeight="1">
      <c r="B423" s="336"/>
      <c r="C423" s="35"/>
    </row>
    <row r="424" ht="15.75" customHeight="1">
      <c r="B424" s="336"/>
      <c r="C424" s="35"/>
    </row>
    <row r="425" ht="15.75" customHeight="1">
      <c r="B425" s="336"/>
      <c r="C425" s="35"/>
    </row>
    <row r="426" ht="15.75" customHeight="1">
      <c r="B426" s="336"/>
      <c r="C426" s="35"/>
    </row>
    <row r="427" ht="15.75" customHeight="1">
      <c r="B427" s="336"/>
      <c r="C427" s="35"/>
    </row>
    <row r="428" ht="15.75" customHeight="1">
      <c r="B428" s="336"/>
      <c r="C428" s="35"/>
    </row>
    <row r="429" ht="15.75" customHeight="1">
      <c r="B429" s="336"/>
      <c r="C429" s="35"/>
    </row>
    <row r="430" ht="15.75" customHeight="1">
      <c r="B430" s="336"/>
      <c r="C430" s="35"/>
    </row>
    <row r="431" ht="15.75" customHeight="1">
      <c r="B431" s="336"/>
      <c r="C431" s="35"/>
    </row>
    <row r="432" ht="15.75" customHeight="1">
      <c r="B432" s="336"/>
      <c r="C432" s="35"/>
    </row>
    <row r="433" ht="15.75" customHeight="1">
      <c r="B433" s="336"/>
      <c r="C433" s="35"/>
    </row>
    <row r="434" ht="15.75" customHeight="1">
      <c r="B434" s="336"/>
      <c r="C434" s="35"/>
    </row>
    <row r="435" ht="15.75" customHeight="1">
      <c r="B435" s="336"/>
      <c r="C435" s="35"/>
    </row>
    <row r="436" ht="15.75" customHeight="1">
      <c r="B436" s="336"/>
      <c r="C436" s="35"/>
    </row>
    <row r="437" ht="15.75" customHeight="1">
      <c r="B437" s="336"/>
      <c r="C437" s="35"/>
    </row>
    <row r="438" ht="15.75" customHeight="1">
      <c r="B438" s="336"/>
      <c r="C438" s="35"/>
    </row>
    <row r="439" ht="15.75" customHeight="1">
      <c r="B439" s="336"/>
      <c r="C439" s="35"/>
    </row>
    <row r="440" ht="15.75" customHeight="1">
      <c r="B440" s="336"/>
      <c r="C440" s="35"/>
    </row>
    <row r="441" ht="15.75" customHeight="1">
      <c r="B441" s="336"/>
      <c r="C441" s="35"/>
    </row>
    <row r="442" ht="15.75" customHeight="1">
      <c r="B442" s="336"/>
      <c r="C442" s="35"/>
    </row>
    <row r="443" ht="15.75" customHeight="1">
      <c r="B443" s="336"/>
      <c r="C443" s="35"/>
    </row>
    <row r="444" ht="15.75" customHeight="1">
      <c r="B444" s="336"/>
      <c r="C444" s="35"/>
    </row>
    <row r="445" ht="15.75" customHeight="1">
      <c r="B445" s="336"/>
      <c r="C445" s="35"/>
    </row>
    <row r="446" ht="15.75" customHeight="1">
      <c r="B446" s="336"/>
      <c r="C446" s="35"/>
    </row>
    <row r="447" ht="15.75" customHeight="1">
      <c r="B447" s="336"/>
      <c r="C447" s="35"/>
    </row>
    <row r="448" ht="15.75" customHeight="1">
      <c r="B448" s="336"/>
      <c r="C448" s="35"/>
    </row>
    <row r="449" ht="15.75" customHeight="1">
      <c r="B449" s="336"/>
      <c r="C449" s="35"/>
    </row>
    <row r="450" ht="15.75" customHeight="1">
      <c r="B450" s="336"/>
      <c r="C450" s="35"/>
    </row>
    <row r="451" ht="15.75" customHeight="1">
      <c r="B451" s="336"/>
      <c r="C451" s="35"/>
    </row>
    <row r="452" ht="15.75" customHeight="1">
      <c r="B452" s="336"/>
      <c r="C452" s="35"/>
    </row>
    <row r="453" ht="15.75" customHeight="1">
      <c r="B453" s="336"/>
      <c r="C453" s="35"/>
    </row>
    <row r="454" ht="15.75" customHeight="1">
      <c r="B454" s="336"/>
      <c r="C454" s="35"/>
    </row>
    <row r="455" ht="15.75" customHeight="1">
      <c r="B455" s="336"/>
      <c r="C455" s="35"/>
    </row>
    <row r="456" ht="15.75" customHeight="1">
      <c r="B456" s="336"/>
      <c r="C456" s="35"/>
    </row>
    <row r="457" ht="15.75" customHeight="1">
      <c r="B457" s="336"/>
      <c r="C457" s="35"/>
    </row>
    <row r="458" ht="15.75" customHeight="1">
      <c r="B458" s="336"/>
      <c r="C458" s="35"/>
    </row>
    <row r="459" ht="15.75" customHeight="1">
      <c r="B459" s="336"/>
      <c r="C459" s="35"/>
    </row>
    <row r="460" ht="15.75" customHeight="1">
      <c r="B460" s="336"/>
      <c r="C460" s="35"/>
    </row>
    <row r="461" ht="15.75" customHeight="1">
      <c r="B461" s="336"/>
      <c r="C461" s="35"/>
    </row>
    <row r="462" ht="15.75" customHeight="1">
      <c r="B462" s="336"/>
      <c r="C462" s="35"/>
    </row>
    <row r="463" ht="15.75" customHeight="1">
      <c r="B463" s="336"/>
      <c r="C463" s="35"/>
    </row>
    <row r="464" ht="15.75" customHeight="1">
      <c r="B464" s="336"/>
      <c r="C464" s="35"/>
    </row>
    <row r="465" ht="15.75" customHeight="1">
      <c r="B465" s="336"/>
      <c r="C465" s="35"/>
    </row>
    <row r="466" ht="15.75" customHeight="1">
      <c r="B466" s="336"/>
      <c r="C466" s="35"/>
    </row>
    <row r="467" ht="15.75" customHeight="1">
      <c r="B467" s="336"/>
      <c r="C467" s="35"/>
    </row>
    <row r="468" ht="15.75" customHeight="1">
      <c r="B468" s="336"/>
      <c r="C468" s="35"/>
    </row>
    <row r="469" ht="15.75" customHeight="1">
      <c r="B469" s="336"/>
      <c r="C469" s="35"/>
    </row>
    <row r="470" ht="15.75" customHeight="1">
      <c r="B470" s="336"/>
      <c r="C470" s="35"/>
    </row>
    <row r="471" ht="15.75" customHeight="1">
      <c r="B471" s="336"/>
      <c r="C471" s="35"/>
    </row>
    <row r="472" ht="15.75" customHeight="1">
      <c r="B472" s="336"/>
      <c r="C472" s="35"/>
    </row>
    <row r="473" ht="15.75" customHeight="1">
      <c r="B473" s="336"/>
      <c r="C473" s="35"/>
    </row>
    <row r="474" ht="15.75" customHeight="1">
      <c r="B474" s="336"/>
      <c r="C474" s="35"/>
    </row>
    <row r="475" ht="15.75" customHeight="1">
      <c r="B475" s="336"/>
      <c r="C475" s="35"/>
    </row>
    <row r="476" ht="15.75" customHeight="1">
      <c r="B476" s="336"/>
      <c r="C476" s="35"/>
    </row>
    <row r="477" ht="15.75" customHeight="1">
      <c r="B477" s="336"/>
      <c r="C477" s="35"/>
    </row>
    <row r="478" ht="15.75" customHeight="1">
      <c r="B478" s="336"/>
      <c r="C478" s="35"/>
    </row>
    <row r="479" ht="15.75" customHeight="1">
      <c r="B479" s="336"/>
      <c r="C479" s="35"/>
    </row>
    <row r="480" ht="15.75" customHeight="1">
      <c r="B480" s="336"/>
      <c r="C480" s="35"/>
    </row>
    <row r="481" ht="15.75" customHeight="1">
      <c r="B481" s="336"/>
      <c r="C481" s="35"/>
    </row>
    <row r="482" ht="15.75" customHeight="1">
      <c r="B482" s="336"/>
      <c r="C482" s="35"/>
    </row>
    <row r="483" ht="15.75" customHeight="1">
      <c r="B483" s="336"/>
      <c r="C483" s="35"/>
    </row>
    <row r="484" ht="15.75" customHeight="1">
      <c r="B484" s="336"/>
      <c r="C484" s="35"/>
    </row>
    <row r="485" ht="15.75" customHeight="1">
      <c r="B485" s="336"/>
      <c r="C485" s="35"/>
    </row>
    <row r="486" ht="15.75" customHeight="1">
      <c r="B486" s="336"/>
      <c r="C486" s="35"/>
    </row>
    <row r="487" ht="15.75" customHeight="1">
      <c r="B487" s="336"/>
      <c r="C487" s="35"/>
    </row>
    <row r="488" ht="15.75" customHeight="1">
      <c r="B488" s="336"/>
      <c r="C488" s="35"/>
    </row>
    <row r="489" ht="15.75" customHeight="1">
      <c r="B489" s="336"/>
      <c r="C489" s="35"/>
    </row>
    <row r="490" ht="15.75" customHeight="1">
      <c r="B490" s="336"/>
      <c r="C490" s="35"/>
    </row>
    <row r="491" ht="15.75" customHeight="1">
      <c r="B491" s="336"/>
      <c r="C491" s="35"/>
    </row>
    <row r="492" ht="15.75" customHeight="1">
      <c r="B492" s="336"/>
      <c r="C492" s="35"/>
    </row>
    <row r="493" ht="15.75" customHeight="1">
      <c r="B493" s="336"/>
      <c r="C493" s="35"/>
    </row>
    <row r="494" ht="15.75" customHeight="1">
      <c r="B494" s="336"/>
      <c r="C494" s="35"/>
    </row>
    <row r="495" ht="15.75" customHeight="1">
      <c r="B495" s="336"/>
      <c r="C495" s="35"/>
    </row>
    <row r="496" ht="15.75" customHeight="1">
      <c r="B496" s="336"/>
      <c r="C496" s="35"/>
    </row>
    <row r="497" ht="15.75" customHeight="1">
      <c r="B497" s="336"/>
      <c r="C497" s="35"/>
    </row>
    <row r="498" ht="15.75" customHeight="1">
      <c r="B498" s="336"/>
      <c r="C498" s="35"/>
    </row>
    <row r="499" ht="15.75" customHeight="1">
      <c r="B499" s="336"/>
      <c r="C499" s="35"/>
    </row>
    <row r="500" ht="15.75" customHeight="1">
      <c r="B500" s="336"/>
      <c r="C500" s="35"/>
    </row>
    <row r="501" ht="15.75" customHeight="1">
      <c r="B501" s="336"/>
      <c r="C501" s="35"/>
    </row>
    <row r="502" ht="15.75" customHeight="1">
      <c r="B502" s="336"/>
      <c r="C502" s="35"/>
    </row>
    <row r="503" ht="15.75" customHeight="1">
      <c r="B503" s="336"/>
      <c r="C503" s="35"/>
    </row>
    <row r="504" ht="15.75" customHeight="1">
      <c r="B504" s="336"/>
      <c r="C504" s="35"/>
    </row>
    <row r="505" ht="15.75" customHeight="1">
      <c r="B505" s="336"/>
      <c r="C505" s="35"/>
    </row>
    <row r="506" ht="15.75" customHeight="1">
      <c r="B506" s="336"/>
      <c r="C506" s="35"/>
    </row>
    <row r="507" ht="15.75" customHeight="1">
      <c r="B507" s="336"/>
      <c r="C507" s="35"/>
    </row>
    <row r="508" ht="15.75" customHeight="1">
      <c r="B508" s="336"/>
      <c r="C508" s="35"/>
    </row>
    <row r="509" ht="15.75" customHeight="1">
      <c r="B509" s="336"/>
      <c r="C509" s="35"/>
    </row>
    <row r="510" ht="15.75" customHeight="1">
      <c r="B510" s="336"/>
      <c r="C510" s="35"/>
    </row>
    <row r="511" ht="15.75" customHeight="1">
      <c r="B511" s="336"/>
      <c r="C511" s="35"/>
    </row>
    <row r="512" ht="15.75" customHeight="1">
      <c r="B512" s="336"/>
      <c r="C512" s="35"/>
    </row>
    <row r="513" ht="15.75" customHeight="1">
      <c r="B513" s="336"/>
      <c r="C513" s="35"/>
    </row>
    <row r="514" ht="15.75" customHeight="1">
      <c r="B514" s="336"/>
      <c r="C514" s="35"/>
    </row>
    <row r="515" ht="15.75" customHeight="1">
      <c r="B515" s="336"/>
      <c r="C515" s="35"/>
    </row>
    <row r="516" ht="15.75" customHeight="1">
      <c r="B516" s="336"/>
      <c r="C516" s="35"/>
    </row>
    <row r="517" ht="15.75" customHeight="1">
      <c r="B517" s="336"/>
      <c r="C517" s="35"/>
    </row>
    <row r="518" ht="15.75" customHeight="1">
      <c r="B518" s="336"/>
      <c r="C518" s="35"/>
    </row>
    <row r="519" ht="15.75" customHeight="1">
      <c r="B519" s="336"/>
      <c r="C519" s="35"/>
    </row>
    <row r="520" ht="15.75" customHeight="1">
      <c r="B520" s="336"/>
      <c r="C520" s="35"/>
    </row>
    <row r="521" ht="15.75" customHeight="1">
      <c r="B521" s="336"/>
      <c r="C521" s="35"/>
    </row>
    <row r="522" ht="15.75" customHeight="1">
      <c r="B522" s="336"/>
      <c r="C522" s="35"/>
    </row>
    <row r="523" ht="15.75" customHeight="1">
      <c r="B523" s="336"/>
      <c r="C523" s="35"/>
    </row>
    <row r="524" ht="15.75" customHeight="1">
      <c r="B524" s="336"/>
      <c r="C524" s="35"/>
    </row>
    <row r="525" ht="15.75" customHeight="1">
      <c r="B525" s="336"/>
      <c r="C525" s="35"/>
    </row>
    <row r="526" ht="15.75" customHeight="1">
      <c r="B526" s="336"/>
      <c r="C526" s="35"/>
    </row>
    <row r="527" ht="15.75" customHeight="1">
      <c r="B527" s="336"/>
      <c r="C527" s="35"/>
    </row>
    <row r="528" ht="15.75" customHeight="1">
      <c r="B528" s="336"/>
      <c r="C528" s="35"/>
    </row>
    <row r="529" ht="15.75" customHeight="1">
      <c r="B529" s="336"/>
      <c r="C529" s="35"/>
    </row>
    <row r="530" ht="15.75" customHeight="1">
      <c r="B530" s="336"/>
      <c r="C530" s="35"/>
    </row>
    <row r="531" ht="15.75" customHeight="1">
      <c r="B531" s="336"/>
      <c r="C531" s="35"/>
    </row>
    <row r="532" ht="15.75" customHeight="1">
      <c r="B532" s="336"/>
      <c r="C532" s="35"/>
    </row>
    <row r="533" ht="15.75" customHeight="1">
      <c r="B533" s="336"/>
      <c r="C533" s="35"/>
    </row>
    <row r="534" ht="15.75" customHeight="1">
      <c r="B534" s="336"/>
      <c r="C534" s="35"/>
    </row>
    <row r="535" ht="15.75" customHeight="1">
      <c r="B535" s="336"/>
      <c r="C535" s="35"/>
    </row>
    <row r="536" ht="15.75" customHeight="1">
      <c r="B536" s="336"/>
      <c r="C536" s="35"/>
    </row>
    <row r="537" ht="15.75" customHeight="1">
      <c r="B537" s="336"/>
      <c r="C537" s="35"/>
    </row>
    <row r="538" ht="15.75" customHeight="1">
      <c r="B538" s="336"/>
      <c r="C538" s="35"/>
    </row>
    <row r="539" ht="15.75" customHeight="1">
      <c r="B539" s="336"/>
      <c r="C539" s="35"/>
    </row>
    <row r="540" ht="15.75" customHeight="1">
      <c r="B540" s="336"/>
      <c r="C540" s="35"/>
    </row>
    <row r="541" ht="15.75" customHeight="1">
      <c r="B541" s="336"/>
      <c r="C541" s="35"/>
    </row>
    <row r="542" ht="15.75" customHeight="1">
      <c r="B542" s="336"/>
      <c r="C542" s="35"/>
    </row>
    <row r="543" ht="15.75" customHeight="1">
      <c r="B543" s="336"/>
      <c r="C543" s="35"/>
    </row>
    <row r="544" ht="15.75" customHeight="1">
      <c r="B544" s="336"/>
      <c r="C544" s="35"/>
    </row>
    <row r="545" ht="15.75" customHeight="1">
      <c r="B545" s="336"/>
      <c r="C545" s="35"/>
    </row>
    <row r="546" ht="15.75" customHeight="1">
      <c r="B546" s="336"/>
      <c r="C546" s="35"/>
    </row>
    <row r="547" ht="15.75" customHeight="1">
      <c r="B547" s="336"/>
      <c r="C547" s="35"/>
    </row>
    <row r="548" ht="15.75" customHeight="1">
      <c r="B548" s="336"/>
      <c r="C548" s="35"/>
    </row>
    <row r="549" ht="15.75" customHeight="1">
      <c r="B549" s="336"/>
      <c r="C549" s="35"/>
    </row>
    <row r="550" ht="15.75" customHeight="1">
      <c r="B550" s="336"/>
      <c r="C550" s="35"/>
    </row>
    <row r="551" ht="15.75" customHeight="1">
      <c r="B551" s="336"/>
      <c r="C551" s="35"/>
    </row>
    <row r="552" ht="15.75" customHeight="1">
      <c r="B552" s="336"/>
      <c r="C552" s="35"/>
    </row>
    <row r="553" ht="15.75" customHeight="1">
      <c r="B553" s="336"/>
      <c r="C553" s="35"/>
    </row>
    <row r="554" ht="15.75" customHeight="1">
      <c r="B554" s="336"/>
      <c r="C554" s="35"/>
    </row>
    <row r="555" ht="15.75" customHeight="1">
      <c r="B555" s="336"/>
      <c r="C555" s="35"/>
    </row>
    <row r="556" ht="15.75" customHeight="1">
      <c r="B556" s="336"/>
      <c r="C556" s="35"/>
    </row>
    <row r="557" ht="15.75" customHeight="1">
      <c r="B557" s="336"/>
      <c r="C557" s="35"/>
    </row>
    <row r="558" ht="15.75" customHeight="1">
      <c r="B558" s="336"/>
      <c r="C558" s="35"/>
    </row>
    <row r="559" ht="15.75" customHeight="1">
      <c r="B559" s="336"/>
      <c r="C559" s="35"/>
    </row>
    <row r="560" ht="15.75" customHeight="1">
      <c r="B560" s="336"/>
      <c r="C560" s="35"/>
    </row>
    <row r="561" ht="15.75" customHeight="1">
      <c r="B561" s="336"/>
      <c r="C561" s="35"/>
    </row>
    <row r="562" ht="15.75" customHeight="1">
      <c r="B562" s="336"/>
      <c r="C562" s="35"/>
    </row>
    <row r="563" ht="15.75" customHeight="1">
      <c r="B563" s="336"/>
      <c r="C563" s="35"/>
    </row>
    <row r="564" ht="15.75" customHeight="1">
      <c r="B564" s="336"/>
      <c r="C564" s="35"/>
    </row>
    <row r="565" ht="15.75" customHeight="1">
      <c r="B565" s="336"/>
      <c r="C565" s="35"/>
    </row>
    <row r="566" ht="15.75" customHeight="1">
      <c r="B566" s="336"/>
      <c r="C566" s="35"/>
    </row>
    <row r="567" ht="15.75" customHeight="1">
      <c r="B567" s="336"/>
      <c r="C567" s="35"/>
    </row>
    <row r="568" ht="15.75" customHeight="1">
      <c r="B568" s="336"/>
      <c r="C568" s="35"/>
    </row>
    <row r="569" ht="15.75" customHeight="1">
      <c r="B569" s="336"/>
      <c r="C569" s="35"/>
    </row>
    <row r="570" ht="15.75" customHeight="1">
      <c r="B570" s="336"/>
      <c r="C570" s="35"/>
    </row>
    <row r="571" ht="15.75" customHeight="1">
      <c r="B571" s="336"/>
      <c r="C571" s="35"/>
    </row>
    <row r="572" ht="15.75" customHeight="1">
      <c r="B572" s="336"/>
      <c r="C572" s="35"/>
    </row>
    <row r="573" ht="15.75" customHeight="1">
      <c r="B573" s="336"/>
      <c r="C573" s="35"/>
    </row>
    <row r="574" ht="15.75" customHeight="1">
      <c r="B574" s="336"/>
      <c r="C574" s="35"/>
    </row>
    <row r="575" ht="15.75" customHeight="1">
      <c r="B575" s="336"/>
      <c r="C575" s="35"/>
    </row>
    <row r="576" ht="15.75" customHeight="1">
      <c r="B576" s="336"/>
      <c r="C576" s="35"/>
    </row>
    <row r="577" ht="15.75" customHeight="1">
      <c r="B577" s="336"/>
      <c r="C577" s="35"/>
    </row>
    <row r="578" ht="15.75" customHeight="1">
      <c r="B578" s="336"/>
      <c r="C578" s="35"/>
    </row>
    <row r="579" ht="15.75" customHeight="1">
      <c r="B579" s="336"/>
      <c r="C579" s="35"/>
    </row>
    <row r="580" ht="15.75" customHeight="1">
      <c r="B580" s="336"/>
      <c r="C580" s="35"/>
    </row>
    <row r="581" ht="15.75" customHeight="1">
      <c r="B581" s="336"/>
      <c r="C581" s="35"/>
    </row>
    <row r="582" ht="15.75" customHeight="1">
      <c r="B582" s="336"/>
      <c r="C582" s="35"/>
    </row>
    <row r="583" ht="15.75" customHeight="1">
      <c r="B583" s="336"/>
      <c r="C583" s="35"/>
    </row>
    <row r="584" ht="15.75" customHeight="1">
      <c r="B584" s="336"/>
      <c r="C584" s="35"/>
    </row>
    <row r="585" ht="15.75" customHeight="1">
      <c r="B585" s="336"/>
      <c r="C585" s="35"/>
    </row>
    <row r="586" ht="15.75" customHeight="1">
      <c r="B586" s="336"/>
      <c r="C586" s="35"/>
    </row>
    <row r="587" ht="15.75" customHeight="1">
      <c r="B587" s="336"/>
      <c r="C587" s="35"/>
    </row>
    <row r="588" ht="15.75" customHeight="1">
      <c r="B588" s="336"/>
      <c r="C588" s="35"/>
    </row>
    <row r="589" ht="15.75" customHeight="1">
      <c r="B589" s="336"/>
      <c r="C589" s="35"/>
    </row>
    <row r="590" ht="15.75" customHeight="1">
      <c r="B590" s="336"/>
      <c r="C590" s="35"/>
    </row>
    <row r="591" ht="15.75" customHeight="1">
      <c r="B591" s="336"/>
      <c r="C591" s="35"/>
    </row>
    <row r="592" ht="15.75" customHeight="1">
      <c r="B592" s="336"/>
      <c r="C592" s="35"/>
    </row>
    <row r="593" ht="15.75" customHeight="1">
      <c r="B593" s="336"/>
      <c r="C593" s="35"/>
    </row>
    <row r="594" ht="15.75" customHeight="1">
      <c r="B594" s="336"/>
      <c r="C594" s="35"/>
    </row>
    <row r="595" ht="15.75" customHeight="1">
      <c r="B595" s="336"/>
      <c r="C595" s="35"/>
    </row>
    <row r="596" ht="15.75" customHeight="1">
      <c r="B596" s="336"/>
      <c r="C596" s="35"/>
    </row>
    <row r="597" ht="15.75" customHeight="1">
      <c r="B597" s="336"/>
      <c r="C597" s="35"/>
    </row>
    <row r="598" ht="15.75" customHeight="1">
      <c r="B598" s="336"/>
      <c r="C598" s="35"/>
    </row>
    <row r="599" ht="15.75" customHeight="1">
      <c r="B599" s="336"/>
      <c r="C599" s="35"/>
    </row>
    <row r="600" ht="15.75" customHeight="1">
      <c r="B600" s="336"/>
      <c r="C600" s="35"/>
    </row>
    <row r="601" ht="15.75" customHeight="1">
      <c r="B601" s="336"/>
      <c r="C601" s="35"/>
    </row>
    <row r="602" ht="15.75" customHeight="1">
      <c r="B602" s="336"/>
      <c r="C602" s="35"/>
    </row>
    <row r="603" ht="15.75" customHeight="1">
      <c r="B603" s="336"/>
      <c r="C603" s="35"/>
    </row>
    <row r="604" ht="15.75" customHeight="1">
      <c r="B604" s="336"/>
      <c r="C604" s="35"/>
    </row>
    <row r="605" ht="15.75" customHeight="1">
      <c r="B605" s="336"/>
      <c r="C605" s="35"/>
    </row>
    <row r="606" ht="15.75" customHeight="1">
      <c r="B606" s="336"/>
      <c r="C606" s="35"/>
    </row>
    <row r="607" ht="15.75" customHeight="1">
      <c r="B607" s="336"/>
      <c r="C607" s="35"/>
    </row>
    <row r="608" ht="15.75" customHeight="1">
      <c r="B608" s="336"/>
      <c r="C608" s="35"/>
    </row>
    <row r="609" ht="15.75" customHeight="1">
      <c r="B609" s="336"/>
      <c r="C609" s="35"/>
    </row>
    <row r="610" ht="15.75" customHeight="1">
      <c r="B610" s="336"/>
      <c r="C610" s="35"/>
    </row>
    <row r="611" ht="15.75" customHeight="1">
      <c r="B611" s="336"/>
      <c r="C611" s="35"/>
    </row>
    <row r="612" ht="15.75" customHeight="1">
      <c r="B612" s="336"/>
      <c r="C612" s="35"/>
    </row>
    <row r="613" ht="15.75" customHeight="1">
      <c r="B613" s="336"/>
      <c r="C613" s="35"/>
    </row>
    <row r="614" ht="15.75" customHeight="1">
      <c r="B614" s="336"/>
      <c r="C614" s="35"/>
    </row>
    <row r="615" ht="15.75" customHeight="1">
      <c r="B615" s="336"/>
      <c r="C615" s="35"/>
    </row>
    <row r="616" ht="15.75" customHeight="1">
      <c r="B616" s="336"/>
      <c r="C616" s="35"/>
    </row>
    <row r="617" ht="15.75" customHeight="1">
      <c r="B617" s="336"/>
      <c r="C617" s="35"/>
    </row>
    <row r="618" ht="15.75" customHeight="1">
      <c r="B618" s="336"/>
      <c r="C618" s="35"/>
    </row>
    <row r="619" ht="15.75" customHeight="1">
      <c r="B619" s="336"/>
      <c r="C619" s="35"/>
    </row>
    <row r="620" ht="15.75" customHeight="1">
      <c r="B620" s="336"/>
      <c r="C620" s="35"/>
    </row>
    <row r="621" ht="15.75" customHeight="1">
      <c r="B621" s="336"/>
      <c r="C621" s="35"/>
    </row>
    <row r="622" ht="15.75" customHeight="1">
      <c r="B622" s="336"/>
      <c r="C622" s="35"/>
    </row>
    <row r="623" ht="15.75" customHeight="1">
      <c r="B623" s="336"/>
      <c r="C623" s="35"/>
    </row>
    <row r="624" ht="15.75" customHeight="1">
      <c r="B624" s="336"/>
      <c r="C624" s="35"/>
    </row>
    <row r="625" ht="15.75" customHeight="1">
      <c r="B625" s="336"/>
      <c r="C625" s="35"/>
    </row>
    <row r="626" ht="15.75" customHeight="1">
      <c r="B626" s="336"/>
      <c r="C626" s="35"/>
    </row>
    <row r="627" ht="15.75" customHeight="1">
      <c r="B627" s="336"/>
      <c r="C627" s="35"/>
    </row>
    <row r="628" ht="15.75" customHeight="1">
      <c r="B628" s="336"/>
      <c r="C628" s="35"/>
    </row>
    <row r="629" ht="15.75" customHeight="1">
      <c r="B629" s="336"/>
      <c r="C629" s="35"/>
    </row>
    <row r="630" ht="15.75" customHeight="1">
      <c r="B630" s="336"/>
      <c r="C630" s="35"/>
    </row>
    <row r="631" ht="15.75" customHeight="1">
      <c r="B631" s="336"/>
      <c r="C631" s="35"/>
    </row>
    <row r="632" ht="15.75" customHeight="1">
      <c r="B632" s="336"/>
      <c r="C632" s="35"/>
    </row>
    <row r="633" ht="15.75" customHeight="1">
      <c r="B633" s="336"/>
      <c r="C633" s="35"/>
    </row>
    <row r="634" ht="15.75" customHeight="1">
      <c r="B634" s="336"/>
      <c r="C634" s="35"/>
    </row>
    <row r="635" ht="15.75" customHeight="1">
      <c r="B635" s="336"/>
      <c r="C635" s="35"/>
    </row>
    <row r="636" ht="15.75" customHeight="1">
      <c r="B636" s="336"/>
      <c r="C636" s="35"/>
    </row>
    <row r="637" ht="15.75" customHeight="1">
      <c r="B637" s="336"/>
      <c r="C637" s="35"/>
    </row>
    <row r="638" ht="15.75" customHeight="1">
      <c r="B638" s="336"/>
      <c r="C638" s="35"/>
    </row>
    <row r="639" ht="15.75" customHeight="1">
      <c r="B639" s="336"/>
      <c r="C639" s="35"/>
    </row>
    <row r="640" ht="15.75" customHeight="1">
      <c r="B640" s="336"/>
      <c r="C640" s="35"/>
    </row>
    <row r="641" ht="15.75" customHeight="1">
      <c r="B641" s="336"/>
      <c r="C641" s="35"/>
    </row>
    <row r="642" ht="15.75" customHeight="1">
      <c r="B642" s="336"/>
      <c r="C642" s="35"/>
    </row>
    <row r="643" ht="15.75" customHeight="1">
      <c r="B643" s="336"/>
      <c r="C643" s="35"/>
    </row>
    <row r="644" ht="15.75" customHeight="1">
      <c r="B644" s="336"/>
      <c r="C644" s="35"/>
    </row>
    <row r="645" ht="15.75" customHeight="1">
      <c r="B645" s="336"/>
      <c r="C645" s="35"/>
    </row>
    <row r="646" ht="15.75" customHeight="1">
      <c r="B646" s="336"/>
      <c r="C646" s="35"/>
    </row>
    <row r="647" ht="15.75" customHeight="1">
      <c r="B647" s="336"/>
      <c r="C647" s="35"/>
    </row>
    <row r="648" ht="15.75" customHeight="1">
      <c r="B648" s="336"/>
      <c r="C648" s="35"/>
    </row>
    <row r="649" ht="15.75" customHeight="1">
      <c r="B649" s="336"/>
      <c r="C649" s="35"/>
    </row>
    <row r="650" ht="15.75" customHeight="1">
      <c r="B650" s="336"/>
      <c r="C650" s="35"/>
    </row>
    <row r="651" ht="15.75" customHeight="1">
      <c r="B651" s="336"/>
      <c r="C651" s="35"/>
    </row>
    <row r="652" ht="15.75" customHeight="1">
      <c r="B652" s="336"/>
      <c r="C652" s="35"/>
    </row>
    <row r="653" ht="15.75" customHeight="1">
      <c r="B653" s="336"/>
      <c r="C653" s="35"/>
    </row>
    <row r="654" ht="15.75" customHeight="1">
      <c r="B654" s="336"/>
      <c r="C654" s="35"/>
    </row>
    <row r="655" ht="15.75" customHeight="1">
      <c r="B655" s="336"/>
      <c r="C655" s="35"/>
    </row>
    <row r="656" ht="15.75" customHeight="1">
      <c r="B656" s="336"/>
      <c r="C656" s="35"/>
    </row>
    <row r="657" ht="15.75" customHeight="1">
      <c r="B657" s="336"/>
      <c r="C657" s="35"/>
    </row>
    <row r="658" ht="15.75" customHeight="1">
      <c r="B658" s="336"/>
      <c r="C658" s="35"/>
    </row>
    <row r="659" ht="15.75" customHeight="1">
      <c r="B659" s="336"/>
      <c r="C659" s="35"/>
    </row>
    <row r="660" ht="15.75" customHeight="1">
      <c r="B660" s="336"/>
      <c r="C660" s="35"/>
    </row>
    <row r="661" ht="15.75" customHeight="1">
      <c r="B661" s="336"/>
      <c r="C661" s="35"/>
    </row>
    <row r="662" ht="15.75" customHeight="1">
      <c r="B662" s="336"/>
      <c r="C662" s="35"/>
    </row>
    <row r="663" ht="15.75" customHeight="1">
      <c r="B663" s="336"/>
      <c r="C663" s="35"/>
    </row>
    <row r="664" ht="15.75" customHeight="1">
      <c r="B664" s="336"/>
      <c r="C664" s="35"/>
    </row>
    <row r="665" ht="15.75" customHeight="1">
      <c r="B665" s="336"/>
      <c r="C665" s="35"/>
    </row>
    <row r="666" ht="15.75" customHeight="1">
      <c r="B666" s="336"/>
      <c r="C666" s="35"/>
    </row>
    <row r="667" ht="15.75" customHeight="1">
      <c r="B667" s="336"/>
      <c r="C667" s="35"/>
    </row>
    <row r="668" ht="15.75" customHeight="1">
      <c r="B668" s="336"/>
      <c r="C668" s="35"/>
    </row>
    <row r="669" ht="15.75" customHeight="1">
      <c r="B669" s="336"/>
      <c r="C669" s="35"/>
    </row>
    <row r="670" ht="15.75" customHeight="1">
      <c r="B670" s="336"/>
      <c r="C670" s="35"/>
    </row>
    <row r="671" ht="15.75" customHeight="1">
      <c r="B671" s="336"/>
      <c r="C671" s="35"/>
    </row>
    <row r="672" ht="15.75" customHeight="1">
      <c r="B672" s="336"/>
      <c r="C672" s="35"/>
    </row>
    <row r="673" ht="15.75" customHeight="1">
      <c r="B673" s="336"/>
      <c r="C673" s="35"/>
    </row>
    <row r="674" ht="15.75" customHeight="1">
      <c r="B674" s="336"/>
      <c r="C674" s="35"/>
    </row>
    <row r="675" ht="15.75" customHeight="1">
      <c r="B675" s="336"/>
      <c r="C675" s="35"/>
    </row>
    <row r="676" ht="15.75" customHeight="1">
      <c r="B676" s="336"/>
      <c r="C676" s="35"/>
    </row>
    <row r="677" ht="15.75" customHeight="1">
      <c r="B677" s="336"/>
      <c r="C677" s="35"/>
    </row>
    <row r="678" ht="15.75" customHeight="1">
      <c r="B678" s="336"/>
      <c r="C678" s="35"/>
    </row>
    <row r="679" ht="15.75" customHeight="1">
      <c r="B679" s="336"/>
      <c r="C679" s="35"/>
    </row>
    <row r="680" ht="15.75" customHeight="1">
      <c r="B680" s="336"/>
      <c r="C680" s="35"/>
    </row>
    <row r="681" ht="15.75" customHeight="1">
      <c r="B681" s="336"/>
      <c r="C681" s="35"/>
    </row>
    <row r="682" ht="15.75" customHeight="1">
      <c r="B682" s="336"/>
      <c r="C682" s="35"/>
    </row>
    <row r="683" ht="15.75" customHeight="1">
      <c r="B683" s="336"/>
      <c r="C683" s="35"/>
    </row>
    <row r="684" ht="15.75" customHeight="1">
      <c r="B684" s="336"/>
      <c r="C684" s="35"/>
    </row>
    <row r="685" ht="15.75" customHeight="1">
      <c r="B685" s="336"/>
      <c r="C685" s="35"/>
    </row>
    <row r="686" ht="15.75" customHeight="1">
      <c r="B686" s="336"/>
      <c r="C686" s="35"/>
    </row>
    <row r="687" ht="15.75" customHeight="1">
      <c r="B687" s="336"/>
      <c r="C687" s="35"/>
    </row>
    <row r="688" ht="15.75" customHeight="1">
      <c r="B688" s="336"/>
      <c r="C688" s="35"/>
    </row>
    <row r="689" ht="15.75" customHeight="1">
      <c r="B689" s="336"/>
      <c r="C689" s="35"/>
    </row>
    <row r="690" ht="15.75" customHeight="1">
      <c r="B690" s="336"/>
      <c r="C690" s="35"/>
    </row>
    <row r="691" ht="15.75" customHeight="1">
      <c r="B691" s="336"/>
      <c r="C691" s="35"/>
    </row>
    <row r="692" ht="15.75" customHeight="1">
      <c r="B692" s="336"/>
      <c r="C692" s="35"/>
    </row>
    <row r="693" ht="15.75" customHeight="1">
      <c r="B693" s="336"/>
      <c r="C693" s="35"/>
    </row>
    <row r="694" ht="15.75" customHeight="1">
      <c r="B694" s="336"/>
      <c r="C694" s="35"/>
    </row>
    <row r="695" ht="15.75" customHeight="1">
      <c r="B695" s="336"/>
      <c r="C695" s="35"/>
    </row>
    <row r="696" ht="15.75" customHeight="1">
      <c r="B696" s="336"/>
      <c r="C696" s="35"/>
    </row>
    <row r="697" ht="15.75" customHeight="1">
      <c r="B697" s="336"/>
      <c r="C697" s="35"/>
    </row>
    <row r="698" ht="15.75" customHeight="1">
      <c r="B698" s="336"/>
      <c r="C698" s="35"/>
    </row>
    <row r="699" ht="15.75" customHeight="1">
      <c r="B699" s="336"/>
      <c r="C699" s="35"/>
    </row>
    <row r="700" ht="15.75" customHeight="1">
      <c r="B700" s="336"/>
      <c r="C700" s="35"/>
    </row>
    <row r="701" ht="15.75" customHeight="1">
      <c r="B701" s="336"/>
      <c r="C701" s="35"/>
    </row>
    <row r="702" ht="15.75" customHeight="1">
      <c r="B702" s="336"/>
      <c r="C702" s="35"/>
    </row>
    <row r="703" ht="15.75" customHeight="1">
      <c r="B703" s="336"/>
      <c r="C703" s="35"/>
    </row>
    <row r="704" ht="15.75" customHeight="1">
      <c r="B704" s="336"/>
      <c r="C704" s="35"/>
    </row>
    <row r="705" ht="15.75" customHeight="1">
      <c r="B705" s="336"/>
      <c r="C705" s="35"/>
    </row>
    <row r="706" ht="15.75" customHeight="1">
      <c r="B706" s="336"/>
      <c r="C706" s="35"/>
    </row>
    <row r="707" ht="15.75" customHeight="1">
      <c r="B707" s="336"/>
      <c r="C707" s="35"/>
    </row>
    <row r="708" ht="15.75" customHeight="1">
      <c r="B708" s="336"/>
      <c r="C708" s="35"/>
    </row>
    <row r="709" ht="15.75" customHeight="1">
      <c r="B709" s="336"/>
      <c r="C709" s="35"/>
    </row>
    <row r="710" ht="15.75" customHeight="1">
      <c r="B710" s="336"/>
      <c r="C710" s="35"/>
    </row>
    <row r="711" ht="15.75" customHeight="1">
      <c r="B711" s="336"/>
      <c r="C711" s="35"/>
    </row>
    <row r="712" ht="15.75" customHeight="1">
      <c r="B712" s="336"/>
      <c r="C712" s="35"/>
    </row>
    <row r="713" ht="15.75" customHeight="1">
      <c r="B713" s="336"/>
      <c r="C713" s="35"/>
    </row>
    <row r="714" ht="15.75" customHeight="1">
      <c r="B714" s="336"/>
      <c r="C714" s="35"/>
    </row>
    <row r="715" ht="15.75" customHeight="1">
      <c r="B715" s="336"/>
      <c r="C715" s="35"/>
    </row>
    <row r="716" ht="15.75" customHeight="1">
      <c r="B716" s="336"/>
      <c r="C716" s="35"/>
    </row>
    <row r="717" ht="15.75" customHeight="1">
      <c r="B717" s="336"/>
      <c r="C717" s="35"/>
    </row>
    <row r="718" ht="15.75" customHeight="1">
      <c r="B718" s="336"/>
      <c r="C718" s="35"/>
    </row>
    <row r="719" ht="15.75" customHeight="1">
      <c r="B719" s="336"/>
      <c r="C719" s="35"/>
    </row>
    <row r="720" ht="15.75" customHeight="1">
      <c r="B720" s="336"/>
      <c r="C720" s="35"/>
    </row>
    <row r="721" ht="15.75" customHeight="1">
      <c r="B721" s="336"/>
      <c r="C721" s="35"/>
    </row>
    <row r="722" ht="15.75" customHeight="1">
      <c r="B722" s="336"/>
      <c r="C722" s="35"/>
    </row>
    <row r="723" ht="15.75" customHeight="1">
      <c r="B723" s="336"/>
      <c r="C723" s="35"/>
    </row>
    <row r="724" ht="15.75" customHeight="1">
      <c r="B724" s="336"/>
      <c r="C724" s="35"/>
    </row>
    <row r="725" ht="15.75" customHeight="1">
      <c r="B725" s="336"/>
      <c r="C725" s="35"/>
    </row>
    <row r="726" ht="15.75" customHeight="1">
      <c r="B726" s="336"/>
      <c r="C726" s="35"/>
    </row>
    <row r="727" ht="15.75" customHeight="1">
      <c r="B727" s="336"/>
      <c r="C727" s="35"/>
    </row>
    <row r="728" ht="15.75" customHeight="1">
      <c r="B728" s="336"/>
      <c r="C728" s="35"/>
    </row>
    <row r="729" ht="15.75" customHeight="1">
      <c r="B729" s="336"/>
      <c r="C729" s="35"/>
    </row>
    <row r="730" ht="15.75" customHeight="1">
      <c r="B730" s="336"/>
      <c r="C730" s="35"/>
    </row>
    <row r="731" ht="15.75" customHeight="1">
      <c r="B731" s="336"/>
      <c r="C731" s="35"/>
    </row>
    <row r="732" ht="15.75" customHeight="1">
      <c r="B732" s="336"/>
      <c r="C732" s="35"/>
    </row>
    <row r="733" ht="15.75" customHeight="1">
      <c r="B733" s="336"/>
      <c r="C733" s="35"/>
    </row>
    <row r="734" ht="15.75" customHeight="1">
      <c r="B734" s="336"/>
      <c r="C734" s="35"/>
    </row>
    <row r="735" ht="15.75" customHeight="1">
      <c r="B735" s="336"/>
      <c r="C735" s="35"/>
    </row>
    <row r="736" ht="15.75" customHeight="1">
      <c r="B736" s="336"/>
      <c r="C736" s="35"/>
    </row>
    <row r="737" ht="15.75" customHeight="1">
      <c r="B737" s="336"/>
      <c r="C737" s="35"/>
    </row>
    <row r="738" ht="15.75" customHeight="1">
      <c r="B738" s="336"/>
      <c r="C738" s="35"/>
    </row>
    <row r="739" ht="15.75" customHeight="1">
      <c r="B739" s="336"/>
      <c r="C739" s="35"/>
    </row>
    <row r="740" ht="15.75" customHeight="1">
      <c r="B740" s="336"/>
      <c r="C740" s="35"/>
    </row>
    <row r="741" ht="15.75" customHeight="1">
      <c r="B741" s="336"/>
      <c r="C741" s="35"/>
    </row>
    <row r="742" ht="15.75" customHeight="1">
      <c r="B742" s="336"/>
      <c r="C742" s="35"/>
    </row>
    <row r="743" ht="15.75" customHeight="1">
      <c r="B743" s="336"/>
      <c r="C743" s="35"/>
    </row>
    <row r="744" ht="15.75" customHeight="1">
      <c r="B744" s="336"/>
      <c r="C744" s="35"/>
    </row>
    <row r="745" ht="15.75" customHeight="1">
      <c r="B745" s="336"/>
      <c r="C745" s="35"/>
    </row>
    <row r="746" ht="15.75" customHeight="1">
      <c r="B746" s="336"/>
      <c r="C746" s="35"/>
    </row>
    <row r="747" ht="15.75" customHeight="1">
      <c r="B747" s="336"/>
      <c r="C747" s="35"/>
    </row>
    <row r="748" ht="15.75" customHeight="1">
      <c r="B748" s="336"/>
      <c r="C748" s="35"/>
    </row>
    <row r="749" ht="15.75" customHeight="1">
      <c r="B749" s="336"/>
      <c r="C749" s="35"/>
    </row>
    <row r="750" ht="15.75" customHeight="1">
      <c r="B750" s="336"/>
      <c r="C750" s="35"/>
    </row>
    <row r="751" ht="15.75" customHeight="1">
      <c r="B751" s="336"/>
      <c r="C751" s="35"/>
    </row>
    <row r="752" ht="15.75" customHeight="1">
      <c r="B752" s="336"/>
      <c r="C752" s="35"/>
    </row>
    <row r="753" ht="15.75" customHeight="1">
      <c r="B753" s="336"/>
      <c r="C753" s="35"/>
    </row>
    <row r="754" ht="15.75" customHeight="1">
      <c r="B754" s="336"/>
      <c r="C754" s="35"/>
    </row>
    <row r="755" ht="15.75" customHeight="1">
      <c r="B755" s="336"/>
      <c r="C755" s="35"/>
    </row>
    <row r="756" ht="15.75" customHeight="1">
      <c r="B756" s="336"/>
      <c r="C756" s="35"/>
    </row>
    <row r="757" ht="15.75" customHeight="1">
      <c r="B757" s="336"/>
      <c r="C757" s="35"/>
    </row>
    <row r="758" ht="15.75" customHeight="1">
      <c r="B758" s="336"/>
      <c r="C758" s="35"/>
    </row>
    <row r="759" ht="15.75" customHeight="1">
      <c r="B759" s="336"/>
      <c r="C759" s="35"/>
    </row>
    <row r="760" ht="15.75" customHeight="1">
      <c r="B760" s="336"/>
      <c r="C760" s="35"/>
    </row>
    <row r="761" ht="15.75" customHeight="1">
      <c r="B761" s="336"/>
      <c r="C761" s="35"/>
    </row>
    <row r="762" ht="15.75" customHeight="1">
      <c r="B762" s="336"/>
      <c r="C762" s="35"/>
    </row>
    <row r="763" ht="15.75" customHeight="1">
      <c r="B763" s="336"/>
      <c r="C763" s="35"/>
    </row>
    <row r="764" ht="15.75" customHeight="1">
      <c r="B764" s="336"/>
      <c r="C764" s="35"/>
    </row>
    <row r="765" ht="15.75" customHeight="1">
      <c r="B765" s="336"/>
      <c r="C765" s="35"/>
    </row>
    <row r="766" ht="15.75" customHeight="1">
      <c r="B766" s="336"/>
      <c r="C766" s="35"/>
    </row>
    <row r="767" ht="15.75" customHeight="1">
      <c r="B767" s="336"/>
      <c r="C767" s="35"/>
    </row>
    <row r="768" ht="15.75" customHeight="1">
      <c r="B768" s="336"/>
      <c r="C768" s="35"/>
    </row>
    <row r="769" ht="15.75" customHeight="1">
      <c r="B769" s="336"/>
      <c r="C769" s="35"/>
    </row>
    <row r="770" ht="15.75" customHeight="1">
      <c r="B770" s="336"/>
      <c r="C770" s="35"/>
    </row>
    <row r="771" ht="15.75" customHeight="1">
      <c r="B771" s="336"/>
      <c r="C771" s="35"/>
    </row>
    <row r="772" ht="15.75" customHeight="1">
      <c r="B772" s="336"/>
      <c r="C772" s="35"/>
    </row>
    <row r="773" ht="15.75" customHeight="1">
      <c r="B773" s="336"/>
      <c r="C773" s="35"/>
    </row>
    <row r="774" ht="15.75" customHeight="1">
      <c r="B774" s="336"/>
      <c r="C774" s="35"/>
    </row>
    <row r="775" ht="15.75" customHeight="1">
      <c r="B775" s="336"/>
      <c r="C775" s="35"/>
    </row>
    <row r="776" ht="15.75" customHeight="1">
      <c r="B776" s="336"/>
      <c r="C776" s="35"/>
    </row>
    <row r="777" ht="15.75" customHeight="1">
      <c r="B777" s="336"/>
      <c r="C777" s="35"/>
    </row>
    <row r="778" ht="15.75" customHeight="1">
      <c r="B778" s="336"/>
      <c r="C778" s="35"/>
    </row>
    <row r="779" ht="15.75" customHeight="1">
      <c r="B779" s="336"/>
      <c r="C779" s="35"/>
    </row>
    <row r="780" ht="15.75" customHeight="1">
      <c r="B780" s="336"/>
      <c r="C780" s="35"/>
    </row>
    <row r="781" ht="15.75" customHeight="1">
      <c r="B781" s="336"/>
      <c r="C781" s="35"/>
    </row>
    <row r="782" ht="15.75" customHeight="1">
      <c r="B782" s="336"/>
      <c r="C782" s="35"/>
    </row>
    <row r="783" ht="15.75" customHeight="1">
      <c r="B783" s="336"/>
      <c r="C783" s="35"/>
    </row>
    <row r="784" ht="15.75" customHeight="1">
      <c r="B784" s="336"/>
      <c r="C784" s="35"/>
    </row>
    <row r="785" ht="15.75" customHeight="1">
      <c r="B785" s="336"/>
      <c r="C785" s="35"/>
    </row>
    <row r="786" ht="15.75" customHeight="1">
      <c r="B786" s="336"/>
      <c r="C786" s="35"/>
    </row>
    <row r="787" ht="15.75" customHeight="1">
      <c r="B787" s="336"/>
      <c r="C787" s="35"/>
    </row>
    <row r="788" ht="15.75" customHeight="1">
      <c r="B788" s="336"/>
      <c r="C788" s="35"/>
    </row>
    <row r="789" ht="15.75" customHeight="1">
      <c r="B789" s="336"/>
      <c r="C789" s="35"/>
    </row>
    <row r="790" ht="15.75" customHeight="1">
      <c r="B790" s="336"/>
      <c r="C790" s="35"/>
    </row>
    <row r="791" ht="15.75" customHeight="1">
      <c r="B791" s="336"/>
      <c r="C791" s="35"/>
    </row>
    <row r="792" ht="15.75" customHeight="1">
      <c r="B792" s="336"/>
      <c r="C792" s="35"/>
    </row>
    <row r="793" ht="15.75" customHeight="1">
      <c r="B793" s="336"/>
      <c r="C793" s="35"/>
    </row>
    <row r="794" ht="15.75" customHeight="1">
      <c r="B794" s="336"/>
      <c r="C794" s="35"/>
    </row>
    <row r="795" ht="15.75" customHeight="1">
      <c r="B795" s="336"/>
      <c r="C795" s="35"/>
    </row>
    <row r="796" ht="15.75" customHeight="1">
      <c r="B796" s="336"/>
      <c r="C796" s="35"/>
    </row>
    <row r="797" ht="15.75" customHeight="1">
      <c r="B797" s="336"/>
      <c r="C797" s="35"/>
    </row>
    <row r="798" ht="15.75" customHeight="1">
      <c r="B798" s="336"/>
      <c r="C798" s="35"/>
    </row>
    <row r="799" ht="15.75" customHeight="1">
      <c r="B799" s="336"/>
      <c r="C799" s="35"/>
    </row>
    <row r="800" ht="15.75" customHeight="1">
      <c r="B800" s="336"/>
      <c r="C800" s="35"/>
    </row>
    <row r="801" ht="15.75" customHeight="1">
      <c r="B801" s="336"/>
      <c r="C801" s="35"/>
    </row>
    <row r="802" ht="15.75" customHeight="1">
      <c r="B802" s="336"/>
      <c r="C802" s="35"/>
    </row>
    <row r="803" ht="15.75" customHeight="1">
      <c r="B803" s="336"/>
      <c r="C803" s="35"/>
    </row>
    <row r="804" ht="15.75" customHeight="1">
      <c r="B804" s="336"/>
      <c r="C804" s="35"/>
    </row>
    <row r="805" ht="15.75" customHeight="1">
      <c r="B805" s="336"/>
      <c r="C805" s="35"/>
    </row>
    <row r="806" ht="15.75" customHeight="1">
      <c r="B806" s="336"/>
      <c r="C806" s="35"/>
    </row>
    <row r="807" ht="15.75" customHeight="1">
      <c r="B807" s="336"/>
      <c r="C807" s="35"/>
    </row>
    <row r="808" ht="15.75" customHeight="1">
      <c r="B808" s="336"/>
      <c r="C808" s="35"/>
    </row>
    <row r="809" ht="15.75" customHeight="1">
      <c r="B809" s="336"/>
      <c r="C809" s="35"/>
    </row>
    <row r="810" ht="15.75" customHeight="1">
      <c r="B810" s="336"/>
      <c r="C810" s="35"/>
    </row>
    <row r="811" ht="15.75" customHeight="1">
      <c r="B811" s="336"/>
      <c r="C811" s="35"/>
    </row>
    <row r="812" ht="15.75" customHeight="1">
      <c r="B812" s="336"/>
      <c r="C812" s="35"/>
    </row>
    <row r="813" ht="15.75" customHeight="1">
      <c r="B813" s="336"/>
      <c r="C813" s="35"/>
    </row>
    <row r="814" ht="15.75" customHeight="1">
      <c r="B814" s="336"/>
      <c r="C814" s="35"/>
    </row>
    <row r="815" ht="15.75" customHeight="1">
      <c r="B815" s="336"/>
      <c r="C815" s="35"/>
    </row>
    <row r="816" ht="15.75" customHeight="1">
      <c r="B816" s="336"/>
      <c r="C816" s="35"/>
    </row>
    <row r="817" ht="15.75" customHeight="1">
      <c r="B817" s="336"/>
      <c r="C817" s="35"/>
    </row>
    <row r="818" ht="15.75" customHeight="1">
      <c r="B818" s="336"/>
      <c r="C818" s="35"/>
    </row>
    <row r="819" ht="15.75" customHeight="1">
      <c r="B819" s="336"/>
      <c r="C819" s="35"/>
    </row>
    <row r="820" ht="15.75" customHeight="1">
      <c r="B820" s="336"/>
      <c r="C820" s="35"/>
    </row>
    <row r="821" ht="15.75" customHeight="1">
      <c r="B821" s="336"/>
      <c r="C821" s="35"/>
    </row>
    <row r="822" ht="15.75" customHeight="1">
      <c r="B822" s="336"/>
      <c r="C822" s="35"/>
    </row>
    <row r="823" ht="15.75" customHeight="1">
      <c r="B823" s="336"/>
      <c r="C823" s="35"/>
    </row>
    <row r="824" ht="15.75" customHeight="1">
      <c r="B824" s="336"/>
      <c r="C824" s="35"/>
    </row>
    <row r="825" ht="15.75" customHeight="1">
      <c r="B825" s="336"/>
      <c r="C825" s="35"/>
    </row>
    <row r="826" ht="15.75" customHeight="1">
      <c r="B826" s="336"/>
      <c r="C826" s="35"/>
    </row>
    <row r="827" ht="15.75" customHeight="1">
      <c r="B827" s="336"/>
      <c r="C827" s="35"/>
    </row>
    <row r="828" ht="15.75" customHeight="1">
      <c r="B828" s="336"/>
      <c r="C828" s="35"/>
    </row>
    <row r="829" ht="15.75" customHeight="1">
      <c r="B829" s="336"/>
      <c r="C829" s="35"/>
    </row>
    <row r="830" ht="15.75" customHeight="1">
      <c r="B830" s="336"/>
      <c r="C830" s="35"/>
    </row>
    <row r="831" ht="15.75" customHeight="1">
      <c r="B831" s="336"/>
      <c r="C831" s="35"/>
    </row>
    <row r="832" ht="15.75" customHeight="1">
      <c r="B832" s="336"/>
      <c r="C832" s="35"/>
    </row>
    <row r="833" ht="15.75" customHeight="1">
      <c r="B833" s="336"/>
      <c r="C833" s="35"/>
    </row>
    <row r="834" ht="15.75" customHeight="1">
      <c r="B834" s="336"/>
      <c r="C834" s="35"/>
    </row>
    <row r="835" ht="15.75" customHeight="1">
      <c r="B835" s="336"/>
      <c r="C835" s="35"/>
    </row>
    <row r="836" ht="15.75" customHeight="1">
      <c r="B836" s="336"/>
      <c r="C836" s="35"/>
    </row>
    <row r="837" ht="15.75" customHeight="1">
      <c r="B837" s="336"/>
      <c r="C837" s="35"/>
    </row>
    <row r="838" ht="15.75" customHeight="1">
      <c r="B838" s="336"/>
      <c r="C838" s="35"/>
    </row>
    <row r="839" ht="15.75" customHeight="1">
      <c r="B839" s="336"/>
      <c r="C839" s="35"/>
    </row>
    <row r="840" ht="15.75" customHeight="1">
      <c r="B840" s="336"/>
      <c r="C840" s="35"/>
    </row>
    <row r="841" ht="15.75" customHeight="1">
      <c r="B841" s="336"/>
      <c r="C841" s="35"/>
    </row>
    <row r="842" ht="15.75" customHeight="1">
      <c r="B842" s="336"/>
      <c r="C842" s="35"/>
    </row>
    <row r="843" ht="15.75" customHeight="1">
      <c r="B843" s="336"/>
      <c r="C843" s="35"/>
    </row>
    <row r="844" ht="15.75" customHeight="1">
      <c r="B844" s="336"/>
      <c r="C844" s="35"/>
    </row>
    <row r="845" ht="15.75" customHeight="1">
      <c r="B845" s="336"/>
      <c r="C845" s="35"/>
    </row>
    <row r="846" ht="15.75" customHeight="1">
      <c r="B846" s="336"/>
      <c r="C846" s="35"/>
    </row>
    <row r="847" ht="15.75" customHeight="1">
      <c r="B847" s="336"/>
      <c r="C847" s="35"/>
    </row>
    <row r="848" ht="15.75" customHeight="1">
      <c r="B848" s="336"/>
      <c r="C848" s="35"/>
    </row>
    <row r="849" ht="15.75" customHeight="1">
      <c r="B849" s="336"/>
      <c r="C849" s="35"/>
    </row>
    <row r="850" ht="15.75" customHeight="1">
      <c r="B850" s="336"/>
      <c r="C850" s="35"/>
    </row>
    <row r="851" ht="15.75" customHeight="1">
      <c r="B851" s="336"/>
      <c r="C851" s="35"/>
    </row>
    <row r="852" ht="15.75" customHeight="1">
      <c r="B852" s="336"/>
      <c r="C852" s="35"/>
    </row>
    <row r="853" ht="15.75" customHeight="1">
      <c r="B853" s="336"/>
      <c r="C853" s="35"/>
    </row>
    <row r="854" ht="15.75" customHeight="1">
      <c r="B854" s="336"/>
      <c r="C854" s="35"/>
    </row>
    <row r="855" ht="15.75" customHeight="1">
      <c r="B855" s="336"/>
      <c r="C855" s="35"/>
    </row>
    <row r="856" ht="15.75" customHeight="1">
      <c r="B856" s="336"/>
      <c r="C856" s="35"/>
    </row>
    <row r="857" ht="15.75" customHeight="1">
      <c r="B857" s="336"/>
      <c r="C857" s="35"/>
    </row>
    <row r="858" ht="15.75" customHeight="1">
      <c r="B858" s="336"/>
      <c r="C858" s="35"/>
    </row>
    <row r="859" ht="15.75" customHeight="1">
      <c r="B859" s="336"/>
      <c r="C859" s="35"/>
    </row>
    <row r="860" ht="15.75" customHeight="1">
      <c r="B860" s="336"/>
      <c r="C860" s="35"/>
    </row>
    <row r="861" ht="15.75" customHeight="1">
      <c r="B861" s="336"/>
      <c r="C861" s="35"/>
    </row>
    <row r="862" ht="15.75" customHeight="1">
      <c r="B862" s="336"/>
      <c r="C862" s="35"/>
    </row>
    <row r="863" ht="15.75" customHeight="1">
      <c r="B863" s="336"/>
      <c r="C863" s="35"/>
    </row>
    <row r="864" ht="15.75" customHeight="1">
      <c r="B864" s="336"/>
      <c r="C864" s="35"/>
    </row>
    <row r="865" ht="15.75" customHeight="1">
      <c r="B865" s="336"/>
      <c r="C865" s="35"/>
    </row>
    <row r="866" ht="15.75" customHeight="1">
      <c r="B866" s="336"/>
      <c r="C866" s="35"/>
    </row>
    <row r="867" ht="15.75" customHeight="1">
      <c r="B867" s="336"/>
      <c r="C867" s="35"/>
    </row>
    <row r="868" ht="15.75" customHeight="1">
      <c r="B868" s="336"/>
      <c r="C868" s="35"/>
    </row>
    <row r="869" ht="15.75" customHeight="1">
      <c r="B869" s="336"/>
      <c r="C869" s="35"/>
    </row>
    <row r="870" ht="15.75" customHeight="1">
      <c r="B870" s="336"/>
      <c r="C870" s="35"/>
    </row>
    <row r="871" ht="15.75" customHeight="1">
      <c r="B871" s="336"/>
      <c r="C871" s="35"/>
    </row>
    <row r="872" ht="15.75" customHeight="1">
      <c r="B872" s="336"/>
      <c r="C872" s="35"/>
    </row>
    <row r="873" ht="15.75" customHeight="1">
      <c r="B873" s="336"/>
      <c r="C873" s="35"/>
    </row>
    <row r="874" ht="15.75" customHeight="1">
      <c r="B874" s="336"/>
      <c r="C874" s="35"/>
    </row>
    <row r="875" ht="15.75" customHeight="1">
      <c r="B875" s="336"/>
      <c r="C875" s="35"/>
    </row>
    <row r="876" ht="15.75" customHeight="1">
      <c r="B876" s="336"/>
      <c r="C876" s="35"/>
    </row>
    <row r="877" ht="15.75" customHeight="1">
      <c r="B877" s="336"/>
      <c r="C877" s="35"/>
    </row>
    <row r="878" ht="15.75" customHeight="1">
      <c r="B878" s="336"/>
      <c r="C878" s="35"/>
    </row>
    <row r="879" ht="15.75" customHeight="1">
      <c r="B879" s="336"/>
      <c r="C879" s="35"/>
    </row>
    <row r="880" ht="15.75" customHeight="1">
      <c r="B880" s="336"/>
      <c r="C880" s="35"/>
    </row>
    <row r="881" ht="15.75" customHeight="1">
      <c r="B881" s="336"/>
      <c r="C881" s="35"/>
    </row>
    <row r="882" ht="15.75" customHeight="1">
      <c r="B882" s="336"/>
      <c r="C882" s="35"/>
    </row>
    <row r="883" ht="15.75" customHeight="1">
      <c r="B883" s="336"/>
      <c r="C883" s="35"/>
    </row>
    <row r="884" ht="15.75" customHeight="1">
      <c r="B884" s="336"/>
      <c r="C884" s="35"/>
    </row>
    <row r="885" ht="15.75" customHeight="1">
      <c r="B885" s="336"/>
      <c r="C885" s="35"/>
    </row>
    <row r="886" ht="15.75" customHeight="1">
      <c r="B886" s="336"/>
      <c r="C886" s="35"/>
    </row>
    <row r="887" ht="15.75" customHeight="1">
      <c r="B887" s="336"/>
      <c r="C887" s="35"/>
    </row>
    <row r="888" ht="15.75" customHeight="1">
      <c r="B888" s="336"/>
      <c r="C888" s="35"/>
    </row>
    <row r="889" ht="15.75" customHeight="1">
      <c r="B889" s="336"/>
      <c r="C889" s="35"/>
    </row>
    <row r="890" ht="15.75" customHeight="1">
      <c r="B890" s="336"/>
      <c r="C890" s="35"/>
    </row>
    <row r="891" ht="15.75" customHeight="1">
      <c r="B891" s="336"/>
      <c r="C891" s="35"/>
    </row>
    <row r="892" ht="15.75" customHeight="1">
      <c r="B892" s="336"/>
      <c r="C892" s="35"/>
    </row>
    <row r="893" ht="15.75" customHeight="1">
      <c r="B893" s="336"/>
      <c r="C893" s="35"/>
    </row>
    <row r="894" ht="15.75" customHeight="1">
      <c r="B894" s="336"/>
      <c r="C894" s="35"/>
    </row>
    <row r="895" ht="15.75" customHeight="1">
      <c r="B895" s="336"/>
      <c r="C895" s="35"/>
    </row>
    <row r="896" ht="15.75" customHeight="1">
      <c r="B896" s="336"/>
      <c r="C896" s="35"/>
    </row>
    <row r="897" ht="15.75" customHeight="1">
      <c r="B897" s="336"/>
      <c r="C897" s="35"/>
    </row>
    <row r="898" ht="15.75" customHeight="1">
      <c r="B898" s="336"/>
      <c r="C898" s="35"/>
    </row>
    <row r="899" ht="15.75" customHeight="1">
      <c r="B899" s="336"/>
      <c r="C899" s="35"/>
    </row>
    <row r="900" ht="15.75" customHeight="1">
      <c r="B900" s="336"/>
      <c r="C900" s="35"/>
    </row>
    <row r="901" ht="15.75" customHeight="1">
      <c r="B901" s="336"/>
      <c r="C901" s="35"/>
    </row>
    <row r="902" ht="15.75" customHeight="1">
      <c r="B902" s="336"/>
      <c r="C902" s="35"/>
    </row>
    <row r="903" ht="15.75" customHeight="1">
      <c r="B903" s="336"/>
      <c r="C903" s="35"/>
    </row>
    <row r="904" ht="15.75" customHeight="1">
      <c r="B904" s="336"/>
      <c r="C904" s="35"/>
    </row>
    <row r="905" ht="15.75" customHeight="1">
      <c r="B905" s="336"/>
      <c r="C905" s="35"/>
    </row>
    <row r="906" ht="15.75" customHeight="1">
      <c r="B906" s="336"/>
      <c r="C906" s="35"/>
    </row>
    <row r="907" ht="15.75" customHeight="1">
      <c r="B907" s="336"/>
      <c r="C907" s="35"/>
    </row>
    <row r="908" ht="15.75" customHeight="1">
      <c r="B908" s="336"/>
      <c r="C908" s="35"/>
    </row>
    <row r="909" ht="15.75" customHeight="1">
      <c r="B909" s="336"/>
      <c r="C909" s="35"/>
    </row>
    <row r="910" ht="15.75" customHeight="1">
      <c r="B910" s="336"/>
      <c r="C910" s="35"/>
    </row>
    <row r="911" ht="15.75" customHeight="1">
      <c r="B911" s="336"/>
      <c r="C911" s="35"/>
    </row>
    <row r="912" ht="15.75" customHeight="1">
      <c r="B912" s="336"/>
      <c r="C912" s="35"/>
    </row>
    <row r="913" ht="15.75" customHeight="1">
      <c r="B913" s="336"/>
      <c r="C913" s="35"/>
    </row>
    <row r="914" ht="15.75" customHeight="1">
      <c r="B914" s="336"/>
      <c r="C914" s="35"/>
    </row>
    <row r="915" ht="15.75" customHeight="1">
      <c r="B915" s="336"/>
      <c r="C915" s="35"/>
    </row>
    <row r="916" ht="15.75" customHeight="1">
      <c r="B916" s="336"/>
      <c r="C916" s="35"/>
    </row>
    <row r="917" ht="15.75" customHeight="1">
      <c r="B917" s="336"/>
      <c r="C917" s="35"/>
    </row>
    <row r="918" ht="15.75" customHeight="1">
      <c r="B918" s="336"/>
      <c r="C918" s="35"/>
    </row>
    <row r="919" ht="15.75" customHeight="1">
      <c r="B919" s="336"/>
      <c r="C919" s="35"/>
    </row>
    <row r="920" ht="15.75" customHeight="1">
      <c r="B920" s="336"/>
      <c r="C920" s="35"/>
    </row>
    <row r="921" ht="15.75" customHeight="1">
      <c r="B921" s="336"/>
      <c r="C921" s="35"/>
    </row>
    <row r="922" ht="15.75" customHeight="1">
      <c r="B922" s="336"/>
      <c r="C922" s="35"/>
    </row>
    <row r="923" ht="15.75" customHeight="1">
      <c r="B923" s="336"/>
      <c r="C923" s="35"/>
    </row>
    <row r="924" ht="15.75" customHeight="1">
      <c r="B924" s="336"/>
      <c r="C924" s="35"/>
    </row>
    <row r="925" ht="15.75" customHeight="1">
      <c r="B925" s="336"/>
      <c r="C925" s="35"/>
    </row>
    <row r="926" ht="15.75" customHeight="1">
      <c r="B926" s="336"/>
      <c r="C926" s="35"/>
    </row>
    <row r="927" ht="15.75" customHeight="1">
      <c r="B927" s="336"/>
      <c r="C927" s="35"/>
    </row>
    <row r="928" ht="15.75" customHeight="1">
      <c r="B928" s="336"/>
      <c r="C928" s="35"/>
    </row>
    <row r="929" ht="15.75" customHeight="1">
      <c r="B929" s="336"/>
      <c r="C929" s="35"/>
    </row>
    <row r="930" ht="15.75" customHeight="1">
      <c r="B930" s="336"/>
      <c r="C930" s="35"/>
    </row>
    <row r="931" ht="15.75" customHeight="1">
      <c r="B931" s="336"/>
      <c r="C931" s="35"/>
    </row>
    <row r="932" ht="15.75" customHeight="1">
      <c r="B932" s="336"/>
      <c r="C932" s="35"/>
    </row>
    <row r="933" ht="15.75" customHeight="1">
      <c r="B933" s="336"/>
      <c r="C933" s="35"/>
    </row>
    <row r="934" ht="15.75" customHeight="1">
      <c r="B934" s="336"/>
      <c r="C934" s="35"/>
    </row>
    <row r="935" ht="15.75" customHeight="1">
      <c r="B935" s="336"/>
      <c r="C935" s="35"/>
    </row>
    <row r="936" ht="15.75" customHeight="1">
      <c r="B936" s="336"/>
      <c r="C936" s="35"/>
    </row>
    <row r="937" ht="15.75" customHeight="1">
      <c r="B937" s="336"/>
      <c r="C937" s="35"/>
    </row>
    <row r="938" ht="15.75" customHeight="1">
      <c r="B938" s="336"/>
      <c r="C938" s="35"/>
    </row>
    <row r="939" ht="15.75" customHeight="1">
      <c r="B939" s="336"/>
      <c r="C939" s="35"/>
    </row>
    <row r="940" ht="15.75" customHeight="1">
      <c r="B940" s="336"/>
      <c r="C940" s="35"/>
    </row>
    <row r="941" ht="15.75" customHeight="1">
      <c r="B941" s="336"/>
      <c r="C941" s="35"/>
    </row>
    <row r="942" ht="15.75" customHeight="1">
      <c r="B942" s="336"/>
      <c r="C942" s="35"/>
    </row>
    <row r="943" ht="15.75" customHeight="1">
      <c r="B943" s="336"/>
      <c r="C943" s="35"/>
    </row>
    <row r="944" ht="15.75" customHeight="1">
      <c r="B944" s="336"/>
      <c r="C944" s="35"/>
    </row>
    <row r="945" ht="15.75" customHeight="1">
      <c r="B945" s="336"/>
      <c r="C945" s="35"/>
    </row>
    <row r="946" ht="15.75" customHeight="1">
      <c r="B946" s="336"/>
      <c r="C946" s="35"/>
    </row>
    <row r="947" ht="15.75" customHeight="1">
      <c r="B947" s="336"/>
      <c r="C947" s="35"/>
    </row>
    <row r="948" ht="15.75" customHeight="1">
      <c r="B948" s="336"/>
      <c r="C948" s="35"/>
    </row>
    <row r="949" ht="15.75" customHeight="1">
      <c r="B949" s="336"/>
      <c r="C949" s="35"/>
    </row>
    <row r="950" ht="15.75" customHeight="1">
      <c r="B950" s="336"/>
      <c r="C950" s="35"/>
    </row>
    <row r="951" ht="15.75" customHeight="1">
      <c r="B951" s="336"/>
      <c r="C951" s="35"/>
    </row>
    <row r="952" ht="15.75" customHeight="1">
      <c r="B952" s="336"/>
      <c r="C952" s="35"/>
    </row>
    <row r="953" ht="15.75" customHeight="1">
      <c r="B953" s="336"/>
      <c r="C953" s="35"/>
    </row>
    <row r="954" ht="15.75" customHeight="1">
      <c r="B954" s="336"/>
      <c r="C954" s="35"/>
    </row>
    <row r="955" ht="15.75" customHeight="1">
      <c r="B955" s="336"/>
      <c r="C955" s="35"/>
    </row>
    <row r="956" ht="15.75" customHeight="1">
      <c r="B956" s="336"/>
      <c r="C956" s="35"/>
    </row>
    <row r="957" ht="15.75" customHeight="1">
      <c r="B957" s="336"/>
      <c r="C957" s="35"/>
    </row>
    <row r="958" ht="15.75" customHeight="1">
      <c r="B958" s="336"/>
      <c r="C958" s="35"/>
    </row>
    <row r="959" ht="15.75" customHeight="1">
      <c r="B959" s="336"/>
      <c r="C959" s="35"/>
    </row>
    <row r="960" ht="15.75" customHeight="1">
      <c r="B960" s="336"/>
      <c r="C960" s="35"/>
    </row>
    <row r="961" ht="15.75" customHeight="1">
      <c r="B961" s="336"/>
      <c r="C961" s="35"/>
    </row>
    <row r="962" ht="15.75" customHeight="1">
      <c r="B962" s="336"/>
      <c r="C962" s="35"/>
    </row>
    <row r="963" ht="15.75" customHeight="1">
      <c r="B963" s="336"/>
      <c r="C963" s="35"/>
    </row>
    <row r="964" ht="15.75" customHeight="1">
      <c r="B964" s="336"/>
      <c r="C964" s="35"/>
    </row>
    <row r="965" ht="15.75" customHeight="1">
      <c r="B965" s="336"/>
      <c r="C965" s="35"/>
    </row>
    <row r="966" ht="15.75" customHeight="1">
      <c r="B966" s="336"/>
      <c r="C966" s="35"/>
    </row>
    <row r="967" ht="15.75" customHeight="1">
      <c r="B967" s="336"/>
      <c r="C967" s="35"/>
    </row>
    <row r="968" ht="15.75" customHeight="1">
      <c r="B968" s="336"/>
      <c r="C968" s="35"/>
    </row>
    <row r="969" ht="15.75" customHeight="1">
      <c r="B969" s="336"/>
      <c r="C969" s="35"/>
    </row>
    <row r="970" ht="15.75" customHeight="1">
      <c r="B970" s="336"/>
      <c r="C970" s="35"/>
    </row>
    <row r="971" ht="15.75" customHeight="1">
      <c r="B971" s="336"/>
      <c r="C971" s="35"/>
    </row>
    <row r="972" ht="15.75" customHeight="1">
      <c r="B972" s="336"/>
      <c r="C972" s="35"/>
    </row>
    <row r="973" ht="15.75" customHeight="1">
      <c r="B973" s="336"/>
      <c r="C973" s="35"/>
    </row>
    <row r="974" ht="15.75" customHeight="1">
      <c r="B974" s="336"/>
      <c r="C974" s="35"/>
    </row>
    <row r="975" ht="15.75" customHeight="1">
      <c r="B975" s="336"/>
      <c r="C975" s="35"/>
    </row>
    <row r="976" ht="15.75" customHeight="1">
      <c r="B976" s="336"/>
      <c r="C976" s="35"/>
    </row>
    <row r="977" ht="15.75" customHeight="1">
      <c r="B977" s="336"/>
      <c r="C977" s="35"/>
    </row>
    <row r="978" ht="15.75" customHeight="1">
      <c r="B978" s="336"/>
      <c r="C978" s="35"/>
    </row>
    <row r="979" ht="15.75" customHeight="1">
      <c r="B979" s="336"/>
      <c r="C979" s="35"/>
    </row>
    <row r="980" ht="15.75" customHeight="1">
      <c r="B980" s="336"/>
      <c r="C980" s="35"/>
    </row>
    <row r="981" ht="15.75" customHeight="1">
      <c r="B981" s="336"/>
      <c r="C981" s="35"/>
    </row>
    <row r="982" ht="15.75" customHeight="1">
      <c r="B982" s="336"/>
      <c r="C982" s="35"/>
    </row>
    <row r="983" ht="15.75" customHeight="1">
      <c r="B983" s="336"/>
      <c r="C983" s="35"/>
    </row>
    <row r="984" ht="15.75" customHeight="1">
      <c r="B984" s="336"/>
      <c r="C984" s="35"/>
    </row>
    <row r="985" ht="15.75" customHeight="1">
      <c r="B985" s="336"/>
      <c r="C985" s="35"/>
    </row>
    <row r="986" ht="15.75" customHeight="1">
      <c r="B986" s="336"/>
      <c r="C986" s="35"/>
    </row>
    <row r="987" ht="15.75" customHeight="1">
      <c r="B987" s="336"/>
      <c r="C987" s="35"/>
    </row>
    <row r="988" ht="15.75" customHeight="1">
      <c r="B988" s="336"/>
      <c r="C988" s="35"/>
    </row>
    <row r="989" ht="15.75" customHeight="1">
      <c r="B989" s="336"/>
      <c r="C989" s="35"/>
    </row>
    <row r="990" ht="15.75" customHeight="1">
      <c r="B990" s="336"/>
      <c r="C990" s="35"/>
    </row>
    <row r="991" ht="15.75" customHeight="1">
      <c r="B991" s="336"/>
      <c r="C991" s="35"/>
    </row>
    <row r="992" ht="15.75" customHeight="1">
      <c r="B992" s="336"/>
      <c r="C992" s="35"/>
    </row>
    <row r="993" ht="15.75" customHeight="1">
      <c r="B993" s="336"/>
      <c r="C993" s="35"/>
    </row>
    <row r="994" ht="15.75" customHeight="1">
      <c r="B994" s="336"/>
      <c r="C994" s="35"/>
    </row>
    <row r="995" ht="15.75" customHeight="1">
      <c r="B995" s="336"/>
      <c r="C995" s="35"/>
    </row>
    <row r="996" ht="15.75" customHeight="1">
      <c r="B996" s="336"/>
      <c r="C996" s="35"/>
    </row>
    <row r="997" ht="15.75" customHeight="1">
      <c r="B997" s="336"/>
      <c r="C997" s="35"/>
    </row>
    <row r="998" ht="15.75" customHeight="1">
      <c r="B998" s="336"/>
      <c r="C998" s="35"/>
    </row>
    <row r="999" ht="15.75" customHeight="1">
      <c r="B999" s="336"/>
      <c r="C999" s="35"/>
    </row>
    <row r="1000" ht="15.75" customHeight="1">
      <c r="B1000" s="336"/>
      <c r="C1000" s="35"/>
    </row>
  </sheetData>
  <mergeCells count="1">
    <mergeCell ref="B1:D1"/>
  </mergeCells>
  <printOptions/>
  <pageMargins bottom="0.787401575" footer="0.0" header="0.0" left="0.7" right="0.7"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9"/>
    <col customWidth="1" min="2" max="2" width="4.71"/>
    <col customWidth="1" min="3" max="3" width="15.71"/>
    <col customWidth="1" min="4" max="4" width="4.71"/>
    <col customWidth="1" min="5" max="5" width="15.71"/>
    <col customWidth="1" min="6" max="7" width="4.71"/>
    <col customWidth="1" min="8" max="8" width="9.86"/>
    <col customWidth="1" min="9" max="9" width="4.71"/>
    <col customWidth="1" min="10" max="10" width="15.71"/>
    <col customWidth="1" min="11" max="11" width="4.71"/>
    <col customWidth="1" min="12" max="12" width="15.71"/>
    <col customWidth="1" min="13" max="14" width="4.71"/>
    <col customWidth="1" min="15" max="20" width="3.71"/>
    <col customWidth="1" min="21" max="21" width="10.86"/>
    <col customWidth="1" min="22" max="22" width="4.71"/>
    <col customWidth="1" min="23" max="23" width="15.71"/>
    <col customWidth="1" min="24" max="24" width="4.71"/>
    <col customWidth="1" min="25" max="25" width="15.71"/>
    <col customWidth="1" min="26" max="27" width="4.71"/>
    <col customWidth="1" min="28" max="33" width="3.71"/>
    <col customWidth="1" min="34" max="34" width="10.86"/>
    <col customWidth="1" min="35" max="35" width="4.71"/>
    <col customWidth="1" min="36" max="36" width="15.71"/>
    <col customWidth="1" min="37" max="37" width="4.71"/>
    <col customWidth="1" min="38" max="38" width="15.71"/>
    <col customWidth="1" min="39" max="40" width="4.71"/>
    <col customWidth="1" min="41" max="46" width="3.71"/>
    <col customWidth="1" min="47" max="47" width="10.86"/>
    <col customWidth="1" min="48" max="48" width="4.71"/>
    <col customWidth="1" min="49" max="49" width="15.71"/>
    <col customWidth="1" min="50" max="50" width="4.71"/>
    <col customWidth="1" min="51" max="51" width="15.71"/>
    <col customWidth="1" min="52" max="53" width="4.71"/>
    <col customWidth="1" min="54" max="59" width="3.71"/>
    <col customWidth="1" min="60" max="60" width="10.86"/>
    <col customWidth="1" min="61" max="61" width="4.71"/>
    <col customWidth="1" min="62" max="62" width="15.71"/>
    <col customWidth="1" min="63" max="63" width="4.71"/>
    <col customWidth="1" min="64" max="64" width="15.71"/>
    <col customWidth="1" min="65" max="66" width="4.71"/>
    <col customWidth="1" min="67" max="72" width="3.71"/>
    <col customWidth="1" min="73" max="73" width="10.86"/>
    <col customWidth="1" min="74" max="74" width="4.71"/>
    <col customWidth="1" min="75" max="75" width="15.71"/>
    <col customWidth="1" min="76" max="76" width="4.71"/>
    <col customWidth="1" min="77" max="77" width="15.71"/>
    <col customWidth="1" min="78" max="79" width="4.71"/>
    <col customWidth="1" min="80" max="85" width="3.71"/>
    <col customWidth="1" min="86" max="86" width="10.86"/>
    <col customWidth="1" min="87" max="87" width="4.71"/>
    <col customWidth="1" min="88" max="88" width="15.71"/>
    <col customWidth="1" min="89" max="89" width="4.71"/>
    <col customWidth="1" min="90" max="90" width="15.71"/>
    <col customWidth="1" min="91" max="92" width="4.71"/>
    <col customWidth="1" min="93" max="98" width="3.71"/>
    <col customWidth="1" min="99" max="99" width="10.86"/>
    <col customWidth="1" min="100" max="100" width="4.71"/>
    <col customWidth="1" min="101" max="101" width="15.71"/>
    <col customWidth="1" min="102" max="102" width="4.71"/>
    <col customWidth="1" min="103" max="103" width="15.71"/>
    <col customWidth="1" min="104" max="105" width="4.71"/>
    <col customWidth="1" min="106" max="111" width="3.71"/>
    <col customWidth="1" min="112" max="112" width="10.86"/>
    <col customWidth="1" min="113" max="113" width="4.71"/>
    <col customWidth="1" min="114" max="114" width="15.71"/>
    <col customWidth="1" min="115" max="115" width="4.71"/>
    <col customWidth="1" min="116" max="116" width="15.71"/>
    <col customWidth="1" min="117" max="118" width="4.71"/>
    <col customWidth="1" min="119" max="124" width="3.71"/>
    <col customWidth="1" min="125" max="125" width="10.86"/>
    <col customWidth="1" min="126" max="126" width="4.71"/>
    <col customWidth="1" min="127" max="127" width="15.71"/>
    <col customWidth="1" min="128" max="128" width="4.71"/>
    <col customWidth="1" min="129" max="129" width="15.71"/>
    <col customWidth="1" min="130" max="131" width="4.71"/>
    <col customWidth="1" min="132" max="137" width="3.71"/>
    <col customWidth="1" min="138" max="138" width="10.86"/>
    <col customWidth="1" min="139" max="139" width="4.71"/>
    <col customWidth="1" min="140" max="140" width="15.71"/>
    <col customWidth="1" min="141" max="141" width="4.71"/>
    <col customWidth="1" min="142" max="142" width="15.71"/>
    <col customWidth="1" min="143" max="144" width="4.71"/>
    <col customWidth="1" min="145" max="150" width="3.71"/>
    <col customWidth="1" min="151" max="151" width="10.86"/>
    <col customWidth="1" min="152" max="152" width="4.71"/>
    <col customWidth="1" min="153" max="153" width="15.71"/>
    <col customWidth="1" min="154" max="154" width="4.71"/>
    <col customWidth="1" min="155" max="155" width="15.71"/>
    <col customWidth="1" min="156" max="157" width="4.71"/>
    <col customWidth="1" min="158" max="163" width="3.71"/>
    <col customWidth="1" min="164" max="164" width="10.86"/>
    <col customWidth="1" min="165" max="165" width="4.71"/>
    <col customWidth="1" min="166" max="166" width="15.71"/>
    <col customWidth="1" min="167" max="167" width="4.71"/>
    <col customWidth="1" min="168" max="168" width="15.71"/>
    <col customWidth="1" min="169" max="170" width="4.71"/>
    <col customWidth="1" min="171" max="176" width="3.71"/>
    <col customWidth="1" min="177" max="177" width="10.86"/>
    <col customWidth="1" min="178" max="178" width="4.71"/>
    <col customWidth="1" min="179" max="179" width="15.71"/>
    <col customWidth="1" min="180" max="180" width="4.71"/>
    <col customWidth="1" min="181" max="181" width="15.71"/>
    <col customWidth="1" min="182" max="183" width="4.71"/>
    <col customWidth="1" min="184" max="189" width="3.71"/>
    <col customWidth="1" min="190" max="190" width="10.86"/>
    <col customWidth="1" min="191" max="191" width="4.71"/>
    <col customWidth="1" min="192" max="192" width="15.71"/>
    <col customWidth="1" min="193" max="193" width="4.71"/>
    <col customWidth="1" min="194" max="194" width="15.71"/>
    <col customWidth="1" min="195" max="196" width="4.71"/>
    <col customWidth="1" min="197" max="202" width="3.71"/>
    <col customWidth="1" min="203" max="203" width="10.86"/>
    <col customWidth="1" min="204" max="204" width="4.71"/>
    <col customWidth="1" min="205" max="205" width="15.71"/>
    <col customWidth="1" min="206" max="206" width="4.71"/>
    <col customWidth="1" min="207" max="207" width="15.71"/>
    <col customWidth="1" min="208" max="209" width="4.71"/>
    <col customWidth="1" min="210" max="215" width="3.71"/>
    <col customWidth="1" min="216" max="216" width="10.86"/>
    <col customWidth="1" min="217" max="217" width="4.71"/>
    <col customWidth="1" min="218" max="218" width="15.71"/>
    <col customWidth="1" min="219" max="219" width="4.71"/>
    <col customWidth="1" min="220" max="220" width="15.71"/>
    <col customWidth="1" min="221" max="222" width="4.71"/>
    <col customWidth="1" min="223" max="228" width="3.71"/>
    <col customWidth="1" min="229" max="229" width="10.86"/>
    <col customWidth="1" min="230" max="230" width="4.71"/>
    <col customWidth="1" min="231" max="231" width="15.71"/>
    <col customWidth="1" min="232" max="232" width="4.71"/>
    <col customWidth="1" min="233" max="233" width="15.71"/>
    <col customWidth="1" min="234" max="235" width="4.71"/>
    <col customWidth="1" min="236" max="241" width="3.71"/>
    <col customWidth="1" min="242" max="242" width="10.86"/>
    <col customWidth="1" min="243" max="243" width="4.71"/>
    <col customWidth="1" min="244" max="244" width="15.71"/>
    <col customWidth="1" min="245" max="245" width="4.71"/>
    <col customWidth="1" min="246" max="246" width="15.71"/>
    <col customWidth="1" min="247" max="248" width="4.71"/>
    <col customWidth="1" min="249" max="254" width="3.71"/>
    <col customWidth="1" min="255" max="255" width="10.86"/>
    <col customWidth="1" min="256" max="256" width="4.71"/>
    <col customWidth="1" min="257" max="257" width="15.71"/>
    <col customWidth="1" min="258" max="258" width="4.71"/>
    <col customWidth="1" min="259" max="259" width="15.71"/>
    <col customWidth="1" min="260" max="261" width="4.71"/>
    <col customWidth="1" min="262" max="267" width="3.71"/>
    <col customWidth="1" min="268" max="268" width="10.86"/>
    <col customWidth="1" min="269" max="269" width="4.71"/>
    <col customWidth="1" min="270" max="270" width="15.71"/>
    <col customWidth="1" min="271" max="271" width="4.71"/>
    <col customWidth="1" min="272" max="272" width="15.71"/>
    <col customWidth="1" min="273" max="274" width="4.71"/>
    <col customWidth="1" min="275" max="280" width="3.71"/>
    <col customWidth="1" min="281" max="281" width="10.86"/>
    <col customWidth="1" min="282" max="282" width="4.71"/>
    <col customWidth="1" min="283" max="283" width="15.71"/>
    <col customWidth="1" min="284" max="284" width="4.71"/>
    <col customWidth="1" min="285" max="285" width="15.71"/>
    <col customWidth="1" min="286" max="287" width="4.71"/>
    <col customWidth="1" min="288" max="293" width="3.71"/>
    <col customWidth="1" min="294" max="294" width="10.86"/>
    <col customWidth="1" min="295" max="295" width="4.71"/>
    <col customWidth="1" min="296" max="296" width="15.71"/>
    <col customWidth="1" min="297" max="297" width="4.71"/>
    <col customWidth="1" min="298" max="298" width="15.71"/>
    <col customWidth="1" min="299" max="300" width="4.71"/>
    <col customWidth="1" min="301" max="306" width="3.71"/>
    <col customWidth="1" min="307" max="307" width="10.86"/>
    <col customWidth="1" min="308" max="308" width="4.71"/>
    <col customWidth="1" min="309" max="309" width="15.71"/>
    <col customWidth="1" min="310" max="310" width="4.71"/>
    <col customWidth="1" min="311" max="311" width="15.71"/>
    <col customWidth="1" min="312" max="313" width="4.71"/>
    <col customWidth="1" min="314" max="319" width="3.71"/>
    <col customWidth="1" min="320" max="320" width="10.86"/>
    <col customWidth="1" min="321" max="321" width="4.71"/>
    <col customWidth="1" min="322" max="322" width="15.71"/>
    <col customWidth="1" min="323" max="323" width="4.71"/>
    <col customWidth="1" min="324" max="324" width="15.71"/>
    <col customWidth="1" min="325" max="326" width="4.71"/>
    <col customWidth="1" min="327" max="332" width="3.71"/>
    <col customWidth="1" min="333" max="333" width="10.86"/>
    <col customWidth="1" min="334" max="334" width="4.71"/>
    <col customWidth="1" min="335" max="335" width="15.71"/>
    <col customWidth="1" min="336" max="336" width="4.71"/>
    <col customWidth="1" min="337" max="337" width="15.71"/>
    <col customWidth="1" min="338" max="339" width="4.71"/>
    <col customWidth="1" min="340" max="345" width="3.71"/>
  </cols>
  <sheetData>
    <row r="1">
      <c r="A1" s="172"/>
      <c r="B1" s="223" t="str">
        <f>Language!$E$172</f>
        <v>Predictions</v>
      </c>
      <c r="H1" s="133"/>
      <c r="I1" s="133"/>
      <c r="J1" s="133"/>
      <c r="K1" s="133"/>
      <c r="L1" s="133"/>
      <c r="M1" s="133"/>
      <c r="N1" s="133"/>
      <c r="O1" s="133"/>
      <c r="P1" s="133"/>
      <c r="Q1" s="133"/>
      <c r="R1" s="133"/>
      <c r="S1" s="133"/>
      <c r="T1" s="133"/>
      <c r="V1" s="133"/>
      <c r="W1" s="133"/>
      <c r="X1" s="133"/>
      <c r="Y1" s="133"/>
      <c r="Z1" s="133"/>
      <c r="AA1" s="133"/>
      <c r="AB1" s="133"/>
      <c r="AC1" s="133"/>
      <c r="AD1" s="133"/>
      <c r="AE1" s="133"/>
      <c r="AF1" s="133"/>
      <c r="AG1" s="133"/>
      <c r="AI1" s="133"/>
      <c r="AJ1" s="133"/>
      <c r="AK1" s="133"/>
      <c r="AL1" s="133"/>
      <c r="AM1" s="133"/>
      <c r="AN1" s="133"/>
      <c r="AO1" s="133"/>
      <c r="AP1" s="133"/>
      <c r="AQ1" s="133"/>
      <c r="AR1" s="133"/>
      <c r="AS1" s="133"/>
      <c r="AT1" s="133"/>
      <c r="AV1" s="133"/>
      <c r="AW1" s="133"/>
      <c r="AX1" s="133"/>
      <c r="AY1" s="133"/>
      <c r="AZ1" s="133"/>
      <c r="BA1" s="133"/>
      <c r="BB1" s="133"/>
      <c r="BC1" s="133"/>
      <c r="BD1" s="133"/>
      <c r="BE1" s="133"/>
      <c r="BF1" s="133"/>
      <c r="BG1" s="133"/>
      <c r="BI1" s="133"/>
      <c r="BJ1" s="133"/>
      <c r="BK1" s="133"/>
      <c r="BL1" s="133"/>
      <c r="BM1" s="133"/>
      <c r="BN1" s="133"/>
      <c r="BO1" s="133"/>
      <c r="BP1" s="133"/>
      <c r="BQ1" s="133"/>
      <c r="BR1" s="133"/>
      <c r="BS1" s="133"/>
      <c r="BT1" s="133"/>
      <c r="BV1" s="133"/>
      <c r="BW1" s="133"/>
      <c r="BX1" s="133"/>
      <c r="BY1" s="133"/>
      <c r="BZ1" s="133"/>
      <c r="CA1" s="133"/>
      <c r="CB1" s="133"/>
      <c r="CC1" s="133"/>
      <c r="CD1" s="133"/>
      <c r="CE1" s="133"/>
      <c r="CF1" s="133"/>
      <c r="CG1" s="133"/>
      <c r="CI1" s="133"/>
      <c r="CJ1" s="133"/>
      <c r="CK1" s="133"/>
      <c r="CL1" s="133"/>
      <c r="CM1" s="133"/>
      <c r="CN1" s="133"/>
      <c r="CO1" s="133"/>
      <c r="CP1" s="133"/>
      <c r="CQ1" s="133"/>
      <c r="CR1" s="133"/>
      <c r="CS1" s="133"/>
      <c r="CT1" s="133"/>
      <c r="CV1" s="133"/>
      <c r="CW1" s="133"/>
      <c r="CX1" s="133"/>
      <c r="CY1" s="133"/>
      <c r="CZ1" s="133"/>
      <c r="DA1" s="133"/>
      <c r="DB1" s="133"/>
      <c r="DC1" s="133"/>
      <c r="DD1" s="133"/>
      <c r="DE1" s="133"/>
      <c r="DF1" s="133"/>
      <c r="DG1" s="133"/>
      <c r="DI1" s="133"/>
      <c r="DJ1" s="133"/>
      <c r="DK1" s="133"/>
      <c r="DL1" s="133"/>
      <c r="DM1" s="133"/>
      <c r="DN1" s="133"/>
      <c r="DO1" s="133"/>
      <c r="DP1" s="133"/>
      <c r="DQ1" s="133"/>
      <c r="DR1" s="133"/>
      <c r="DS1" s="133"/>
      <c r="DT1" s="133"/>
      <c r="DV1" s="133"/>
      <c r="DW1" s="133"/>
      <c r="DX1" s="133"/>
      <c r="DY1" s="133"/>
      <c r="DZ1" s="133"/>
      <c r="EA1" s="133"/>
      <c r="EB1" s="133"/>
      <c r="EC1" s="133"/>
      <c r="ED1" s="133"/>
      <c r="EE1" s="133"/>
      <c r="EF1" s="133"/>
      <c r="EG1" s="133"/>
      <c r="EI1" s="133"/>
      <c r="EJ1" s="133"/>
      <c r="EK1" s="133"/>
      <c r="EL1" s="133"/>
      <c r="EM1" s="133"/>
      <c r="EN1" s="133"/>
      <c r="EO1" s="133"/>
      <c r="EP1" s="133"/>
      <c r="EQ1" s="133"/>
      <c r="ER1" s="133"/>
      <c r="ES1" s="133"/>
      <c r="ET1" s="133"/>
      <c r="EV1" s="133"/>
      <c r="EW1" s="133"/>
      <c r="EX1" s="133"/>
      <c r="EY1" s="133"/>
      <c r="EZ1" s="133"/>
      <c r="FA1" s="133"/>
      <c r="FB1" s="133"/>
      <c r="FC1" s="133"/>
      <c r="FD1" s="133"/>
      <c r="FE1" s="133"/>
      <c r="FF1" s="133"/>
      <c r="FG1" s="133"/>
      <c r="FI1" s="133"/>
      <c r="FJ1" s="133"/>
      <c r="FK1" s="133"/>
      <c r="FL1" s="133"/>
      <c r="FM1" s="133"/>
      <c r="FN1" s="133"/>
      <c r="FO1" s="133"/>
      <c r="FP1" s="133"/>
      <c r="FQ1" s="133"/>
      <c r="FR1" s="133"/>
      <c r="FS1" s="133"/>
      <c r="FT1" s="133"/>
      <c r="FV1" s="133"/>
      <c r="FW1" s="133"/>
      <c r="FX1" s="133"/>
      <c r="FY1" s="133"/>
      <c r="FZ1" s="133"/>
      <c r="GA1" s="133"/>
      <c r="GB1" s="133"/>
      <c r="GC1" s="133"/>
      <c r="GD1" s="133"/>
      <c r="GE1" s="133"/>
      <c r="GF1" s="133"/>
      <c r="GG1" s="133"/>
      <c r="GI1" s="133"/>
      <c r="GJ1" s="133"/>
      <c r="GK1" s="133"/>
      <c r="GL1" s="133"/>
      <c r="GM1" s="133"/>
      <c r="GN1" s="133"/>
      <c r="GO1" s="133"/>
      <c r="GP1" s="133"/>
      <c r="GQ1" s="133"/>
      <c r="GR1" s="133"/>
      <c r="GS1" s="133"/>
      <c r="GT1" s="133"/>
      <c r="GV1" s="133"/>
      <c r="GW1" s="133"/>
      <c r="GX1" s="133"/>
      <c r="GY1" s="133"/>
      <c r="GZ1" s="133"/>
      <c r="HA1" s="133"/>
      <c r="HB1" s="133"/>
      <c r="HC1" s="133"/>
      <c r="HD1" s="133"/>
      <c r="HE1" s="133"/>
      <c r="HF1" s="133"/>
      <c r="HG1" s="133"/>
      <c r="HI1" s="133"/>
      <c r="HJ1" s="133"/>
      <c r="HK1" s="133"/>
      <c r="HL1" s="133"/>
      <c r="HM1" s="133"/>
      <c r="HN1" s="133"/>
      <c r="HO1" s="133"/>
      <c r="HP1" s="133"/>
      <c r="HQ1" s="133"/>
      <c r="HR1" s="133"/>
      <c r="HS1" s="133"/>
      <c r="HT1" s="133"/>
      <c r="HV1" s="133"/>
      <c r="HW1" s="133"/>
      <c r="HX1" s="133"/>
      <c r="HY1" s="133"/>
      <c r="HZ1" s="133"/>
      <c r="IA1" s="133"/>
      <c r="IB1" s="133"/>
      <c r="IC1" s="133"/>
      <c r="ID1" s="133"/>
      <c r="IE1" s="133"/>
      <c r="IF1" s="133"/>
      <c r="IG1" s="133"/>
      <c r="II1" s="133"/>
      <c r="IJ1" s="133"/>
      <c r="IK1" s="133"/>
      <c r="IL1" s="133"/>
      <c r="IM1" s="133"/>
      <c r="IN1" s="133"/>
      <c r="IO1" s="133"/>
      <c r="IP1" s="133"/>
      <c r="IQ1" s="133"/>
      <c r="IR1" s="133"/>
      <c r="IS1" s="133"/>
      <c r="IT1" s="133"/>
      <c r="IV1" s="133"/>
      <c r="IW1" s="133"/>
      <c r="IX1" s="133"/>
      <c r="IY1" s="133"/>
      <c r="IZ1" s="133"/>
      <c r="JA1" s="133"/>
      <c r="JB1" s="133"/>
      <c r="JC1" s="133"/>
      <c r="JD1" s="133"/>
      <c r="JE1" s="133"/>
      <c r="JF1" s="133"/>
      <c r="JG1" s="133"/>
      <c r="JI1" s="133"/>
      <c r="JJ1" s="133"/>
      <c r="JK1" s="133"/>
      <c r="JL1" s="133"/>
      <c r="JM1" s="133"/>
      <c r="JN1" s="133"/>
      <c r="JO1" s="133"/>
      <c r="JP1" s="133"/>
      <c r="JQ1" s="133"/>
      <c r="JR1" s="133"/>
      <c r="JS1" s="133"/>
      <c r="JT1" s="133"/>
      <c r="JV1" s="133"/>
      <c r="JW1" s="133"/>
      <c r="JX1" s="133"/>
      <c r="JY1" s="133"/>
      <c r="JZ1" s="133"/>
      <c r="KA1" s="133"/>
      <c r="KB1" s="133"/>
      <c r="KC1" s="133"/>
      <c r="KD1" s="133"/>
      <c r="KE1" s="133"/>
      <c r="KF1" s="133"/>
      <c r="KG1" s="133"/>
      <c r="KI1" s="133"/>
      <c r="KJ1" s="133"/>
      <c r="KK1" s="133"/>
      <c r="KL1" s="133"/>
      <c r="KM1" s="133"/>
      <c r="KN1" s="133"/>
      <c r="KO1" s="133"/>
      <c r="KP1" s="133"/>
      <c r="KQ1" s="133"/>
      <c r="KR1" s="133"/>
      <c r="KS1" s="133"/>
      <c r="KT1" s="133"/>
      <c r="KV1" s="133"/>
      <c r="KW1" s="133"/>
      <c r="KX1" s="133"/>
      <c r="KY1" s="133"/>
      <c r="KZ1" s="133"/>
      <c r="LA1" s="133"/>
      <c r="LB1" s="133"/>
      <c r="LC1" s="133"/>
      <c r="LD1" s="133"/>
      <c r="LE1" s="133"/>
      <c r="LF1" s="133"/>
      <c r="LG1" s="133"/>
      <c r="LI1" s="133"/>
      <c r="LJ1" s="133"/>
      <c r="LK1" s="133"/>
      <c r="LL1" s="133"/>
      <c r="LM1" s="133"/>
      <c r="LN1" s="133"/>
      <c r="LO1" s="133"/>
      <c r="LP1" s="133"/>
      <c r="LQ1" s="133"/>
      <c r="LR1" s="133"/>
      <c r="LS1" s="133"/>
      <c r="LT1" s="133"/>
      <c r="LV1" s="133"/>
      <c r="LW1" s="133"/>
      <c r="LX1" s="133"/>
      <c r="LY1" s="133"/>
      <c r="LZ1" s="133"/>
      <c r="MA1" s="133"/>
      <c r="MB1" s="133"/>
      <c r="MC1" s="133"/>
      <c r="MD1" s="133"/>
      <c r="ME1" s="133"/>
      <c r="MF1" s="133"/>
      <c r="MG1" s="133"/>
    </row>
    <row r="2" ht="18.75" customHeight="1">
      <c r="A2" s="224"/>
      <c r="B2" s="224"/>
      <c r="C2" s="175"/>
      <c r="D2" s="175"/>
      <c r="E2" s="175"/>
      <c r="F2" s="59"/>
      <c r="G2" s="59"/>
      <c r="H2" s="133"/>
      <c r="I2" s="225">
        <f>O70</f>
        <v>0</v>
      </c>
      <c r="V2" s="225">
        <f>AB70</f>
        <v>0</v>
      </c>
      <c r="AI2" s="225">
        <f>AO70</f>
        <v>0</v>
      </c>
      <c r="AV2" s="225">
        <f>BB70</f>
        <v>0</v>
      </c>
      <c r="BI2" s="225">
        <f>BO70</f>
        <v>0</v>
      </c>
      <c r="BV2" s="225">
        <f>CB70</f>
        <v>0</v>
      </c>
      <c r="CI2" s="225">
        <f>CO70</f>
        <v>0</v>
      </c>
      <c r="CV2" s="225">
        <f>DB70</f>
        <v>0</v>
      </c>
      <c r="DI2" s="225">
        <f>DO70</f>
        <v>0</v>
      </c>
      <c r="DV2" s="225">
        <f>EB70</f>
        <v>0</v>
      </c>
      <c r="EI2" s="225">
        <f>EO70</f>
        <v>0</v>
      </c>
      <c r="EV2" s="225">
        <f>FB70</f>
        <v>0</v>
      </c>
      <c r="FI2" s="225">
        <f>FO70</f>
        <v>0</v>
      </c>
      <c r="FV2" s="225">
        <f>GB70</f>
        <v>0</v>
      </c>
      <c r="GI2" s="225">
        <f>GO70</f>
        <v>0</v>
      </c>
      <c r="GV2" s="225">
        <f>HB70</f>
        <v>0</v>
      </c>
      <c r="HI2" s="225">
        <f>HO70</f>
        <v>0</v>
      </c>
      <c r="HV2" s="225">
        <f>IB70</f>
        <v>0</v>
      </c>
      <c r="II2" s="225">
        <f>IO70</f>
        <v>0</v>
      </c>
      <c r="IV2" s="225">
        <f>JB70</f>
        <v>0</v>
      </c>
      <c r="JI2" s="225">
        <f>JO70</f>
        <v>0</v>
      </c>
      <c r="JV2" s="225">
        <f>KB70</f>
        <v>0</v>
      </c>
      <c r="KI2" s="225">
        <f>KO70</f>
        <v>0</v>
      </c>
      <c r="KV2" s="225">
        <f>LB70</f>
        <v>0</v>
      </c>
      <c r="LI2" s="225">
        <f>LO70</f>
        <v>0</v>
      </c>
      <c r="LV2" s="225">
        <f>MB70</f>
        <v>0</v>
      </c>
    </row>
    <row r="3" ht="24.75" customHeight="1">
      <c r="A3" s="224"/>
      <c r="B3" s="226" t="str">
        <f>Language!$E$173</f>
        <v>Correct Results</v>
      </c>
      <c r="C3" s="227"/>
      <c r="D3" s="227"/>
      <c r="E3" s="227"/>
      <c r="F3" s="227"/>
      <c r="G3" s="228"/>
      <c r="H3" s="133"/>
      <c r="I3" s="229" t="s">
        <v>93</v>
      </c>
      <c r="J3" s="230"/>
      <c r="K3" s="230"/>
      <c r="L3" s="230"/>
      <c r="M3" s="230"/>
      <c r="N3" s="230"/>
      <c r="O3" s="230"/>
      <c r="P3" s="230"/>
      <c r="Q3" s="230"/>
      <c r="R3" s="230"/>
      <c r="S3" s="230"/>
      <c r="T3" s="231"/>
      <c r="V3" s="229" t="s">
        <v>94</v>
      </c>
      <c r="W3" s="230"/>
      <c r="X3" s="230"/>
      <c r="Y3" s="230"/>
      <c r="Z3" s="230"/>
      <c r="AA3" s="230"/>
      <c r="AB3" s="230"/>
      <c r="AC3" s="230"/>
      <c r="AD3" s="230"/>
      <c r="AE3" s="230"/>
      <c r="AF3" s="230"/>
      <c r="AG3" s="231"/>
      <c r="AI3" s="229"/>
      <c r="AJ3" s="230"/>
      <c r="AK3" s="230"/>
      <c r="AL3" s="230"/>
      <c r="AM3" s="230"/>
      <c r="AN3" s="230"/>
      <c r="AO3" s="230"/>
      <c r="AP3" s="230"/>
      <c r="AQ3" s="230"/>
      <c r="AR3" s="230"/>
      <c r="AS3" s="230"/>
      <c r="AT3" s="231"/>
      <c r="AV3" s="229"/>
      <c r="AW3" s="230"/>
      <c r="AX3" s="230"/>
      <c r="AY3" s="230"/>
      <c r="AZ3" s="230"/>
      <c r="BA3" s="230"/>
      <c r="BB3" s="230"/>
      <c r="BC3" s="230"/>
      <c r="BD3" s="230"/>
      <c r="BE3" s="230"/>
      <c r="BF3" s="230"/>
      <c r="BG3" s="231"/>
      <c r="BI3" s="229"/>
      <c r="BJ3" s="230"/>
      <c r="BK3" s="230"/>
      <c r="BL3" s="230"/>
      <c r="BM3" s="230"/>
      <c r="BN3" s="230"/>
      <c r="BO3" s="230"/>
      <c r="BP3" s="230"/>
      <c r="BQ3" s="230"/>
      <c r="BR3" s="230"/>
      <c r="BS3" s="230"/>
      <c r="BT3" s="231"/>
      <c r="BV3" s="229"/>
      <c r="BW3" s="230"/>
      <c r="BX3" s="230"/>
      <c r="BY3" s="230"/>
      <c r="BZ3" s="230"/>
      <c r="CA3" s="230"/>
      <c r="CB3" s="230"/>
      <c r="CC3" s="230"/>
      <c r="CD3" s="230"/>
      <c r="CE3" s="230"/>
      <c r="CF3" s="230"/>
      <c r="CG3" s="231"/>
      <c r="CI3" s="229"/>
      <c r="CJ3" s="230"/>
      <c r="CK3" s="230"/>
      <c r="CL3" s="230"/>
      <c r="CM3" s="230"/>
      <c r="CN3" s="230"/>
      <c r="CO3" s="230"/>
      <c r="CP3" s="230"/>
      <c r="CQ3" s="230"/>
      <c r="CR3" s="230"/>
      <c r="CS3" s="230"/>
      <c r="CT3" s="231"/>
      <c r="CV3" s="229"/>
      <c r="CW3" s="230"/>
      <c r="CX3" s="230"/>
      <c r="CY3" s="230"/>
      <c r="CZ3" s="230"/>
      <c r="DA3" s="230"/>
      <c r="DB3" s="230"/>
      <c r="DC3" s="230"/>
      <c r="DD3" s="230"/>
      <c r="DE3" s="230"/>
      <c r="DF3" s="230"/>
      <c r="DG3" s="231"/>
      <c r="DI3" s="229"/>
      <c r="DJ3" s="230"/>
      <c r="DK3" s="230"/>
      <c r="DL3" s="230"/>
      <c r="DM3" s="230"/>
      <c r="DN3" s="230"/>
      <c r="DO3" s="230"/>
      <c r="DP3" s="230"/>
      <c r="DQ3" s="230"/>
      <c r="DR3" s="230"/>
      <c r="DS3" s="230"/>
      <c r="DT3" s="231"/>
      <c r="DV3" s="229"/>
      <c r="DW3" s="230"/>
      <c r="DX3" s="230"/>
      <c r="DY3" s="230"/>
      <c r="DZ3" s="230"/>
      <c r="EA3" s="230"/>
      <c r="EB3" s="230"/>
      <c r="EC3" s="230"/>
      <c r="ED3" s="230"/>
      <c r="EE3" s="230"/>
      <c r="EF3" s="230"/>
      <c r="EG3" s="231"/>
      <c r="EI3" s="229"/>
      <c r="EJ3" s="230"/>
      <c r="EK3" s="230"/>
      <c r="EL3" s="230"/>
      <c r="EM3" s="230"/>
      <c r="EN3" s="230"/>
      <c r="EO3" s="230"/>
      <c r="EP3" s="230"/>
      <c r="EQ3" s="230"/>
      <c r="ER3" s="230"/>
      <c r="ES3" s="230"/>
      <c r="ET3" s="231"/>
      <c r="EV3" s="229"/>
      <c r="EW3" s="230"/>
      <c r="EX3" s="230"/>
      <c r="EY3" s="230"/>
      <c r="EZ3" s="230"/>
      <c r="FA3" s="230"/>
      <c r="FB3" s="230"/>
      <c r="FC3" s="230"/>
      <c r="FD3" s="230"/>
      <c r="FE3" s="230"/>
      <c r="FF3" s="230"/>
      <c r="FG3" s="231"/>
      <c r="FI3" s="229"/>
      <c r="FJ3" s="230"/>
      <c r="FK3" s="230"/>
      <c r="FL3" s="230"/>
      <c r="FM3" s="230"/>
      <c r="FN3" s="230"/>
      <c r="FO3" s="230"/>
      <c r="FP3" s="230"/>
      <c r="FQ3" s="230"/>
      <c r="FR3" s="230"/>
      <c r="FS3" s="230"/>
      <c r="FT3" s="231"/>
      <c r="FV3" s="229"/>
      <c r="FW3" s="230"/>
      <c r="FX3" s="230"/>
      <c r="FY3" s="230"/>
      <c r="FZ3" s="230"/>
      <c r="GA3" s="230"/>
      <c r="GB3" s="230"/>
      <c r="GC3" s="230"/>
      <c r="GD3" s="230"/>
      <c r="GE3" s="230"/>
      <c r="GF3" s="230"/>
      <c r="GG3" s="231"/>
      <c r="GI3" s="229"/>
      <c r="GJ3" s="230"/>
      <c r="GK3" s="230"/>
      <c r="GL3" s="230"/>
      <c r="GM3" s="230"/>
      <c r="GN3" s="230"/>
      <c r="GO3" s="230"/>
      <c r="GP3" s="230"/>
      <c r="GQ3" s="230"/>
      <c r="GR3" s="230"/>
      <c r="GS3" s="230"/>
      <c r="GT3" s="231"/>
      <c r="GV3" s="229"/>
      <c r="GW3" s="230"/>
      <c r="GX3" s="230"/>
      <c r="GY3" s="230"/>
      <c r="GZ3" s="230"/>
      <c r="HA3" s="230"/>
      <c r="HB3" s="230"/>
      <c r="HC3" s="230"/>
      <c r="HD3" s="230"/>
      <c r="HE3" s="230"/>
      <c r="HF3" s="230"/>
      <c r="HG3" s="231"/>
      <c r="HI3" s="229"/>
      <c r="HJ3" s="230"/>
      <c r="HK3" s="230"/>
      <c r="HL3" s="230"/>
      <c r="HM3" s="230"/>
      <c r="HN3" s="230"/>
      <c r="HO3" s="230"/>
      <c r="HP3" s="230"/>
      <c r="HQ3" s="230"/>
      <c r="HR3" s="230"/>
      <c r="HS3" s="230"/>
      <c r="HT3" s="231"/>
      <c r="HV3" s="229"/>
      <c r="HW3" s="230"/>
      <c r="HX3" s="230"/>
      <c r="HY3" s="230"/>
      <c r="HZ3" s="230"/>
      <c r="IA3" s="230"/>
      <c r="IB3" s="230"/>
      <c r="IC3" s="230"/>
      <c r="ID3" s="230"/>
      <c r="IE3" s="230"/>
      <c r="IF3" s="230"/>
      <c r="IG3" s="231"/>
      <c r="II3" s="229"/>
      <c r="IJ3" s="230"/>
      <c r="IK3" s="230"/>
      <c r="IL3" s="230"/>
      <c r="IM3" s="230"/>
      <c r="IN3" s="230"/>
      <c r="IO3" s="230"/>
      <c r="IP3" s="230"/>
      <c r="IQ3" s="230"/>
      <c r="IR3" s="230"/>
      <c r="IS3" s="230"/>
      <c r="IT3" s="231"/>
      <c r="IV3" s="229"/>
      <c r="IW3" s="230"/>
      <c r="IX3" s="230"/>
      <c r="IY3" s="230"/>
      <c r="IZ3" s="230"/>
      <c r="JA3" s="230"/>
      <c r="JB3" s="230"/>
      <c r="JC3" s="230"/>
      <c r="JD3" s="230"/>
      <c r="JE3" s="230"/>
      <c r="JF3" s="230"/>
      <c r="JG3" s="231"/>
      <c r="JI3" s="229"/>
      <c r="JJ3" s="230"/>
      <c r="JK3" s="230"/>
      <c r="JL3" s="230"/>
      <c r="JM3" s="230"/>
      <c r="JN3" s="230"/>
      <c r="JO3" s="230"/>
      <c r="JP3" s="230"/>
      <c r="JQ3" s="230"/>
      <c r="JR3" s="230"/>
      <c r="JS3" s="230"/>
      <c r="JT3" s="231"/>
      <c r="JV3" s="229"/>
      <c r="JW3" s="230"/>
      <c r="JX3" s="230"/>
      <c r="JY3" s="230"/>
      <c r="JZ3" s="230"/>
      <c r="KA3" s="230"/>
      <c r="KB3" s="230"/>
      <c r="KC3" s="230"/>
      <c r="KD3" s="230"/>
      <c r="KE3" s="230"/>
      <c r="KF3" s="230"/>
      <c r="KG3" s="231"/>
      <c r="KI3" s="229"/>
      <c r="KJ3" s="230"/>
      <c r="KK3" s="230"/>
      <c r="KL3" s="230"/>
      <c r="KM3" s="230"/>
      <c r="KN3" s="230"/>
      <c r="KO3" s="230"/>
      <c r="KP3" s="230"/>
      <c r="KQ3" s="230"/>
      <c r="KR3" s="230"/>
      <c r="KS3" s="230"/>
      <c r="KT3" s="231"/>
      <c r="KV3" s="229"/>
      <c r="KW3" s="230"/>
      <c r="KX3" s="230"/>
      <c r="KY3" s="230"/>
      <c r="KZ3" s="230"/>
      <c r="LA3" s="230"/>
      <c r="LB3" s="230"/>
      <c r="LC3" s="230"/>
      <c r="LD3" s="230"/>
      <c r="LE3" s="230"/>
      <c r="LF3" s="230"/>
      <c r="LG3" s="231"/>
      <c r="LI3" s="229"/>
      <c r="LJ3" s="230"/>
      <c r="LK3" s="230"/>
      <c r="LL3" s="230"/>
      <c r="LM3" s="230"/>
      <c r="LN3" s="230"/>
      <c r="LO3" s="230"/>
      <c r="LP3" s="230"/>
      <c r="LQ3" s="230"/>
      <c r="LR3" s="230"/>
      <c r="LS3" s="230"/>
      <c r="LT3" s="231"/>
      <c r="LV3" s="229"/>
      <c r="LW3" s="230"/>
      <c r="LX3" s="230"/>
      <c r="LY3" s="230"/>
      <c r="LZ3" s="230"/>
      <c r="MA3" s="230"/>
      <c r="MB3" s="230"/>
      <c r="MC3" s="230"/>
      <c r="MD3" s="230"/>
      <c r="ME3" s="230"/>
      <c r="MF3" s="230"/>
      <c r="MG3" s="231"/>
    </row>
    <row r="4" ht="40.5" customHeight="1">
      <c r="A4" s="224"/>
      <c r="B4" s="232"/>
      <c r="C4" s="233"/>
      <c r="D4" s="233"/>
      <c r="E4" s="234"/>
      <c r="F4" s="235" t="str">
        <f>Language!$E$174</f>
        <v>Result</v>
      </c>
      <c r="G4" s="236"/>
      <c r="H4" s="133"/>
      <c r="I4" s="237"/>
      <c r="J4" s="233"/>
      <c r="K4" s="233"/>
      <c r="L4" s="234"/>
      <c r="M4" s="238" t="str">
        <f>Language!$E$177</f>
        <v>result</v>
      </c>
      <c r="N4" s="239"/>
      <c r="O4" s="240" t="str">
        <f>Language!$E$186</f>
        <v>Final</v>
      </c>
      <c r="P4" s="240" t="str">
        <f>Language!$E$178</f>
        <v>W/D/L</v>
      </c>
      <c r="Q4" s="240" t="str">
        <f>Language!$E$179</f>
        <v>GD</v>
      </c>
      <c r="R4" s="240" t="str">
        <f>Language!$E$180</f>
        <v>exact</v>
      </c>
      <c r="S4" s="240" t="str">
        <f>Language!$E$191</f>
        <v>many g.</v>
      </c>
      <c r="T4" s="241" t="str">
        <f>Language!$E$181</f>
        <v>teams</v>
      </c>
      <c r="V4" s="237"/>
      <c r="W4" s="233"/>
      <c r="X4" s="233"/>
      <c r="Y4" s="234"/>
      <c r="Z4" s="238" t="str">
        <f>Language!$E$177</f>
        <v>result</v>
      </c>
      <c r="AA4" s="239"/>
      <c r="AB4" s="240" t="str">
        <f>Language!$E$186</f>
        <v>Final</v>
      </c>
      <c r="AC4" s="240" t="str">
        <f>Language!$E$178</f>
        <v>W/D/L</v>
      </c>
      <c r="AD4" s="240" t="str">
        <f>Language!$E$179</f>
        <v>GD</v>
      </c>
      <c r="AE4" s="240" t="str">
        <f>Language!$E$180</f>
        <v>exact</v>
      </c>
      <c r="AF4" s="240" t="str">
        <f>Language!$E$191</f>
        <v>many g.</v>
      </c>
      <c r="AG4" s="241" t="str">
        <f>Language!$E$181</f>
        <v>teams</v>
      </c>
      <c r="AI4" s="237"/>
      <c r="AJ4" s="233"/>
      <c r="AK4" s="233"/>
      <c r="AL4" s="234"/>
      <c r="AM4" s="238" t="str">
        <f>Language!$E$177</f>
        <v>result</v>
      </c>
      <c r="AN4" s="239"/>
      <c r="AO4" s="240" t="str">
        <f>Language!$E$186</f>
        <v>Final</v>
      </c>
      <c r="AP4" s="240" t="str">
        <f>Language!$E$178</f>
        <v>W/D/L</v>
      </c>
      <c r="AQ4" s="240" t="str">
        <f>Language!$E$179</f>
        <v>GD</v>
      </c>
      <c r="AR4" s="240" t="str">
        <f>Language!$E$180</f>
        <v>exact</v>
      </c>
      <c r="AS4" s="240" t="str">
        <f>Language!$E$191</f>
        <v>many g.</v>
      </c>
      <c r="AT4" s="241" t="str">
        <f>Language!$E$181</f>
        <v>teams</v>
      </c>
      <c r="AV4" s="237"/>
      <c r="AW4" s="233"/>
      <c r="AX4" s="233"/>
      <c r="AY4" s="234"/>
      <c r="AZ4" s="238" t="str">
        <f>Language!$E$177</f>
        <v>result</v>
      </c>
      <c r="BA4" s="239"/>
      <c r="BB4" s="240" t="str">
        <f>Language!$E$186</f>
        <v>Final</v>
      </c>
      <c r="BC4" s="240" t="str">
        <f>Language!$E$178</f>
        <v>W/D/L</v>
      </c>
      <c r="BD4" s="240" t="str">
        <f>Language!$E$179</f>
        <v>GD</v>
      </c>
      <c r="BE4" s="240" t="str">
        <f>Language!$E$180</f>
        <v>exact</v>
      </c>
      <c r="BF4" s="240" t="str">
        <f>Language!$E$191</f>
        <v>many g.</v>
      </c>
      <c r="BG4" s="241" t="str">
        <f>Language!$E$181</f>
        <v>teams</v>
      </c>
      <c r="BI4" s="237"/>
      <c r="BJ4" s="233"/>
      <c r="BK4" s="233"/>
      <c r="BL4" s="234"/>
      <c r="BM4" s="238" t="str">
        <f>Language!$E$177</f>
        <v>result</v>
      </c>
      <c r="BN4" s="239"/>
      <c r="BO4" s="240" t="str">
        <f>Language!$E$186</f>
        <v>Final</v>
      </c>
      <c r="BP4" s="240" t="str">
        <f>Language!$E$178</f>
        <v>W/D/L</v>
      </c>
      <c r="BQ4" s="240" t="str">
        <f>Language!$E$179</f>
        <v>GD</v>
      </c>
      <c r="BR4" s="240" t="str">
        <f>Language!$E$180</f>
        <v>exact</v>
      </c>
      <c r="BS4" s="240" t="str">
        <f>Language!$E$191</f>
        <v>many g.</v>
      </c>
      <c r="BT4" s="241" t="str">
        <f>Language!$E$181</f>
        <v>teams</v>
      </c>
      <c r="BV4" s="237"/>
      <c r="BW4" s="233"/>
      <c r="BX4" s="233"/>
      <c r="BY4" s="234"/>
      <c r="BZ4" s="238" t="str">
        <f>Language!$E$177</f>
        <v>result</v>
      </c>
      <c r="CA4" s="239"/>
      <c r="CB4" s="240" t="str">
        <f>Language!$E$186</f>
        <v>Final</v>
      </c>
      <c r="CC4" s="240" t="str">
        <f>Language!$E$178</f>
        <v>W/D/L</v>
      </c>
      <c r="CD4" s="240" t="str">
        <f>Language!$E$179</f>
        <v>GD</v>
      </c>
      <c r="CE4" s="240" t="str">
        <f>Language!$E$180</f>
        <v>exact</v>
      </c>
      <c r="CF4" s="240" t="str">
        <f>Language!$E$191</f>
        <v>many g.</v>
      </c>
      <c r="CG4" s="241" t="str">
        <f>Language!$E$181</f>
        <v>teams</v>
      </c>
      <c r="CI4" s="237"/>
      <c r="CJ4" s="233"/>
      <c r="CK4" s="233"/>
      <c r="CL4" s="234"/>
      <c r="CM4" s="238" t="str">
        <f>Language!$E$177</f>
        <v>result</v>
      </c>
      <c r="CN4" s="239"/>
      <c r="CO4" s="240" t="str">
        <f>Language!$E$186</f>
        <v>Final</v>
      </c>
      <c r="CP4" s="240" t="str">
        <f>Language!$E$178</f>
        <v>W/D/L</v>
      </c>
      <c r="CQ4" s="240" t="str">
        <f>Language!$E$179</f>
        <v>GD</v>
      </c>
      <c r="CR4" s="240" t="str">
        <f>Language!$E$180</f>
        <v>exact</v>
      </c>
      <c r="CS4" s="240" t="str">
        <f>Language!$E$191</f>
        <v>many g.</v>
      </c>
      <c r="CT4" s="241" t="str">
        <f>Language!$E$181</f>
        <v>teams</v>
      </c>
      <c r="CV4" s="237"/>
      <c r="CW4" s="233"/>
      <c r="CX4" s="233"/>
      <c r="CY4" s="234"/>
      <c r="CZ4" s="238" t="str">
        <f>Language!$E$177</f>
        <v>result</v>
      </c>
      <c r="DA4" s="239"/>
      <c r="DB4" s="240" t="str">
        <f>Language!$E$186</f>
        <v>Final</v>
      </c>
      <c r="DC4" s="240" t="str">
        <f>Language!$E$178</f>
        <v>W/D/L</v>
      </c>
      <c r="DD4" s="240" t="str">
        <f>Language!$E$179</f>
        <v>GD</v>
      </c>
      <c r="DE4" s="240" t="str">
        <f>Language!$E$180</f>
        <v>exact</v>
      </c>
      <c r="DF4" s="240" t="str">
        <f>Language!$E$191</f>
        <v>many g.</v>
      </c>
      <c r="DG4" s="241" t="str">
        <f>Language!$E$181</f>
        <v>teams</v>
      </c>
      <c r="DI4" s="237"/>
      <c r="DJ4" s="233"/>
      <c r="DK4" s="233"/>
      <c r="DL4" s="234"/>
      <c r="DM4" s="238" t="str">
        <f>Language!$E$177</f>
        <v>result</v>
      </c>
      <c r="DN4" s="239"/>
      <c r="DO4" s="240" t="str">
        <f>Language!$E$186</f>
        <v>Final</v>
      </c>
      <c r="DP4" s="240" t="str">
        <f>Language!$E$178</f>
        <v>W/D/L</v>
      </c>
      <c r="DQ4" s="240" t="str">
        <f>Language!$E$179</f>
        <v>GD</v>
      </c>
      <c r="DR4" s="240" t="str">
        <f>Language!$E$180</f>
        <v>exact</v>
      </c>
      <c r="DS4" s="240" t="str">
        <f>Language!$E$191</f>
        <v>many g.</v>
      </c>
      <c r="DT4" s="241" t="str">
        <f>Language!$E$181</f>
        <v>teams</v>
      </c>
      <c r="DV4" s="237"/>
      <c r="DW4" s="233"/>
      <c r="DX4" s="233"/>
      <c r="DY4" s="234"/>
      <c r="DZ4" s="238" t="str">
        <f>Language!$E$177</f>
        <v>result</v>
      </c>
      <c r="EA4" s="239"/>
      <c r="EB4" s="240" t="str">
        <f>Language!$E$186</f>
        <v>Final</v>
      </c>
      <c r="EC4" s="240" t="str">
        <f>Language!$E$178</f>
        <v>W/D/L</v>
      </c>
      <c r="ED4" s="240" t="str">
        <f>Language!$E$179</f>
        <v>GD</v>
      </c>
      <c r="EE4" s="240" t="str">
        <f>Language!$E$180</f>
        <v>exact</v>
      </c>
      <c r="EF4" s="240" t="str">
        <f>Language!$E$191</f>
        <v>many g.</v>
      </c>
      <c r="EG4" s="241" t="str">
        <f>Language!$E$181</f>
        <v>teams</v>
      </c>
      <c r="EI4" s="237"/>
      <c r="EJ4" s="233"/>
      <c r="EK4" s="233"/>
      <c r="EL4" s="234"/>
      <c r="EM4" s="238" t="str">
        <f>Language!$E$177</f>
        <v>result</v>
      </c>
      <c r="EN4" s="239"/>
      <c r="EO4" s="240" t="str">
        <f>Language!$E$186</f>
        <v>Final</v>
      </c>
      <c r="EP4" s="240" t="str">
        <f>Language!$E$178</f>
        <v>W/D/L</v>
      </c>
      <c r="EQ4" s="240" t="str">
        <f>Language!$E$179</f>
        <v>GD</v>
      </c>
      <c r="ER4" s="240" t="str">
        <f>Language!$E$180</f>
        <v>exact</v>
      </c>
      <c r="ES4" s="240" t="str">
        <f>Language!$E$191</f>
        <v>many g.</v>
      </c>
      <c r="ET4" s="241" t="str">
        <f>Language!$E$181</f>
        <v>teams</v>
      </c>
      <c r="EV4" s="237"/>
      <c r="EW4" s="233"/>
      <c r="EX4" s="233"/>
      <c r="EY4" s="234"/>
      <c r="EZ4" s="238" t="str">
        <f>Language!$E$177</f>
        <v>result</v>
      </c>
      <c r="FA4" s="239"/>
      <c r="FB4" s="240" t="str">
        <f>Language!$E$186</f>
        <v>Final</v>
      </c>
      <c r="FC4" s="240" t="str">
        <f>Language!$E$178</f>
        <v>W/D/L</v>
      </c>
      <c r="FD4" s="240" t="str">
        <f>Language!$E$179</f>
        <v>GD</v>
      </c>
      <c r="FE4" s="240" t="str">
        <f>Language!$E$180</f>
        <v>exact</v>
      </c>
      <c r="FF4" s="240" t="str">
        <f>Language!$E$191</f>
        <v>many g.</v>
      </c>
      <c r="FG4" s="241" t="str">
        <f>Language!$E$181</f>
        <v>teams</v>
      </c>
      <c r="FI4" s="237"/>
      <c r="FJ4" s="233"/>
      <c r="FK4" s="233"/>
      <c r="FL4" s="234"/>
      <c r="FM4" s="238" t="str">
        <f>Language!$E$177</f>
        <v>result</v>
      </c>
      <c r="FN4" s="239"/>
      <c r="FO4" s="240" t="str">
        <f>Language!$E$186</f>
        <v>Final</v>
      </c>
      <c r="FP4" s="240" t="str">
        <f>Language!$E$178</f>
        <v>W/D/L</v>
      </c>
      <c r="FQ4" s="240" t="str">
        <f>Language!$E$179</f>
        <v>GD</v>
      </c>
      <c r="FR4" s="240" t="str">
        <f>Language!$E$180</f>
        <v>exact</v>
      </c>
      <c r="FS4" s="240" t="str">
        <f>Language!$E$191</f>
        <v>many g.</v>
      </c>
      <c r="FT4" s="241" t="str">
        <f>Language!$E$181</f>
        <v>teams</v>
      </c>
      <c r="FV4" s="237"/>
      <c r="FW4" s="233"/>
      <c r="FX4" s="233"/>
      <c r="FY4" s="234"/>
      <c r="FZ4" s="238" t="str">
        <f>Language!$E$177</f>
        <v>result</v>
      </c>
      <c r="GA4" s="239"/>
      <c r="GB4" s="240" t="str">
        <f>Language!$E$186</f>
        <v>Final</v>
      </c>
      <c r="GC4" s="240" t="str">
        <f>Language!$E$178</f>
        <v>W/D/L</v>
      </c>
      <c r="GD4" s="240" t="str">
        <f>Language!$E$179</f>
        <v>GD</v>
      </c>
      <c r="GE4" s="240" t="str">
        <f>Language!$E$180</f>
        <v>exact</v>
      </c>
      <c r="GF4" s="240" t="str">
        <f>Language!$E$191</f>
        <v>many g.</v>
      </c>
      <c r="GG4" s="241" t="str">
        <f>Language!$E$181</f>
        <v>teams</v>
      </c>
      <c r="GI4" s="237"/>
      <c r="GJ4" s="233"/>
      <c r="GK4" s="233"/>
      <c r="GL4" s="234"/>
      <c r="GM4" s="238" t="str">
        <f>Language!$E$177</f>
        <v>result</v>
      </c>
      <c r="GN4" s="239"/>
      <c r="GO4" s="240" t="str">
        <f>Language!$E$186</f>
        <v>Final</v>
      </c>
      <c r="GP4" s="240" t="str">
        <f>Language!$E$178</f>
        <v>W/D/L</v>
      </c>
      <c r="GQ4" s="240" t="str">
        <f>Language!$E$179</f>
        <v>GD</v>
      </c>
      <c r="GR4" s="240" t="str">
        <f>Language!$E$180</f>
        <v>exact</v>
      </c>
      <c r="GS4" s="240" t="str">
        <f>Language!$E$191</f>
        <v>many g.</v>
      </c>
      <c r="GT4" s="241" t="str">
        <f>Language!$E$181</f>
        <v>teams</v>
      </c>
      <c r="GV4" s="237"/>
      <c r="GW4" s="233"/>
      <c r="GX4" s="233"/>
      <c r="GY4" s="234"/>
      <c r="GZ4" s="238" t="str">
        <f>Language!$E$177</f>
        <v>result</v>
      </c>
      <c r="HA4" s="239"/>
      <c r="HB4" s="240" t="str">
        <f>Language!$E$186</f>
        <v>Final</v>
      </c>
      <c r="HC4" s="240" t="str">
        <f>Language!$E$178</f>
        <v>W/D/L</v>
      </c>
      <c r="HD4" s="240" t="str">
        <f>Language!$E$179</f>
        <v>GD</v>
      </c>
      <c r="HE4" s="240" t="str">
        <f>Language!$E$180</f>
        <v>exact</v>
      </c>
      <c r="HF4" s="240" t="str">
        <f>Language!$E$191</f>
        <v>many g.</v>
      </c>
      <c r="HG4" s="241" t="str">
        <f>Language!$E$181</f>
        <v>teams</v>
      </c>
      <c r="HI4" s="237"/>
      <c r="HJ4" s="233"/>
      <c r="HK4" s="233"/>
      <c r="HL4" s="234"/>
      <c r="HM4" s="238" t="str">
        <f>Language!$E$177</f>
        <v>result</v>
      </c>
      <c r="HN4" s="239"/>
      <c r="HO4" s="240" t="str">
        <f>Language!$E$186</f>
        <v>Final</v>
      </c>
      <c r="HP4" s="240" t="str">
        <f>Language!$E$178</f>
        <v>W/D/L</v>
      </c>
      <c r="HQ4" s="240" t="str">
        <f>Language!$E$179</f>
        <v>GD</v>
      </c>
      <c r="HR4" s="240" t="str">
        <f>Language!$E$180</f>
        <v>exact</v>
      </c>
      <c r="HS4" s="240" t="str">
        <f>Language!$E$191</f>
        <v>many g.</v>
      </c>
      <c r="HT4" s="241" t="str">
        <f>Language!$E$181</f>
        <v>teams</v>
      </c>
      <c r="HV4" s="237"/>
      <c r="HW4" s="233"/>
      <c r="HX4" s="233"/>
      <c r="HY4" s="234"/>
      <c r="HZ4" s="238" t="str">
        <f>Language!$E$177</f>
        <v>result</v>
      </c>
      <c r="IA4" s="239"/>
      <c r="IB4" s="240" t="str">
        <f>Language!$E$186</f>
        <v>Final</v>
      </c>
      <c r="IC4" s="240" t="str">
        <f>Language!$E$178</f>
        <v>W/D/L</v>
      </c>
      <c r="ID4" s="240" t="str">
        <f>Language!$E$179</f>
        <v>GD</v>
      </c>
      <c r="IE4" s="240" t="str">
        <f>Language!$E$180</f>
        <v>exact</v>
      </c>
      <c r="IF4" s="240" t="str">
        <f>Language!$E$191</f>
        <v>many g.</v>
      </c>
      <c r="IG4" s="241" t="str">
        <f>Language!$E$181</f>
        <v>teams</v>
      </c>
      <c r="II4" s="237"/>
      <c r="IJ4" s="233"/>
      <c r="IK4" s="233"/>
      <c r="IL4" s="234"/>
      <c r="IM4" s="238" t="str">
        <f>Language!$E$177</f>
        <v>result</v>
      </c>
      <c r="IN4" s="239"/>
      <c r="IO4" s="240" t="str">
        <f>Language!$E$186</f>
        <v>Final</v>
      </c>
      <c r="IP4" s="240" t="str">
        <f>Language!$E$178</f>
        <v>W/D/L</v>
      </c>
      <c r="IQ4" s="240" t="str">
        <f>Language!$E$179</f>
        <v>GD</v>
      </c>
      <c r="IR4" s="240" t="str">
        <f>Language!$E$180</f>
        <v>exact</v>
      </c>
      <c r="IS4" s="240" t="str">
        <f>Language!$E$191</f>
        <v>many g.</v>
      </c>
      <c r="IT4" s="241" t="str">
        <f>Language!$E$181</f>
        <v>teams</v>
      </c>
      <c r="IV4" s="237"/>
      <c r="IW4" s="233"/>
      <c r="IX4" s="233"/>
      <c r="IY4" s="234"/>
      <c r="IZ4" s="238" t="str">
        <f>Language!$E$177</f>
        <v>result</v>
      </c>
      <c r="JA4" s="239"/>
      <c r="JB4" s="240" t="str">
        <f>Language!$E$186</f>
        <v>Final</v>
      </c>
      <c r="JC4" s="240" t="str">
        <f>Language!$E$178</f>
        <v>W/D/L</v>
      </c>
      <c r="JD4" s="240" t="str">
        <f>Language!$E$179</f>
        <v>GD</v>
      </c>
      <c r="JE4" s="240" t="str">
        <f>Language!$E$180</f>
        <v>exact</v>
      </c>
      <c r="JF4" s="240" t="str">
        <f>Language!$E$191</f>
        <v>many g.</v>
      </c>
      <c r="JG4" s="241" t="str">
        <f>Language!$E$181</f>
        <v>teams</v>
      </c>
      <c r="JI4" s="237"/>
      <c r="JJ4" s="233"/>
      <c r="JK4" s="233"/>
      <c r="JL4" s="234"/>
      <c r="JM4" s="238" t="str">
        <f>Language!$E$177</f>
        <v>result</v>
      </c>
      <c r="JN4" s="239"/>
      <c r="JO4" s="240" t="str">
        <f>Language!$E$186</f>
        <v>Final</v>
      </c>
      <c r="JP4" s="240" t="str">
        <f>Language!$E$178</f>
        <v>W/D/L</v>
      </c>
      <c r="JQ4" s="240" t="str">
        <f>Language!$E$179</f>
        <v>GD</v>
      </c>
      <c r="JR4" s="240" t="str">
        <f>Language!$E$180</f>
        <v>exact</v>
      </c>
      <c r="JS4" s="240" t="str">
        <f>Language!$E$191</f>
        <v>many g.</v>
      </c>
      <c r="JT4" s="241" t="str">
        <f>Language!$E$181</f>
        <v>teams</v>
      </c>
      <c r="JV4" s="237"/>
      <c r="JW4" s="233"/>
      <c r="JX4" s="233"/>
      <c r="JY4" s="234"/>
      <c r="JZ4" s="238" t="str">
        <f>Language!$E$177</f>
        <v>result</v>
      </c>
      <c r="KA4" s="239"/>
      <c r="KB4" s="240" t="str">
        <f>Language!$E$186</f>
        <v>Final</v>
      </c>
      <c r="KC4" s="240" t="str">
        <f>Language!$E$178</f>
        <v>W/D/L</v>
      </c>
      <c r="KD4" s="240" t="str">
        <f>Language!$E$179</f>
        <v>GD</v>
      </c>
      <c r="KE4" s="240" t="str">
        <f>Language!$E$180</f>
        <v>exact</v>
      </c>
      <c r="KF4" s="240" t="str">
        <f>Language!$E$191</f>
        <v>many g.</v>
      </c>
      <c r="KG4" s="241" t="str">
        <f>Language!$E$181</f>
        <v>teams</v>
      </c>
      <c r="KI4" s="237"/>
      <c r="KJ4" s="233"/>
      <c r="KK4" s="233"/>
      <c r="KL4" s="234"/>
      <c r="KM4" s="238" t="str">
        <f>Language!$E$177</f>
        <v>result</v>
      </c>
      <c r="KN4" s="239"/>
      <c r="KO4" s="240" t="str">
        <f>Language!$E$186</f>
        <v>Final</v>
      </c>
      <c r="KP4" s="240" t="str">
        <f>Language!$E$178</f>
        <v>W/D/L</v>
      </c>
      <c r="KQ4" s="240" t="str">
        <f>Language!$E$179</f>
        <v>GD</v>
      </c>
      <c r="KR4" s="240" t="str">
        <f>Language!$E$180</f>
        <v>exact</v>
      </c>
      <c r="KS4" s="240" t="str">
        <f>Language!$E$191</f>
        <v>many g.</v>
      </c>
      <c r="KT4" s="241" t="str">
        <f>Language!$E$181</f>
        <v>teams</v>
      </c>
      <c r="KV4" s="237"/>
      <c r="KW4" s="233"/>
      <c r="KX4" s="233"/>
      <c r="KY4" s="234"/>
      <c r="KZ4" s="238" t="str">
        <f>Language!$E$177</f>
        <v>result</v>
      </c>
      <c r="LA4" s="239"/>
      <c r="LB4" s="240" t="str">
        <f>Language!$E$186</f>
        <v>Final</v>
      </c>
      <c r="LC4" s="240" t="str">
        <f>Language!$E$178</f>
        <v>W/D/L</v>
      </c>
      <c r="LD4" s="240" t="str">
        <f>Language!$E$179</f>
        <v>GD</v>
      </c>
      <c r="LE4" s="240" t="str">
        <f>Language!$E$180</f>
        <v>exact</v>
      </c>
      <c r="LF4" s="240" t="str">
        <f>Language!$E$191</f>
        <v>many g.</v>
      </c>
      <c r="LG4" s="241" t="str">
        <f>Language!$E$181</f>
        <v>teams</v>
      </c>
      <c r="LI4" s="237"/>
      <c r="LJ4" s="233"/>
      <c r="LK4" s="233"/>
      <c r="LL4" s="234"/>
      <c r="LM4" s="238" t="str">
        <f>Language!$E$177</f>
        <v>result</v>
      </c>
      <c r="LN4" s="239"/>
      <c r="LO4" s="240" t="str">
        <f>Language!$E$186</f>
        <v>Final</v>
      </c>
      <c r="LP4" s="240" t="str">
        <f>Language!$E$178</f>
        <v>W/D/L</v>
      </c>
      <c r="LQ4" s="240" t="str">
        <f>Language!$E$179</f>
        <v>GD</v>
      </c>
      <c r="LR4" s="240" t="str">
        <f>Language!$E$180</f>
        <v>exact</v>
      </c>
      <c r="LS4" s="240" t="str">
        <f>Language!$E$191</f>
        <v>many g.</v>
      </c>
      <c r="LT4" s="241" t="str">
        <f>Language!$E$181</f>
        <v>teams</v>
      </c>
      <c r="LV4" s="237"/>
      <c r="LW4" s="233"/>
      <c r="LX4" s="233"/>
      <c r="LY4" s="234"/>
      <c r="LZ4" s="238" t="str">
        <f>Language!$E$177</f>
        <v>result</v>
      </c>
      <c r="MA4" s="239"/>
      <c r="MB4" s="240" t="str">
        <f>Language!$E$186</f>
        <v>Final</v>
      </c>
      <c r="MC4" s="240" t="str">
        <f>Language!$E$178</f>
        <v>W/D/L</v>
      </c>
      <c r="MD4" s="240" t="str">
        <f>Language!$E$179</f>
        <v>GD</v>
      </c>
      <c r="ME4" s="240" t="str">
        <f>Language!$E$180</f>
        <v>exact</v>
      </c>
      <c r="MF4" s="240" t="str">
        <f>Language!$E$191</f>
        <v>many g.</v>
      </c>
      <c r="MG4" s="241" t="str">
        <f>Language!$E$181</f>
        <v>teams</v>
      </c>
    </row>
    <row r="5" ht="24.0" customHeight="1">
      <c r="A5" s="242"/>
      <c r="B5" s="243" t="str">
        <f>Language!$E$95&amp;" A"</f>
        <v>Group A</v>
      </c>
      <c r="C5" s="244"/>
      <c r="D5" s="245"/>
      <c r="E5" s="246"/>
      <c r="F5" s="247"/>
      <c r="G5" s="248"/>
      <c r="H5" s="133"/>
      <c r="I5" s="243" t="str">
        <f t="shared" ref="I5:I32" si="1">$B5</f>
        <v>Group A</v>
      </c>
      <c r="J5" s="245"/>
      <c r="K5" s="245"/>
      <c r="L5" s="246"/>
      <c r="M5" s="249"/>
      <c r="N5" s="250"/>
      <c r="O5" s="247"/>
      <c r="P5" s="251"/>
      <c r="Q5" s="251"/>
      <c r="R5" s="246"/>
      <c r="S5" s="246"/>
      <c r="T5" s="252"/>
      <c r="V5" s="243" t="str">
        <f t="shared" ref="V5:V32" si="2">$B5</f>
        <v>Group A</v>
      </c>
      <c r="W5" s="245"/>
      <c r="X5" s="245"/>
      <c r="Y5" s="246"/>
      <c r="Z5" s="249"/>
      <c r="AA5" s="250"/>
      <c r="AB5" s="247"/>
      <c r="AC5" s="251"/>
      <c r="AD5" s="251"/>
      <c r="AE5" s="246"/>
      <c r="AF5" s="246"/>
      <c r="AG5" s="252"/>
      <c r="AI5" s="243" t="str">
        <f t="shared" ref="AI5:AI32" si="3">$B5</f>
        <v>Group A</v>
      </c>
      <c r="AJ5" s="245"/>
      <c r="AK5" s="245"/>
      <c r="AL5" s="246"/>
      <c r="AM5" s="249"/>
      <c r="AN5" s="250"/>
      <c r="AO5" s="247"/>
      <c r="AP5" s="251"/>
      <c r="AQ5" s="251"/>
      <c r="AR5" s="246"/>
      <c r="AS5" s="246"/>
      <c r="AT5" s="252"/>
      <c r="AV5" s="243" t="str">
        <f t="shared" ref="AV5:AV32" si="4">$B5</f>
        <v>Group A</v>
      </c>
      <c r="AW5" s="245"/>
      <c r="AX5" s="245"/>
      <c r="AY5" s="246"/>
      <c r="AZ5" s="249"/>
      <c r="BA5" s="250"/>
      <c r="BB5" s="247"/>
      <c r="BC5" s="251"/>
      <c r="BD5" s="251"/>
      <c r="BE5" s="246"/>
      <c r="BF5" s="246"/>
      <c r="BG5" s="252"/>
      <c r="BI5" s="243" t="str">
        <f t="shared" ref="BI5:BI32" si="5">$B5</f>
        <v>Group A</v>
      </c>
      <c r="BJ5" s="245"/>
      <c r="BK5" s="245"/>
      <c r="BL5" s="246"/>
      <c r="BM5" s="249"/>
      <c r="BN5" s="250"/>
      <c r="BO5" s="247"/>
      <c r="BP5" s="251"/>
      <c r="BQ5" s="251"/>
      <c r="BR5" s="246"/>
      <c r="BS5" s="246"/>
      <c r="BT5" s="252"/>
      <c r="BV5" s="243" t="str">
        <f t="shared" ref="BV5:BV32" si="6">$B5</f>
        <v>Group A</v>
      </c>
      <c r="BW5" s="245"/>
      <c r="BX5" s="245"/>
      <c r="BY5" s="246"/>
      <c r="BZ5" s="249"/>
      <c r="CA5" s="250"/>
      <c r="CB5" s="247"/>
      <c r="CC5" s="251"/>
      <c r="CD5" s="251"/>
      <c r="CE5" s="246"/>
      <c r="CF5" s="246"/>
      <c r="CG5" s="252"/>
      <c r="CI5" s="243" t="str">
        <f t="shared" ref="CI5:CI32" si="7">$B5</f>
        <v>Group A</v>
      </c>
      <c r="CJ5" s="245"/>
      <c r="CK5" s="245"/>
      <c r="CL5" s="246"/>
      <c r="CM5" s="249"/>
      <c r="CN5" s="250"/>
      <c r="CO5" s="247"/>
      <c r="CP5" s="251"/>
      <c r="CQ5" s="251"/>
      <c r="CR5" s="246"/>
      <c r="CS5" s="246"/>
      <c r="CT5" s="252"/>
      <c r="CV5" s="243" t="str">
        <f t="shared" ref="CV5:CV32" si="8">$B5</f>
        <v>Group A</v>
      </c>
      <c r="CW5" s="245"/>
      <c r="CX5" s="245"/>
      <c r="CY5" s="246"/>
      <c r="CZ5" s="249"/>
      <c r="DA5" s="250"/>
      <c r="DB5" s="247"/>
      <c r="DC5" s="251"/>
      <c r="DD5" s="251"/>
      <c r="DE5" s="246"/>
      <c r="DF5" s="246"/>
      <c r="DG5" s="252"/>
      <c r="DI5" s="243" t="str">
        <f t="shared" ref="DI5:DI32" si="9">$B5</f>
        <v>Group A</v>
      </c>
      <c r="DJ5" s="245"/>
      <c r="DK5" s="245"/>
      <c r="DL5" s="246"/>
      <c r="DM5" s="249"/>
      <c r="DN5" s="250"/>
      <c r="DO5" s="247"/>
      <c r="DP5" s="251"/>
      <c r="DQ5" s="251"/>
      <c r="DR5" s="246"/>
      <c r="DS5" s="246"/>
      <c r="DT5" s="252"/>
      <c r="DV5" s="243" t="str">
        <f t="shared" ref="DV5:DV32" si="10">$B5</f>
        <v>Group A</v>
      </c>
      <c r="DW5" s="245"/>
      <c r="DX5" s="245"/>
      <c r="DY5" s="246"/>
      <c r="DZ5" s="249"/>
      <c r="EA5" s="250"/>
      <c r="EB5" s="247"/>
      <c r="EC5" s="251"/>
      <c r="ED5" s="251"/>
      <c r="EE5" s="246"/>
      <c r="EF5" s="246"/>
      <c r="EG5" s="252"/>
      <c r="EI5" s="243" t="str">
        <f t="shared" ref="EI5:EI32" si="11">$B5</f>
        <v>Group A</v>
      </c>
      <c r="EJ5" s="245"/>
      <c r="EK5" s="245"/>
      <c r="EL5" s="246"/>
      <c r="EM5" s="249"/>
      <c r="EN5" s="250"/>
      <c r="EO5" s="247"/>
      <c r="EP5" s="251"/>
      <c r="EQ5" s="251"/>
      <c r="ER5" s="246"/>
      <c r="ES5" s="246"/>
      <c r="ET5" s="252"/>
      <c r="EV5" s="243" t="str">
        <f t="shared" ref="EV5:EV32" si="12">$B5</f>
        <v>Group A</v>
      </c>
      <c r="EW5" s="245"/>
      <c r="EX5" s="245"/>
      <c r="EY5" s="246"/>
      <c r="EZ5" s="249"/>
      <c r="FA5" s="250"/>
      <c r="FB5" s="247"/>
      <c r="FC5" s="251"/>
      <c r="FD5" s="251"/>
      <c r="FE5" s="246"/>
      <c r="FF5" s="246"/>
      <c r="FG5" s="252"/>
      <c r="FI5" s="243" t="str">
        <f t="shared" ref="FI5:FI32" si="13">$B5</f>
        <v>Group A</v>
      </c>
      <c r="FJ5" s="245"/>
      <c r="FK5" s="245"/>
      <c r="FL5" s="246"/>
      <c r="FM5" s="249"/>
      <c r="FN5" s="250"/>
      <c r="FO5" s="247"/>
      <c r="FP5" s="251"/>
      <c r="FQ5" s="251"/>
      <c r="FR5" s="246"/>
      <c r="FS5" s="246"/>
      <c r="FT5" s="252"/>
      <c r="FV5" s="243" t="str">
        <f t="shared" ref="FV5:FV32" si="14">$B5</f>
        <v>Group A</v>
      </c>
      <c r="FW5" s="245"/>
      <c r="FX5" s="245"/>
      <c r="FY5" s="246"/>
      <c r="FZ5" s="249"/>
      <c r="GA5" s="250"/>
      <c r="GB5" s="247"/>
      <c r="GC5" s="251"/>
      <c r="GD5" s="251"/>
      <c r="GE5" s="246"/>
      <c r="GF5" s="246"/>
      <c r="GG5" s="252"/>
      <c r="GI5" s="243" t="str">
        <f t="shared" ref="GI5:GI32" si="15">$B5</f>
        <v>Group A</v>
      </c>
      <c r="GJ5" s="245"/>
      <c r="GK5" s="245"/>
      <c r="GL5" s="246"/>
      <c r="GM5" s="249"/>
      <c r="GN5" s="250"/>
      <c r="GO5" s="247"/>
      <c r="GP5" s="251"/>
      <c r="GQ5" s="251"/>
      <c r="GR5" s="246"/>
      <c r="GS5" s="246"/>
      <c r="GT5" s="252"/>
      <c r="GV5" s="243" t="str">
        <f t="shared" ref="GV5:GV32" si="16">$B5</f>
        <v>Group A</v>
      </c>
      <c r="GW5" s="245"/>
      <c r="GX5" s="245"/>
      <c r="GY5" s="246"/>
      <c r="GZ5" s="249"/>
      <c r="HA5" s="250"/>
      <c r="HB5" s="247"/>
      <c r="HC5" s="251"/>
      <c r="HD5" s="251"/>
      <c r="HE5" s="246"/>
      <c r="HF5" s="246"/>
      <c r="HG5" s="252"/>
      <c r="HI5" s="243" t="str">
        <f t="shared" ref="HI5:HI32" si="17">$B5</f>
        <v>Group A</v>
      </c>
      <c r="HJ5" s="245"/>
      <c r="HK5" s="245"/>
      <c r="HL5" s="246"/>
      <c r="HM5" s="249"/>
      <c r="HN5" s="250"/>
      <c r="HO5" s="247"/>
      <c r="HP5" s="251"/>
      <c r="HQ5" s="251"/>
      <c r="HR5" s="246"/>
      <c r="HS5" s="246"/>
      <c r="HT5" s="252"/>
      <c r="HV5" s="243" t="str">
        <f t="shared" ref="HV5:HV32" si="18">$B5</f>
        <v>Group A</v>
      </c>
      <c r="HW5" s="245"/>
      <c r="HX5" s="245"/>
      <c r="HY5" s="246"/>
      <c r="HZ5" s="249"/>
      <c r="IA5" s="250"/>
      <c r="IB5" s="247"/>
      <c r="IC5" s="251"/>
      <c r="ID5" s="251"/>
      <c r="IE5" s="246"/>
      <c r="IF5" s="246"/>
      <c r="IG5" s="252"/>
      <c r="II5" s="243" t="str">
        <f t="shared" ref="II5:II32" si="19">$B5</f>
        <v>Group A</v>
      </c>
      <c r="IJ5" s="245"/>
      <c r="IK5" s="245"/>
      <c r="IL5" s="246"/>
      <c r="IM5" s="249"/>
      <c r="IN5" s="250"/>
      <c r="IO5" s="247"/>
      <c r="IP5" s="251"/>
      <c r="IQ5" s="251"/>
      <c r="IR5" s="246"/>
      <c r="IS5" s="246"/>
      <c r="IT5" s="252"/>
      <c r="IV5" s="243" t="str">
        <f t="shared" ref="IV5:IV32" si="20">$B5</f>
        <v>Group A</v>
      </c>
      <c r="IW5" s="245"/>
      <c r="IX5" s="245"/>
      <c r="IY5" s="246"/>
      <c r="IZ5" s="249"/>
      <c r="JA5" s="250"/>
      <c r="JB5" s="247"/>
      <c r="JC5" s="251"/>
      <c r="JD5" s="251"/>
      <c r="JE5" s="246"/>
      <c r="JF5" s="246"/>
      <c r="JG5" s="252"/>
      <c r="JI5" s="243" t="str">
        <f t="shared" ref="JI5:JI32" si="21">$B5</f>
        <v>Group A</v>
      </c>
      <c r="JJ5" s="245"/>
      <c r="JK5" s="245"/>
      <c r="JL5" s="246"/>
      <c r="JM5" s="249"/>
      <c r="JN5" s="250"/>
      <c r="JO5" s="247"/>
      <c r="JP5" s="251"/>
      <c r="JQ5" s="251"/>
      <c r="JR5" s="246"/>
      <c r="JS5" s="246"/>
      <c r="JT5" s="252"/>
      <c r="JV5" s="243" t="str">
        <f t="shared" ref="JV5:JV32" si="22">$B5</f>
        <v>Group A</v>
      </c>
      <c r="JW5" s="245"/>
      <c r="JX5" s="245"/>
      <c r="JY5" s="246"/>
      <c r="JZ5" s="249"/>
      <c r="KA5" s="250"/>
      <c r="KB5" s="247"/>
      <c r="KC5" s="251"/>
      <c r="KD5" s="251"/>
      <c r="KE5" s="246"/>
      <c r="KF5" s="246"/>
      <c r="KG5" s="252"/>
      <c r="KI5" s="243" t="str">
        <f t="shared" ref="KI5:KI32" si="23">$B5</f>
        <v>Group A</v>
      </c>
      <c r="KJ5" s="245"/>
      <c r="KK5" s="245"/>
      <c r="KL5" s="246"/>
      <c r="KM5" s="249"/>
      <c r="KN5" s="250"/>
      <c r="KO5" s="247"/>
      <c r="KP5" s="251"/>
      <c r="KQ5" s="251"/>
      <c r="KR5" s="246"/>
      <c r="KS5" s="246"/>
      <c r="KT5" s="252"/>
      <c r="KV5" s="243" t="str">
        <f t="shared" ref="KV5:KV32" si="24">$B5</f>
        <v>Group A</v>
      </c>
      <c r="KW5" s="245"/>
      <c r="KX5" s="245"/>
      <c r="KY5" s="246"/>
      <c r="KZ5" s="249"/>
      <c r="LA5" s="250"/>
      <c r="LB5" s="247"/>
      <c r="LC5" s="251"/>
      <c r="LD5" s="251"/>
      <c r="LE5" s="246"/>
      <c r="LF5" s="246"/>
      <c r="LG5" s="252"/>
      <c r="LI5" s="243" t="str">
        <f t="shared" ref="LI5:LI32" si="25">$B5</f>
        <v>Group A</v>
      </c>
      <c r="LJ5" s="245"/>
      <c r="LK5" s="245"/>
      <c r="LL5" s="246"/>
      <c r="LM5" s="249"/>
      <c r="LN5" s="250"/>
      <c r="LO5" s="247"/>
      <c r="LP5" s="251"/>
      <c r="LQ5" s="251"/>
      <c r="LR5" s="246"/>
      <c r="LS5" s="246"/>
      <c r="LT5" s="252"/>
      <c r="LV5" s="243" t="str">
        <f t="shared" ref="LV5:LV32" si="26">$B5</f>
        <v>Group A</v>
      </c>
      <c r="LW5" s="245"/>
      <c r="LX5" s="245"/>
      <c r="LY5" s="246"/>
      <c r="LZ5" s="249"/>
      <c r="MA5" s="250"/>
      <c r="MB5" s="247"/>
      <c r="MC5" s="251"/>
      <c r="MD5" s="251"/>
      <c r="ME5" s="246"/>
      <c r="MF5" s="246"/>
      <c r="MG5" s="252"/>
    </row>
    <row r="6">
      <c r="A6" s="172"/>
      <c r="B6" s="253">
        <f t="array" ref="B6">INDEX(Groups!$C$7:$C$35,MATCH(C6,Groups!$D$7:$D$35,0))</f>
        <v>54</v>
      </c>
      <c r="C6" s="254" t="str">
        <f>GrpA!$B$4</f>
        <v>Germany</v>
      </c>
      <c r="D6" s="255">
        <f t="array" ref="D6">INDEX(Groups!$C$7:$C$35,MATCH(E6,Groups!$D$7:$D$35,0))</f>
        <v>13</v>
      </c>
      <c r="E6" s="254" t="str">
        <f>GrpA!$D$4</f>
        <v>Scotland</v>
      </c>
      <c r="F6" s="256">
        <f>GrpA!$E$4</f>
        <v>3</v>
      </c>
      <c r="G6" s="257">
        <f>GrpA!$G$4</f>
        <v>0</v>
      </c>
      <c r="H6" s="133"/>
      <c r="I6" s="253">
        <f t="shared" si="1"/>
        <v>54</v>
      </c>
      <c r="J6" s="254" t="str">
        <f>GrpA!$B$4</f>
        <v>Germany</v>
      </c>
      <c r="K6" s="255">
        <f t="shared" ref="K6:K11" si="27">$D6</f>
        <v>13</v>
      </c>
      <c r="L6" s="254" t="str">
        <f>GrpA!$D$4</f>
        <v>Scotland</v>
      </c>
      <c r="M6" s="258"/>
      <c r="N6" s="258"/>
      <c r="O6" s="259"/>
      <c r="P6" s="255" t="str">
        <f t="shared" ref="P6:P11" si="28">IF(($F6&lt;&gt;"")*($G6&lt;&gt;"")*(M6&lt;&gt;"")*(N6&lt;&gt;""),($F6&gt;$G6)*(M6&gt;N6)+($F6=$G6)*(M6=N6)+($F6&lt;$G6)*(M6&lt;N6),"")</f>
        <v/>
      </c>
      <c r="Q6" s="255" t="str">
        <f>IF((P6&lt;&gt;""),IF(OR($F6&lt;&gt;$G6,PrSettings!$M$4="●"),(($F6-$G6)=(M6-N6))*1,0),"")</f>
        <v/>
      </c>
      <c r="R6" s="255" t="str">
        <f t="shared" ref="R6:R11" si="29">IF((P6&lt;&gt;""),($F6=M6)*($G6=N6),"")</f>
        <v/>
      </c>
      <c r="S6" s="255" t="str">
        <f>IF(P6&lt;&gt;"",IF(ABS($F6-$G6)&gt;=PrSettings!$M$7,(ABS($F6-$G6-M6+N6)&lt;=1)*1,IF(AND(P6,$F6=$G6,$F6&gt;=PrSettings!$M$6),(ABS(M6-$F6)&lt;=1)*1,IF(AND(ABS($F6-$G6-M6+N6)&lt;=1,$F6+$G6&gt;=PrSettings!$M$8),(ABS(M6-$F6)&lt;=1)*(ABS(N6-$G6)&lt;=1)*1,""))),"")</f>
        <v/>
      </c>
      <c r="T6" s="260"/>
      <c r="V6" s="253">
        <f t="shared" si="2"/>
        <v>54</v>
      </c>
      <c r="W6" s="254" t="str">
        <f>GrpA!$B$4</f>
        <v>Germany</v>
      </c>
      <c r="X6" s="255">
        <f t="shared" ref="X6:X11" si="30">$D6</f>
        <v>13</v>
      </c>
      <c r="Y6" s="254" t="str">
        <f>GrpA!$D$4</f>
        <v>Scotland</v>
      </c>
      <c r="Z6" s="258"/>
      <c r="AA6" s="258"/>
      <c r="AB6" s="259"/>
      <c r="AC6" s="255" t="str">
        <f t="shared" ref="AC6:AC11" si="31">IF(($F6&lt;&gt;"")*($G6&lt;&gt;"")*(Z6&lt;&gt;"")*(AA6&lt;&gt;""),($F6&gt;$G6)*(Z6&gt;AA6)+($F6=$G6)*(Z6=AA6)+($F6&lt;$G6)*(Z6&lt;AA6),"")</f>
        <v/>
      </c>
      <c r="AD6" s="255" t="str">
        <f>IF((AC6&lt;&gt;""),IF(OR($F6&lt;&gt;$G6,PrSettings!$M$4="●"),(($F6-$G6)=(Z6-AA6))*1,0),"")</f>
        <v/>
      </c>
      <c r="AE6" s="255" t="str">
        <f t="shared" ref="AE6:AE11" si="32">IF((AC6&lt;&gt;""),($F6=Z6)*($G6=AA6),"")</f>
        <v/>
      </c>
      <c r="AF6" s="255" t="str">
        <f>IF(AC6&lt;&gt;"",IF(ABS($F6-$G6)&gt;=PrSettings!$M$7,(ABS($F6-$G6-Z6+AA6)&lt;=1)*1,IF(AND(AC6,$F6=$G6,$F6&gt;=PrSettings!$M$6),(ABS(Z6-$F6)&lt;=1)*1,IF(AND(ABS($F6-$G6-Z6+AA6)&lt;=1,$F6+$G6&gt;=PrSettings!$M$8),(ABS(Z6-$F6)&lt;=1)*(ABS(AA6-$G6)&lt;=1)*1,""))),"")</f>
        <v/>
      </c>
      <c r="AG6" s="260"/>
      <c r="AI6" s="253">
        <f t="shared" si="3"/>
        <v>54</v>
      </c>
      <c r="AJ6" s="254" t="str">
        <f>GrpA!$B$4</f>
        <v>Germany</v>
      </c>
      <c r="AK6" s="255">
        <f t="shared" ref="AK6:AK11" si="33">$D6</f>
        <v>13</v>
      </c>
      <c r="AL6" s="254" t="str">
        <f>GrpA!$D$4</f>
        <v>Scotland</v>
      </c>
      <c r="AM6" s="258"/>
      <c r="AN6" s="258"/>
      <c r="AO6" s="259"/>
      <c r="AP6" s="255" t="str">
        <f t="shared" ref="AP6:AP11" si="34">IF(($F6&lt;&gt;"")*($G6&lt;&gt;"")*(AM6&lt;&gt;"")*(AN6&lt;&gt;""),($F6&gt;$G6)*(AM6&gt;AN6)+($F6=$G6)*(AM6=AN6)+($F6&lt;$G6)*(AM6&lt;AN6),"")</f>
        <v/>
      </c>
      <c r="AQ6" s="255" t="str">
        <f>IF((AP6&lt;&gt;""),IF(OR($F6&lt;&gt;$G6,PrSettings!$M$4="●"),(($F6-$G6)=(AM6-AN6))*1,0),"")</f>
        <v/>
      </c>
      <c r="AR6" s="255" t="str">
        <f t="shared" ref="AR6:AR11" si="35">IF((AP6&lt;&gt;""),($F6=AM6)*($G6=AN6),"")</f>
        <v/>
      </c>
      <c r="AS6" s="255" t="str">
        <f>IF(AP6&lt;&gt;"",IF(ABS($F6-$G6)&gt;=PrSettings!$M$7,(ABS($F6-$G6-AM6+AN6)&lt;=1)*1,IF(AND(AP6,$F6=$G6,$F6&gt;=PrSettings!$M$6),(ABS(AM6-$F6)&lt;=1)*1,IF(AND(ABS($F6-$G6-AM6+AN6)&lt;=1,$F6+$G6&gt;=PrSettings!$M$8),(ABS(AM6-$F6)&lt;=1)*(ABS(AN6-$G6)&lt;=1)*1,""))),"")</f>
        <v/>
      </c>
      <c r="AT6" s="260"/>
      <c r="AV6" s="253">
        <f t="shared" si="4"/>
        <v>54</v>
      </c>
      <c r="AW6" s="254" t="str">
        <f>GrpA!$B$4</f>
        <v>Germany</v>
      </c>
      <c r="AX6" s="255">
        <f t="shared" ref="AX6:AX11" si="36">$D6</f>
        <v>13</v>
      </c>
      <c r="AY6" s="254" t="str">
        <f>GrpA!$D$4</f>
        <v>Scotland</v>
      </c>
      <c r="AZ6" s="258"/>
      <c r="BA6" s="258"/>
      <c r="BB6" s="259"/>
      <c r="BC6" s="255" t="str">
        <f t="shared" ref="BC6:BC11" si="37">IF(($F6&lt;&gt;"")*($G6&lt;&gt;"")*(AZ6&lt;&gt;"")*(BA6&lt;&gt;""),($F6&gt;$G6)*(AZ6&gt;BA6)+($F6=$G6)*(AZ6=BA6)+($F6&lt;$G6)*(AZ6&lt;BA6),"")</f>
        <v/>
      </c>
      <c r="BD6" s="255" t="str">
        <f>IF((BC6&lt;&gt;""),IF(OR($F6&lt;&gt;$G6,PrSettings!$M$4="●"),(($F6-$G6)=(AZ6-BA6))*1,0),"")</f>
        <v/>
      </c>
      <c r="BE6" s="255" t="str">
        <f t="shared" ref="BE6:BE11" si="38">IF((BC6&lt;&gt;""),($F6=AZ6)*($G6=BA6),"")</f>
        <v/>
      </c>
      <c r="BF6" s="255" t="str">
        <f>IF(BC6&lt;&gt;"",IF(ABS($F6-$G6)&gt;=PrSettings!$M$7,(ABS($F6-$G6-AZ6+BA6)&lt;=1)*1,IF(AND(BC6,$F6=$G6,$F6&gt;=PrSettings!$M$6),(ABS(AZ6-$F6)&lt;=1)*1,IF(AND(ABS($F6-$G6-AZ6+BA6)&lt;=1,$F6+$G6&gt;=PrSettings!$M$8),(ABS(AZ6-$F6)&lt;=1)*(ABS(BA6-$G6)&lt;=1)*1,""))),"")</f>
        <v/>
      </c>
      <c r="BG6" s="260"/>
      <c r="BI6" s="253">
        <f t="shared" si="5"/>
        <v>54</v>
      </c>
      <c r="BJ6" s="254" t="str">
        <f>GrpA!$B$4</f>
        <v>Germany</v>
      </c>
      <c r="BK6" s="255">
        <f t="shared" ref="BK6:BK11" si="39">$D6</f>
        <v>13</v>
      </c>
      <c r="BL6" s="254" t="str">
        <f>GrpA!$D$4</f>
        <v>Scotland</v>
      </c>
      <c r="BM6" s="258"/>
      <c r="BN6" s="258"/>
      <c r="BO6" s="259"/>
      <c r="BP6" s="255" t="str">
        <f t="shared" ref="BP6:BP11" si="40">IF(($F6&lt;&gt;"")*($G6&lt;&gt;"")*(BM6&lt;&gt;"")*(BN6&lt;&gt;""),($F6&gt;$G6)*(BM6&gt;BN6)+($F6=$G6)*(BM6=BN6)+($F6&lt;$G6)*(BM6&lt;BN6),"")</f>
        <v/>
      </c>
      <c r="BQ6" s="255" t="str">
        <f>IF((BP6&lt;&gt;""),IF(OR($F6&lt;&gt;$G6,PrSettings!$M$4="●"),(($F6-$G6)=(BM6-BN6))*1,0),"")</f>
        <v/>
      </c>
      <c r="BR6" s="255" t="str">
        <f t="shared" ref="BR6:BR11" si="41">IF((BP6&lt;&gt;""),($F6=BM6)*($G6=BN6),"")</f>
        <v/>
      </c>
      <c r="BS6" s="255" t="str">
        <f>IF(BP6&lt;&gt;"",IF(ABS($F6-$G6)&gt;=PrSettings!$M$7,(ABS($F6-$G6-BM6+BN6)&lt;=1)*1,IF(AND(BP6,$F6=$G6,$F6&gt;=PrSettings!$M$6),(ABS(BM6-$F6)&lt;=1)*1,IF(AND(ABS($F6-$G6-BM6+BN6)&lt;=1,$F6+$G6&gt;=PrSettings!$M$8),(ABS(BM6-$F6)&lt;=1)*(ABS(BN6-$G6)&lt;=1)*1,""))),"")</f>
        <v/>
      </c>
      <c r="BT6" s="260"/>
      <c r="BV6" s="253">
        <f t="shared" si="6"/>
        <v>54</v>
      </c>
      <c r="BW6" s="254" t="str">
        <f>GrpA!$B$4</f>
        <v>Germany</v>
      </c>
      <c r="BX6" s="255">
        <f t="shared" ref="BX6:BX11" si="42">$D6</f>
        <v>13</v>
      </c>
      <c r="BY6" s="254" t="str">
        <f>GrpA!$D$4</f>
        <v>Scotland</v>
      </c>
      <c r="BZ6" s="258"/>
      <c r="CA6" s="258"/>
      <c r="CB6" s="259"/>
      <c r="CC6" s="255" t="str">
        <f t="shared" ref="CC6:CC11" si="43">IF(($F6&lt;&gt;"")*($G6&lt;&gt;"")*(BZ6&lt;&gt;"")*(CA6&lt;&gt;""),($F6&gt;$G6)*(BZ6&gt;CA6)+($F6=$G6)*(BZ6=CA6)+($F6&lt;$G6)*(BZ6&lt;CA6),"")</f>
        <v/>
      </c>
      <c r="CD6" s="255" t="str">
        <f>IF((CC6&lt;&gt;""),IF(OR($F6&lt;&gt;$G6,PrSettings!$M$4="●"),(($F6-$G6)=(BZ6-CA6))*1,0),"")</f>
        <v/>
      </c>
      <c r="CE6" s="255" t="str">
        <f t="shared" ref="CE6:CE11" si="44">IF((CC6&lt;&gt;""),($F6=BZ6)*($G6=CA6),"")</f>
        <v/>
      </c>
      <c r="CF6" s="255" t="str">
        <f>IF(CC6&lt;&gt;"",IF(ABS($F6-$G6)&gt;=PrSettings!$M$7,(ABS($F6-$G6-BZ6+CA6)&lt;=1)*1,IF(AND(CC6,$F6=$G6,$F6&gt;=PrSettings!$M$6),(ABS(BZ6-$F6)&lt;=1)*1,IF(AND(ABS($F6-$G6-BZ6+CA6)&lt;=1,$F6+$G6&gt;=PrSettings!$M$8),(ABS(BZ6-$F6)&lt;=1)*(ABS(CA6-$G6)&lt;=1)*1,""))),"")</f>
        <v/>
      </c>
      <c r="CG6" s="260"/>
      <c r="CI6" s="253">
        <f t="shared" si="7"/>
        <v>54</v>
      </c>
      <c r="CJ6" s="254" t="str">
        <f>GrpA!$B$4</f>
        <v>Germany</v>
      </c>
      <c r="CK6" s="255">
        <f t="shared" ref="CK6:CK11" si="45">$D6</f>
        <v>13</v>
      </c>
      <c r="CL6" s="254" t="str">
        <f>GrpA!$D$4</f>
        <v>Scotland</v>
      </c>
      <c r="CM6" s="258"/>
      <c r="CN6" s="258"/>
      <c r="CO6" s="259"/>
      <c r="CP6" s="255" t="str">
        <f t="shared" ref="CP6:CP11" si="46">IF(($F6&lt;&gt;"")*($G6&lt;&gt;"")*(CM6&lt;&gt;"")*(CN6&lt;&gt;""),($F6&gt;$G6)*(CM6&gt;CN6)+($F6=$G6)*(CM6=CN6)+($F6&lt;$G6)*(CM6&lt;CN6),"")</f>
        <v/>
      </c>
      <c r="CQ6" s="255" t="str">
        <f>IF((CP6&lt;&gt;""),IF(OR($F6&lt;&gt;$G6,PrSettings!$M$4="●"),(($F6-$G6)=(CM6-CN6))*1,0),"")</f>
        <v/>
      </c>
      <c r="CR6" s="255" t="str">
        <f t="shared" ref="CR6:CR11" si="47">IF((CP6&lt;&gt;""),($F6=CM6)*($G6=CN6),"")</f>
        <v/>
      </c>
      <c r="CS6" s="255" t="str">
        <f>IF(CP6&lt;&gt;"",IF(ABS($F6-$G6)&gt;=PrSettings!$M$7,(ABS($F6-$G6-CM6+CN6)&lt;=1)*1,IF(AND(CP6,$F6=$G6,$F6&gt;=PrSettings!$M$6),(ABS(CM6-$F6)&lt;=1)*1,IF(AND(ABS($F6-$G6-CM6+CN6)&lt;=1,$F6+$G6&gt;=PrSettings!$M$8),(ABS(CM6-$F6)&lt;=1)*(ABS(CN6-$G6)&lt;=1)*1,""))),"")</f>
        <v/>
      </c>
      <c r="CT6" s="260"/>
      <c r="CV6" s="253">
        <f t="shared" si="8"/>
        <v>54</v>
      </c>
      <c r="CW6" s="254" t="str">
        <f>GrpA!$B$4</f>
        <v>Germany</v>
      </c>
      <c r="CX6" s="255">
        <f t="shared" ref="CX6:CX11" si="48">$D6</f>
        <v>13</v>
      </c>
      <c r="CY6" s="254" t="str">
        <f>GrpA!$D$4</f>
        <v>Scotland</v>
      </c>
      <c r="CZ6" s="258"/>
      <c r="DA6" s="258"/>
      <c r="DB6" s="259"/>
      <c r="DC6" s="255" t="str">
        <f t="shared" ref="DC6:DC11" si="49">IF(($F6&lt;&gt;"")*($G6&lt;&gt;"")*(CZ6&lt;&gt;"")*(DA6&lt;&gt;""),($F6&gt;$G6)*(CZ6&gt;DA6)+($F6=$G6)*(CZ6=DA6)+($F6&lt;$G6)*(CZ6&lt;DA6),"")</f>
        <v/>
      </c>
      <c r="DD6" s="255" t="str">
        <f>IF((DC6&lt;&gt;""),IF(OR($F6&lt;&gt;$G6,PrSettings!$M$4="●"),(($F6-$G6)=(CZ6-DA6))*1,0),"")</f>
        <v/>
      </c>
      <c r="DE6" s="255" t="str">
        <f t="shared" ref="DE6:DE11" si="50">IF((DC6&lt;&gt;""),($F6=CZ6)*($G6=DA6),"")</f>
        <v/>
      </c>
      <c r="DF6" s="255" t="str">
        <f>IF(DC6&lt;&gt;"",IF(ABS($F6-$G6)&gt;=PrSettings!$M$7,(ABS($F6-$G6-CZ6+DA6)&lt;=1)*1,IF(AND(DC6,$F6=$G6,$F6&gt;=PrSettings!$M$6),(ABS(CZ6-$F6)&lt;=1)*1,IF(AND(ABS($F6-$G6-CZ6+DA6)&lt;=1,$F6+$G6&gt;=PrSettings!$M$8),(ABS(CZ6-$F6)&lt;=1)*(ABS(DA6-$G6)&lt;=1)*1,""))),"")</f>
        <v/>
      </c>
      <c r="DG6" s="260"/>
      <c r="DI6" s="253">
        <f t="shared" si="9"/>
        <v>54</v>
      </c>
      <c r="DJ6" s="254" t="str">
        <f>GrpA!$B$4</f>
        <v>Germany</v>
      </c>
      <c r="DK6" s="255">
        <f t="shared" ref="DK6:DK11" si="51">$D6</f>
        <v>13</v>
      </c>
      <c r="DL6" s="254" t="str">
        <f>GrpA!$D$4</f>
        <v>Scotland</v>
      </c>
      <c r="DM6" s="258"/>
      <c r="DN6" s="258"/>
      <c r="DO6" s="259"/>
      <c r="DP6" s="255" t="str">
        <f t="shared" ref="DP6:DP11" si="52">IF(($F6&lt;&gt;"")*($G6&lt;&gt;"")*(DM6&lt;&gt;"")*(DN6&lt;&gt;""),($F6&gt;$G6)*(DM6&gt;DN6)+($F6=$G6)*(DM6=DN6)+($F6&lt;$G6)*(DM6&lt;DN6),"")</f>
        <v/>
      </c>
      <c r="DQ6" s="255" t="str">
        <f>IF((DP6&lt;&gt;""),IF(OR($F6&lt;&gt;$G6,PrSettings!$M$4="●"),(($F6-$G6)=(DM6-DN6))*1,0),"")</f>
        <v/>
      </c>
      <c r="DR6" s="255" t="str">
        <f t="shared" ref="DR6:DR11" si="53">IF((DP6&lt;&gt;""),($F6=DM6)*($G6=DN6),"")</f>
        <v/>
      </c>
      <c r="DS6" s="255" t="str">
        <f>IF(DP6&lt;&gt;"",IF(ABS($F6-$G6)&gt;=PrSettings!$M$7,(ABS($F6-$G6-DM6+DN6)&lt;=1)*1,IF(AND(DP6,$F6=$G6,$F6&gt;=PrSettings!$M$6),(ABS(DM6-$F6)&lt;=1)*1,IF(AND(ABS($F6-$G6-DM6+DN6)&lt;=1,$F6+$G6&gt;=PrSettings!$M$8),(ABS(DM6-$F6)&lt;=1)*(ABS(DN6-$G6)&lt;=1)*1,""))),"")</f>
        <v/>
      </c>
      <c r="DT6" s="260"/>
      <c r="DV6" s="253">
        <f t="shared" si="10"/>
        <v>54</v>
      </c>
      <c r="DW6" s="254" t="str">
        <f>GrpA!$B$4</f>
        <v>Germany</v>
      </c>
      <c r="DX6" s="255">
        <f t="shared" ref="DX6:DX11" si="54">$D6</f>
        <v>13</v>
      </c>
      <c r="DY6" s="254" t="str">
        <f>GrpA!$D$4</f>
        <v>Scotland</v>
      </c>
      <c r="DZ6" s="258"/>
      <c r="EA6" s="258"/>
      <c r="EB6" s="259"/>
      <c r="EC6" s="255" t="str">
        <f t="shared" ref="EC6:EC11" si="55">IF(($F6&lt;&gt;"")*($G6&lt;&gt;"")*(DZ6&lt;&gt;"")*(EA6&lt;&gt;""),($F6&gt;$G6)*(DZ6&gt;EA6)+($F6=$G6)*(DZ6=EA6)+($F6&lt;$G6)*(DZ6&lt;EA6),"")</f>
        <v/>
      </c>
      <c r="ED6" s="255" t="str">
        <f>IF((EC6&lt;&gt;""),IF(OR($F6&lt;&gt;$G6,PrSettings!$M$4="●"),(($F6-$G6)=(DZ6-EA6))*1,0),"")</f>
        <v/>
      </c>
      <c r="EE6" s="255" t="str">
        <f t="shared" ref="EE6:EE11" si="56">IF((EC6&lt;&gt;""),($F6=DZ6)*($G6=EA6),"")</f>
        <v/>
      </c>
      <c r="EF6" s="255" t="str">
        <f>IF(EC6&lt;&gt;"",IF(ABS($F6-$G6)&gt;=PrSettings!$M$7,(ABS($F6-$G6-DZ6+EA6)&lt;=1)*1,IF(AND(EC6,$F6=$G6,$F6&gt;=PrSettings!$M$6),(ABS(DZ6-$F6)&lt;=1)*1,IF(AND(ABS($F6-$G6-DZ6+EA6)&lt;=1,$F6+$G6&gt;=PrSettings!$M$8),(ABS(DZ6-$F6)&lt;=1)*(ABS(EA6-$G6)&lt;=1)*1,""))),"")</f>
        <v/>
      </c>
      <c r="EG6" s="260"/>
      <c r="EI6" s="253">
        <f t="shared" si="11"/>
        <v>54</v>
      </c>
      <c r="EJ6" s="254" t="str">
        <f>GrpA!$B$4</f>
        <v>Germany</v>
      </c>
      <c r="EK6" s="255">
        <f t="shared" ref="EK6:EK11" si="57">$D6</f>
        <v>13</v>
      </c>
      <c r="EL6" s="254" t="str">
        <f>GrpA!$D$4</f>
        <v>Scotland</v>
      </c>
      <c r="EM6" s="258"/>
      <c r="EN6" s="258"/>
      <c r="EO6" s="259"/>
      <c r="EP6" s="255" t="str">
        <f t="shared" ref="EP6:EP11" si="58">IF(($F6&lt;&gt;"")*($G6&lt;&gt;"")*(EM6&lt;&gt;"")*(EN6&lt;&gt;""),($F6&gt;$G6)*(EM6&gt;EN6)+($F6=$G6)*(EM6=EN6)+($F6&lt;$G6)*(EM6&lt;EN6),"")</f>
        <v/>
      </c>
      <c r="EQ6" s="255" t="str">
        <f>IF((EP6&lt;&gt;""),IF(OR($F6&lt;&gt;$G6,PrSettings!$M$4="●"),(($F6-$G6)=(EM6-EN6))*1,0),"")</f>
        <v/>
      </c>
      <c r="ER6" s="255" t="str">
        <f t="shared" ref="ER6:ER11" si="59">IF((EP6&lt;&gt;""),($F6=EM6)*($G6=EN6),"")</f>
        <v/>
      </c>
      <c r="ES6" s="255" t="str">
        <f>IF(EP6&lt;&gt;"",IF(ABS($F6-$G6)&gt;=PrSettings!$M$7,(ABS($F6-$G6-EM6+EN6)&lt;=1)*1,IF(AND(EP6,$F6=$G6,$F6&gt;=PrSettings!$M$6),(ABS(EM6-$F6)&lt;=1)*1,IF(AND(ABS($F6-$G6-EM6+EN6)&lt;=1,$F6+$G6&gt;=PrSettings!$M$8),(ABS(EM6-$F6)&lt;=1)*(ABS(EN6-$G6)&lt;=1)*1,""))),"")</f>
        <v/>
      </c>
      <c r="ET6" s="260"/>
      <c r="EV6" s="253">
        <f t="shared" si="12"/>
        <v>54</v>
      </c>
      <c r="EW6" s="254" t="str">
        <f>GrpA!$B$4</f>
        <v>Germany</v>
      </c>
      <c r="EX6" s="255">
        <f t="shared" ref="EX6:EX11" si="60">$D6</f>
        <v>13</v>
      </c>
      <c r="EY6" s="254" t="str">
        <f>GrpA!$D$4</f>
        <v>Scotland</v>
      </c>
      <c r="EZ6" s="258"/>
      <c r="FA6" s="258"/>
      <c r="FB6" s="259"/>
      <c r="FC6" s="255" t="str">
        <f t="shared" ref="FC6:FC11" si="61">IF(($F6&lt;&gt;"")*($G6&lt;&gt;"")*(EZ6&lt;&gt;"")*(FA6&lt;&gt;""),($F6&gt;$G6)*(EZ6&gt;FA6)+($F6=$G6)*(EZ6=FA6)+($F6&lt;$G6)*(EZ6&lt;FA6),"")</f>
        <v/>
      </c>
      <c r="FD6" s="255" t="str">
        <f>IF((FC6&lt;&gt;""),IF(OR($F6&lt;&gt;$G6,PrSettings!$M$4="●"),(($F6-$G6)=(EZ6-FA6))*1,0),"")</f>
        <v/>
      </c>
      <c r="FE6" s="255" t="str">
        <f t="shared" ref="FE6:FE11" si="62">IF((FC6&lt;&gt;""),($F6=EZ6)*($G6=FA6),"")</f>
        <v/>
      </c>
      <c r="FF6" s="255" t="str">
        <f>IF(FC6&lt;&gt;"",IF(ABS($F6-$G6)&gt;=PrSettings!$M$7,(ABS($F6-$G6-EZ6+FA6)&lt;=1)*1,IF(AND(FC6,$F6=$G6,$F6&gt;=PrSettings!$M$6),(ABS(EZ6-$F6)&lt;=1)*1,IF(AND(ABS($F6-$G6-EZ6+FA6)&lt;=1,$F6+$G6&gt;=PrSettings!$M$8),(ABS(EZ6-$F6)&lt;=1)*(ABS(FA6-$G6)&lt;=1)*1,""))),"")</f>
        <v/>
      </c>
      <c r="FG6" s="260"/>
      <c r="FI6" s="253">
        <f t="shared" si="13"/>
        <v>54</v>
      </c>
      <c r="FJ6" s="254" t="str">
        <f>GrpA!$B$4</f>
        <v>Germany</v>
      </c>
      <c r="FK6" s="255">
        <f t="shared" ref="FK6:FK11" si="63">$D6</f>
        <v>13</v>
      </c>
      <c r="FL6" s="254" t="str">
        <f>GrpA!$D$4</f>
        <v>Scotland</v>
      </c>
      <c r="FM6" s="258"/>
      <c r="FN6" s="258"/>
      <c r="FO6" s="259"/>
      <c r="FP6" s="255" t="str">
        <f t="shared" ref="FP6:FP11" si="64">IF(($F6&lt;&gt;"")*($G6&lt;&gt;"")*(FM6&lt;&gt;"")*(FN6&lt;&gt;""),($F6&gt;$G6)*(FM6&gt;FN6)+($F6=$G6)*(FM6=FN6)+($F6&lt;$G6)*(FM6&lt;FN6),"")</f>
        <v/>
      </c>
      <c r="FQ6" s="255" t="str">
        <f>IF((FP6&lt;&gt;""),IF(OR($F6&lt;&gt;$G6,PrSettings!$M$4="●"),(($F6-$G6)=(FM6-FN6))*1,0),"")</f>
        <v/>
      </c>
      <c r="FR6" s="255" t="str">
        <f t="shared" ref="FR6:FR11" si="65">IF((FP6&lt;&gt;""),($F6=FM6)*($G6=FN6),"")</f>
        <v/>
      </c>
      <c r="FS6" s="255" t="str">
        <f>IF(FP6&lt;&gt;"",IF(ABS($F6-$G6)&gt;=PrSettings!$M$7,(ABS($F6-$G6-FM6+FN6)&lt;=1)*1,IF(AND(FP6,$F6=$G6,$F6&gt;=PrSettings!$M$6),(ABS(FM6-$F6)&lt;=1)*1,IF(AND(ABS($F6-$G6-FM6+FN6)&lt;=1,$F6+$G6&gt;=PrSettings!$M$8),(ABS(FM6-$F6)&lt;=1)*(ABS(FN6-$G6)&lt;=1)*1,""))),"")</f>
        <v/>
      </c>
      <c r="FT6" s="260"/>
      <c r="FV6" s="253">
        <f t="shared" si="14"/>
        <v>54</v>
      </c>
      <c r="FW6" s="254" t="str">
        <f>GrpA!$B$4</f>
        <v>Germany</v>
      </c>
      <c r="FX6" s="255">
        <f t="shared" ref="FX6:FX11" si="66">$D6</f>
        <v>13</v>
      </c>
      <c r="FY6" s="254" t="str">
        <f>GrpA!$D$4</f>
        <v>Scotland</v>
      </c>
      <c r="FZ6" s="258"/>
      <c r="GA6" s="258"/>
      <c r="GB6" s="259"/>
      <c r="GC6" s="255" t="str">
        <f t="shared" ref="GC6:GC11" si="67">IF(($F6&lt;&gt;"")*($G6&lt;&gt;"")*(FZ6&lt;&gt;"")*(GA6&lt;&gt;""),($F6&gt;$G6)*(FZ6&gt;GA6)+($F6=$G6)*(FZ6=GA6)+($F6&lt;$G6)*(FZ6&lt;GA6),"")</f>
        <v/>
      </c>
      <c r="GD6" s="255" t="str">
        <f>IF((GC6&lt;&gt;""),IF(OR($F6&lt;&gt;$G6,PrSettings!$M$4="●"),(($F6-$G6)=(FZ6-GA6))*1,0),"")</f>
        <v/>
      </c>
      <c r="GE6" s="255" t="str">
        <f t="shared" ref="GE6:GE11" si="68">IF((GC6&lt;&gt;""),($F6=FZ6)*($G6=GA6),"")</f>
        <v/>
      </c>
      <c r="GF6" s="255" t="str">
        <f>IF(GC6&lt;&gt;"",IF(ABS($F6-$G6)&gt;=PrSettings!$M$7,(ABS($F6-$G6-FZ6+GA6)&lt;=1)*1,IF(AND(GC6,$F6=$G6,$F6&gt;=PrSettings!$M$6),(ABS(FZ6-$F6)&lt;=1)*1,IF(AND(ABS($F6-$G6-FZ6+GA6)&lt;=1,$F6+$G6&gt;=PrSettings!$M$8),(ABS(FZ6-$F6)&lt;=1)*(ABS(GA6-$G6)&lt;=1)*1,""))),"")</f>
        <v/>
      </c>
      <c r="GG6" s="260"/>
      <c r="GI6" s="253">
        <f t="shared" si="15"/>
        <v>54</v>
      </c>
      <c r="GJ6" s="254" t="str">
        <f>GrpA!$B$4</f>
        <v>Germany</v>
      </c>
      <c r="GK6" s="255">
        <f t="shared" ref="GK6:GK11" si="69">$D6</f>
        <v>13</v>
      </c>
      <c r="GL6" s="254" t="str">
        <f>GrpA!$D$4</f>
        <v>Scotland</v>
      </c>
      <c r="GM6" s="258"/>
      <c r="GN6" s="258"/>
      <c r="GO6" s="259"/>
      <c r="GP6" s="255" t="str">
        <f t="shared" ref="GP6:GP11" si="70">IF(($F6&lt;&gt;"")*($G6&lt;&gt;"")*(GM6&lt;&gt;"")*(GN6&lt;&gt;""),($F6&gt;$G6)*(GM6&gt;GN6)+($F6=$G6)*(GM6=GN6)+($F6&lt;$G6)*(GM6&lt;GN6),"")</f>
        <v/>
      </c>
      <c r="GQ6" s="255" t="str">
        <f>IF((GP6&lt;&gt;""),IF(OR($F6&lt;&gt;$G6,PrSettings!$M$4="●"),(($F6-$G6)=(GM6-GN6))*1,0),"")</f>
        <v/>
      </c>
      <c r="GR6" s="255" t="str">
        <f t="shared" ref="GR6:GR11" si="71">IF((GP6&lt;&gt;""),($F6=GM6)*($G6=GN6),"")</f>
        <v/>
      </c>
      <c r="GS6" s="255" t="str">
        <f>IF(GP6&lt;&gt;"",IF(ABS($F6-$G6)&gt;=PrSettings!$M$7,(ABS($F6-$G6-GM6+GN6)&lt;=1)*1,IF(AND(GP6,$F6=$G6,$F6&gt;=PrSettings!$M$6),(ABS(GM6-$F6)&lt;=1)*1,IF(AND(ABS($F6-$G6-GM6+GN6)&lt;=1,$F6+$G6&gt;=PrSettings!$M$8),(ABS(GM6-$F6)&lt;=1)*(ABS(GN6-$G6)&lt;=1)*1,""))),"")</f>
        <v/>
      </c>
      <c r="GT6" s="260"/>
      <c r="GV6" s="253">
        <f t="shared" si="16"/>
        <v>54</v>
      </c>
      <c r="GW6" s="254" t="str">
        <f>GrpA!$B$4</f>
        <v>Germany</v>
      </c>
      <c r="GX6" s="255">
        <f t="shared" ref="GX6:GX11" si="72">$D6</f>
        <v>13</v>
      </c>
      <c r="GY6" s="254" t="str">
        <f>GrpA!$D$4</f>
        <v>Scotland</v>
      </c>
      <c r="GZ6" s="258"/>
      <c r="HA6" s="258"/>
      <c r="HB6" s="259"/>
      <c r="HC6" s="255" t="str">
        <f t="shared" ref="HC6:HC11" si="73">IF(($F6&lt;&gt;"")*($G6&lt;&gt;"")*(GZ6&lt;&gt;"")*(HA6&lt;&gt;""),($F6&gt;$G6)*(GZ6&gt;HA6)+($F6=$G6)*(GZ6=HA6)+($F6&lt;$G6)*(GZ6&lt;HA6),"")</f>
        <v/>
      </c>
      <c r="HD6" s="255" t="str">
        <f>IF((HC6&lt;&gt;""),IF(OR($F6&lt;&gt;$G6,PrSettings!$M$4="●"),(($F6-$G6)=(GZ6-HA6))*1,0),"")</f>
        <v/>
      </c>
      <c r="HE6" s="255" t="str">
        <f t="shared" ref="HE6:HE11" si="74">IF((HC6&lt;&gt;""),($F6=GZ6)*($G6=HA6),"")</f>
        <v/>
      </c>
      <c r="HF6" s="255" t="str">
        <f>IF(HC6&lt;&gt;"",IF(ABS($F6-$G6)&gt;=PrSettings!$M$7,(ABS($F6-$G6-GZ6+HA6)&lt;=1)*1,IF(AND(HC6,$F6=$G6,$F6&gt;=PrSettings!$M$6),(ABS(GZ6-$F6)&lt;=1)*1,IF(AND(ABS($F6-$G6-GZ6+HA6)&lt;=1,$F6+$G6&gt;=PrSettings!$M$8),(ABS(GZ6-$F6)&lt;=1)*(ABS(HA6-$G6)&lt;=1)*1,""))),"")</f>
        <v/>
      </c>
      <c r="HG6" s="260"/>
      <c r="HI6" s="253">
        <f t="shared" si="17"/>
        <v>54</v>
      </c>
      <c r="HJ6" s="254" t="str">
        <f>GrpA!$B$4</f>
        <v>Germany</v>
      </c>
      <c r="HK6" s="255">
        <f t="shared" ref="HK6:HK11" si="75">$D6</f>
        <v>13</v>
      </c>
      <c r="HL6" s="254" t="str">
        <f>GrpA!$D$4</f>
        <v>Scotland</v>
      </c>
      <c r="HM6" s="258"/>
      <c r="HN6" s="258"/>
      <c r="HO6" s="259"/>
      <c r="HP6" s="255" t="str">
        <f t="shared" ref="HP6:HP11" si="76">IF(($F6&lt;&gt;"")*($G6&lt;&gt;"")*(HM6&lt;&gt;"")*(HN6&lt;&gt;""),($F6&gt;$G6)*(HM6&gt;HN6)+($F6=$G6)*(HM6=HN6)+($F6&lt;$G6)*(HM6&lt;HN6),"")</f>
        <v/>
      </c>
      <c r="HQ6" s="255" t="str">
        <f>IF((HP6&lt;&gt;""),IF(OR($F6&lt;&gt;$G6,PrSettings!$M$4="●"),(($F6-$G6)=(HM6-HN6))*1,0),"")</f>
        <v/>
      </c>
      <c r="HR6" s="255" t="str">
        <f t="shared" ref="HR6:HR11" si="77">IF((HP6&lt;&gt;""),($F6=HM6)*($G6=HN6),"")</f>
        <v/>
      </c>
      <c r="HS6" s="255" t="str">
        <f>IF(HP6&lt;&gt;"",IF(ABS($F6-$G6)&gt;=PrSettings!$M$7,(ABS($F6-$G6-HM6+HN6)&lt;=1)*1,IF(AND(HP6,$F6=$G6,$F6&gt;=PrSettings!$M$6),(ABS(HM6-$F6)&lt;=1)*1,IF(AND(ABS($F6-$G6-HM6+HN6)&lt;=1,$F6+$G6&gt;=PrSettings!$M$8),(ABS(HM6-$F6)&lt;=1)*(ABS(HN6-$G6)&lt;=1)*1,""))),"")</f>
        <v/>
      </c>
      <c r="HT6" s="260"/>
      <c r="HV6" s="253">
        <f t="shared" si="18"/>
        <v>54</v>
      </c>
      <c r="HW6" s="254" t="str">
        <f>GrpA!$B$4</f>
        <v>Germany</v>
      </c>
      <c r="HX6" s="255">
        <f t="shared" ref="HX6:HX11" si="78">$D6</f>
        <v>13</v>
      </c>
      <c r="HY6" s="254" t="str">
        <f>GrpA!$D$4</f>
        <v>Scotland</v>
      </c>
      <c r="HZ6" s="258"/>
      <c r="IA6" s="258"/>
      <c r="IB6" s="259"/>
      <c r="IC6" s="255" t="str">
        <f t="shared" ref="IC6:IC11" si="79">IF(($F6&lt;&gt;"")*($G6&lt;&gt;"")*(HZ6&lt;&gt;"")*(IA6&lt;&gt;""),($F6&gt;$G6)*(HZ6&gt;IA6)+($F6=$G6)*(HZ6=IA6)+($F6&lt;$G6)*(HZ6&lt;IA6),"")</f>
        <v/>
      </c>
      <c r="ID6" s="255" t="str">
        <f>IF((IC6&lt;&gt;""),IF(OR($F6&lt;&gt;$G6,PrSettings!$M$4="●"),(($F6-$G6)=(HZ6-IA6))*1,0),"")</f>
        <v/>
      </c>
      <c r="IE6" s="255" t="str">
        <f t="shared" ref="IE6:IE11" si="80">IF((IC6&lt;&gt;""),($F6=HZ6)*($G6=IA6),"")</f>
        <v/>
      </c>
      <c r="IF6" s="255" t="str">
        <f>IF(IC6&lt;&gt;"",IF(ABS($F6-$G6)&gt;=PrSettings!$M$7,(ABS($F6-$G6-HZ6+IA6)&lt;=1)*1,IF(AND(IC6,$F6=$G6,$F6&gt;=PrSettings!$M$6),(ABS(HZ6-$F6)&lt;=1)*1,IF(AND(ABS($F6-$G6-HZ6+IA6)&lt;=1,$F6+$G6&gt;=PrSettings!$M$8),(ABS(HZ6-$F6)&lt;=1)*(ABS(IA6-$G6)&lt;=1)*1,""))),"")</f>
        <v/>
      </c>
      <c r="IG6" s="260"/>
      <c r="II6" s="253">
        <f t="shared" si="19"/>
        <v>54</v>
      </c>
      <c r="IJ6" s="254" t="str">
        <f>GrpA!$B$4</f>
        <v>Germany</v>
      </c>
      <c r="IK6" s="255">
        <f t="shared" ref="IK6:IK11" si="81">$D6</f>
        <v>13</v>
      </c>
      <c r="IL6" s="254" t="str">
        <f>GrpA!$D$4</f>
        <v>Scotland</v>
      </c>
      <c r="IM6" s="258"/>
      <c r="IN6" s="258"/>
      <c r="IO6" s="259"/>
      <c r="IP6" s="255" t="str">
        <f t="shared" ref="IP6:IP11" si="82">IF(($F6&lt;&gt;"")*($G6&lt;&gt;"")*(IM6&lt;&gt;"")*(IN6&lt;&gt;""),($F6&gt;$G6)*(IM6&gt;IN6)+($F6=$G6)*(IM6=IN6)+($F6&lt;$G6)*(IM6&lt;IN6),"")</f>
        <v/>
      </c>
      <c r="IQ6" s="255" t="str">
        <f>IF((IP6&lt;&gt;""),IF(OR($F6&lt;&gt;$G6,PrSettings!$M$4="●"),(($F6-$G6)=(IM6-IN6))*1,0),"")</f>
        <v/>
      </c>
      <c r="IR6" s="255" t="str">
        <f t="shared" ref="IR6:IR11" si="83">IF((IP6&lt;&gt;""),($F6=IM6)*($G6=IN6),"")</f>
        <v/>
      </c>
      <c r="IS6" s="255" t="str">
        <f>IF(IP6&lt;&gt;"",IF(ABS($F6-$G6)&gt;=PrSettings!$M$7,(ABS($F6-$G6-IM6+IN6)&lt;=1)*1,IF(AND(IP6,$F6=$G6,$F6&gt;=PrSettings!$M$6),(ABS(IM6-$F6)&lt;=1)*1,IF(AND(ABS($F6-$G6-IM6+IN6)&lt;=1,$F6+$G6&gt;=PrSettings!$M$8),(ABS(IM6-$F6)&lt;=1)*(ABS(IN6-$G6)&lt;=1)*1,""))),"")</f>
        <v/>
      </c>
      <c r="IT6" s="260"/>
      <c r="IV6" s="253">
        <f t="shared" si="20"/>
        <v>54</v>
      </c>
      <c r="IW6" s="254" t="str">
        <f>GrpA!$B$4</f>
        <v>Germany</v>
      </c>
      <c r="IX6" s="255">
        <f t="shared" ref="IX6:IX11" si="84">$D6</f>
        <v>13</v>
      </c>
      <c r="IY6" s="254" t="str">
        <f>GrpA!$D$4</f>
        <v>Scotland</v>
      </c>
      <c r="IZ6" s="258"/>
      <c r="JA6" s="258"/>
      <c r="JB6" s="259"/>
      <c r="JC6" s="255" t="str">
        <f t="shared" ref="JC6:JC11" si="85">IF(($F6&lt;&gt;"")*($G6&lt;&gt;"")*(IZ6&lt;&gt;"")*(JA6&lt;&gt;""),($F6&gt;$G6)*(IZ6&gt;JA6)+($F6=$G6)*(IZ6=JA6)+($F6&lt;$G6)*(IZ6&lt;JA6),"")</f>
        <v/>
      </c>
      <c r="JD6" s="255" t="str">
        <f>IF((JC6&lt;&gt;""),IF(OR($F6&lt;&gt;$G6,PrSettings!$M$4="●"),(($F6-$G6)=(IZ6-JA6))*1,0),"")</f>
        <v/>
      </c>
      <c r="JE6" s="255" t="str">
        <f t="shared" ref="JE6:JE11" si="86">IF((JC6&lt;&gt;""),($F6=IZ6)*($G6=JA6),"")</f>
        <v/>
      </c>
      <c r="JF6" s="255" t="str">
        <f>IF(JC6&lt;&gt;"",IF(ABS($F6-$G6)&gt;=PrSettings!$M$7,(ABS($F6-$G6-IZ6+JA6)&lt;=1)*1,IF(AND(JC6,$F6=$G6,$F6&gt;=PrSettings!$M$6),(ABS(IZ6-$F6)&lt;=1)*1,IF(AND(ABS($F6-$G6-IZ6+JA6)&lt;=1,$F6+$G6&gt;=PrSettings!$M$8),(ABS(IZ6-$F6)&lt;=1)*(ABS(JA6-$G6)&lt;=1)*1,""))),"")</f>
        <v/>
      </c>
      <c r="JG6" s="260"/>
      <c r="JI6" s="253">
        <f t="shared" si="21"/>
        <v>54</v>
      </c>
      <c r="JJ6" s="254" t="str">
        <f>GrpA!$B$4</f>
        <v>Germany</v>
      </c>
      <c r="JK6" s="255">
        <f t="shared" ref="JK6:JK11" si="87">$D6</f>
        <v>13</v>
      </c>
      <c r="JL6" s="254" t="str">
        <f>GrpA!$D$4</f>
        <v>Scotland</v>
      </c>
      <c r="JM6" s="258"/>
      <c r="JN6" s="258"/>
      <c r="JO6" s="259"/>
      <c r="JP6" s="255" t="str">
        <f t="shared" ref="JP6:JP11" si="88">IF(($F6&lt;&gt;"")*($G6&lt;&gt;"")*(JM6&lt;&gt;"")*(JN6&lt;&gt;""),($F6&gt;$G6)*(JM6&gt;JN6)+($F6=$G6)*(JM6=JN6)+($F6&lt;$G6)*(JM6&lt;JN6),"")</f>
        <v/>
      </c>
      <c r="JQ6" s="255" t="str">
        <f>IF((JP6&lt;&gt;""),IF(OR($F6&lt;&gt;$G6,PrSettings!$M$4="●"),(($F6-$G6)=(JM6-JN6))*1,0),"")</f>
        <v/>
      </c>
      <c r="JR6" s="255" t="str">
        <f t="shared" ref="JR6:JR11" si="89">IF((JP6&lt;&gt;""),($F6=JM6)*($G6=JN6),"")</f>
        <v/>
      </c>
      <c r="JS6" s="255" t="str">
        <f>IF(JP6&lt;&gt;"",IF(ABS($F6-$G6)&gt;=PrSettings!$M$7,(ABS($F6-$G6-JM6+JN6)&lt;=1)*1,IF(AND(JP6,$F6=$G6,$F6&gt;=PrSettings!$M$6),(ABS(JM6-$F6)&lt;=1)*1,IF(AND(ABS($F6-$G6-JM6+JN6)&lt;=1,$F6+$G6&gt;=PrSettings!$M$8),(ABS(JM6-$F6)&lt;=1)*(ABS(JN6-$G6)&lt;=1)*1,""))),"")</f>
        <v/>
      </c>
      <c r="JT6" s="260"/>
      <c r="JV6" s="253">
        <f t="shared" si="22"/>
        <v>54</v>
      </c>
      <c r="JW6" s="254" t="str">
        <f>GrpA!$B$4</f>
        <v>Germany</v>
      </c>
      <c r="JX6" s="255">
        <f t="shared" ref="JX6:JX11" si="90">$D6</f>
        <v>13</v>
      </c>
      <c r="JY6" s="254" t="str">
        <f>GrpA!$D$4</f>
        <v>Scotland</v>
      </c>
      <c r="JZ6" s="258"/>
      <c r="KA6" s="258"/>
      <c r="KB6" s="259"/>
      <c r="KC6" s="255" t="str">
        <f t="shared" ref="KC6:KC11" si="91">IF(($F6&lt;&gt;"")*($G6&lt;&gt;"")*(JZ6&lt;&gt;"")*(KA6&lt;&gt;""),($F6&gt;$G6)*(JZ6&gt;KA6)+($F6=$G6)*(JZ6=KA6)+($F6&lt;$G6)*(JZ6&lt;KA6),"")</f>
        <v/>
      </c>
      <c r="KD6" s="255" t="str">
        <f>IF((KC6&lt;&gt;""),IF(OR($F6&lt;&gt;$G6,PrSettings!$M$4="●"),(($F6-$G6)=(JZ6-KA6))*1,0),"")</f>
        <v/>
      </c>
      <c r="KE6" s="255" t="str">
        <f t="shared" ref="KE6:KE11" si="92">IF((KC6&lt;&gt;""),($F6=JZ6)*($G6=KA6),"")</f>
        <v/>
      </c>
      <c r="KF6" s="255" t="str">
        <f>IF(KC6&lt;&gt;"",IF(ABS($F6-$G6)&gt;=PrSettings!$M$7,(ABS($F6-$G6-JZ6+KA6)&lt;=1)*1,IF(AND(KC6,$F6=$G6,$F6&gt;=PrSettings!$M$6),(ABS(JZ6-$F6)&lt;=1)*1,IF(AND(ABS($F6-$G6-JZ6+KA6)&lt;=1,$F6+$G6&gt;=PrSettings!$M$8),(ABS(JZ6-$F6)&lt;=1)*(ABS(KA6-$G6)&lt;=1)*1,""))),"")</f>
        <v/>
      </c>
      <c r="KG6" s="260"/>
      <c r="KI6" s="253">
        <f t="shared" si="23"/>
        <v>54</v>
      </c>
      <c r="KJ6" s="254" t="str">
        <f>GrpA!$B$4</f>
        <v>Germany</v>
      </c>
      <c r="KK6" s="255">
        <f t="shared" ref="KK6:KK11" si="93">$D6</f>
        <v>13</v>
      </c>
      <c r="KL6" s="254" t="str">
        <f>GrpA!$D$4</f>
        <v>Scotland</v>
      </c>
      <c r="KM6" s="258"/>
      <c r="KN6" s="258"/>
      <c r="KO6" s="259"/>
      <c r="KP6" s="255" t="str">
        <f t="shared" ref="KP6:KP11" si="94">IF(($F6&lt;&gt;"")*($G6&lt;&gt;"")*(KM6&lt;&gt;"")*(KN6&lt;&gt;""),($F6&gt;$G6)*(KM6&gt;KN6)+($F6=$G6)*(KM6=KN6)+($F6&lt;$G6)*(KM6&lt;KN6),"")</f>
        <v/>
      </c>
      <c r="KQ6" s="255" t="str">
        <f>IF((KP6&lt;&gt;""),IF(OR($F6&lt;&gt;$G6,PrSettings!$M$4="●"),(($F6-$G6)=(KM6-KN6))*1,0),"")</f>
        <v/>
      </c>
      <c r="KR6" s="255" t="str">
        <f t="shared" ref="KR6:KR11" si="95">IF((KP6&lt;&gt;""),($F6=KM6)*($G6=KN6),"")</f>
        <v/>
      </c>
      <c r="KS6" s="255" t="str">
        <f>IF(KP6&lt;&gt;"",IF(ABS($F6-$G6)&gt;=PrSettings!$M$7,(ABS($F6-$G6-KM6+KN6)&lt;=1)*1,IF(AND(KP6,$F6=$G6,$F6&gt;=PrSettings!$M$6),(ABS(KM6-$F6)&lt;=1)*1,IF(AND(ABS($F6-$G6-KM6+KN6)&lt;=1,$F6+$G6&gt;=PrSettings!$M$8),(ABS(KM6-$F6)&lt;=1)*(ABS(KN6-$G6)&lt;=1)*1,""))),"")</f>
        <v/>
      </c>
      <c r="KT6" s="260"/>
      <c r="KV6" s="253">
        <f t="shared" si="24"/>
        <v>54</v>
      </c>
      <c r="KW6" s="254" t="str">
        <f>GrpA!$B$4</f>
        <v>Germany</v>
      </c>
      <c r="KX6" s="255">
        <f t="shared" ref="KX6:KX11" si="96">$D6</f>
        <v>13</v>
      </c>
      <c r="KY6" s="254" t="str">
        <f>GrpA!$D$4</f>
        <v>Scotland</v>
      </c>
      <c r="KZ6" s="258"/>
      <c r="LA6" s="258"/>
      <c r="LB6" s="259"/>
      <c r="LC6" s="255" t="str">
        <f t="shared" ref="LC6:LC11" si="97">IF(($F6&lt;&gt;"")*($G6&lt;&gt;"")*(KZ6&lt;&gt;"")*(LA6&lt;&gt;""),($F6&gt;$G6)*(KZ6&gt;LA6)+($F6=$G6)*(KZ6=LA6)+($F6&lt;$G6)*(KZ6&lt;LA6),"")</f>
        <v/>
      </c>
      <c r="LD6" s="255" t="str">
        <f>IF((LC6&lt;&gt;""),IF(OR($F6&lt;&gt;$G6,PrSettings!$M$4="●"),(($F6-$G6)=(KZ6-LA6))*1,0),"")</f>
        <v/>
      </c>
      <c r="LE6" s="255" t="str">
        <f t="shared" ref="LE6:LE11" si="98">IF((LC6&lt;&gt;""),($F6=KZ6)*($G6=LA6),"")</f>
        <v/>
      </c>
      <c r="LF6" s="255" t="str">
        <f>IF(LC6&lt;&gt;"",IF(ABS($F6-$G6)&gt;=PrSettings!$M$7,(ABS($F6-$G6-KZ6+LA6)&lt;=1)*1,IF(AND(LC6,$F6=$G6,$F6&gt;=PrSettings!$M$6),(ABS(KZ6-$F6)&lt;=1)*1,IF(AND(ABS($F6-$G6-KZ6+LA6)&lt;=1,$F6+$G6&gt;=PrSettings!$M$8),(ABS(KZ6-$F6)&lt;=1)*(ABS(LA6-$G6)&lt;=1)*1,""))),"")</f>
        <v/>
      </c>
      <c r="LG6" s="260"/>
      <c r="LI6" s="253">
        <f t="shared" si="25"/>
        <v>54</v>
      </c>
      <c r="LJ6" s="254" t="str">
        <f>GrpA!$B$4</f>
        <v>Germany</v>
      </c>
      <c r="LK6" s="255">
        <f t="shared" ref="LK6:LK11" si="99">$D6</f>
        <v>13</v>
      </c>
      <c r="LL6" s="254" t="str">
        <f>GrpA!$D$4</f>
        <v>Scotland</v>
      </c>
      <c r="LM6" s="258"/>
      <c r="LN6" s="258"/>
      <c r="LO6" s="259"/>
      <c r="LP6" s="255" t="str">
        <f t="shared" ref="LP6:LP11" si="100">IF(($F6&lt;&gt;"")*($G6&lt;&gt;"")*(LM6&lt;&gt;"")*(LN6&lt;&gt;""),($F6&gt;$G6)*(LM6&gt;LN6)+($F6=$G6)*(LM6=LN6)+($F6&lt;$G6)*(LM6&lt;LN6),"")</f>
        <v/>
      </c>
      <c r="LQ6" s="255" t="str">
        <f>IF((LP6&lt;&gt;""),IF(OR($F6&lt;&gt;$G6,PrSettings!$M$4="●"),(($F6-$G6)=(LM6-LN6))*1,0),"")</f>
        <v/>
      </c>
      <c r="LR6" s="255" t="str">
        <f t="shared" ref="LR6:LR11" si="101">IF((LP6&lt;&gt;""),($F6=LM6)*($G6=LN6),"")</f>
        <v/>
      </c>
      <c r="LS6" s="255" t="str">
        <f>IF(LP6&lt;&gt;"",IF(ABS($F6-$G6)&gt;=PrSettings!$M$7,(ABS($F6-$G6-LM6+LN6)&lt;=1)*1,IF(AND(LP6,$F6=$G6,$F6&gt;=PrSettings!$M$6),(ABS(LM6-$F6)&lt;=1)*1,IF(AND(ABS($F6-$G6-LM6+LN6)&lt;=1,$F6+$G6&gt;=PrSettings!$M$8),(ABS(LM6-$F6)&lt;=1)*(ABS(LN6-$G6)&lt;=1)*1,""))),"")</f>
        <v/>
      </c>
      <c r="LT6" s="260"/>
      <c r="LV6" s="253">
        <f t="shared" si="26"/>
        <v>54</v>
      </c>
      <c r="LW6" s="254" t="str">
        <f>GrpA!$B$4</f>
        <v>Germany</v>
      </c>
      <c r="LX6" s="255">
        <f t="shared" ref="LX6:LX11" si="102">$D6</f>
        <v>13</v>
      </c>
      <c r="LY6" s="254" t="str">
        <f>GrpA!$D$4</f>
        <v>Scotland</v>
      </c>
      <c r="LZ6" s="258"/>
      <c r="MA6" s="258"/>
      <c r="MB6" s="259"/>
      <c r="MC6" s="255" t="str">
        <f t="shared" ref="MC6:MC11" si="103">IF(($F6&lt;&gt;"")*($G6&lt;&gt;"")*(LZ6&lt;&gt;"")*(MA6&lt;&gt;""),($F6&gt;$G6)*(LZ6&gt;MA6)+($F6=$G6)*(LZ6=MA6)+($F6&lt;$G6)*(LZ6&lt;MA6),"")</f>
        <v/>
      </c>
      <c r="MD6" s="255" t="str">
        <f>IF((MC6&lt;&gt;""),IF(OR($F6&lt;&gt;$G6,PrSettings!$M$4="●"),(($F6-$G6)=(LZ6-MA6))*1,0),"")</f>
        <v/>
      </c>
      <c r="ME6" s="255" t="str">
        <f t="shared" ref="ME6:ME11" si="104">IF((MC6&lt;&gt;""),($F6=LZ6)*($G6=MA6),"")</f>
        <v/>
      </c>
      <c r="MF6" s="255" t="str">
        <f>IF(MC6&lt;&gt;"",IF(ABS($F6-$G6)&gt;=PrSettings!$M$7,(ABS($F6-$G6-LZ6+MA6)&lt;=1)*1,IF(AND(MC6,$F6=$G6,$F6&gt;=PrSettings!$M$6),(ABS(LZ6-$F6)&lt;=1)*1,IF(AND(ABS($F6-$G6-LZ6+MA6)&lt;=1,$F6+$G6&gt;=PrSettings!$M$8),(ABS(LZ6-$F6)&lt;=1)*(ABS(MA6-$G6)&lt;=1)*1,""))),"")</f>
        <v/>
      </c>
      <c r="MG6" s="260"/>
    </row>
    <row r="7">
      <c r="A7" s="172"/>
      <c r="B7" s="253">
        <f t="array" ref="B7">INDEX(Groups!$C$7:$C$35,MATCH(C7,Groups!$D$7:$D$35,0))</f>
        <v>6</v>
      </c>
      <c r="C7" s="254" t="str">
        <f>GrpA!$B$5</f>
        <v>Hungary</v>
      </c>
      <c r="D7" s="255">
        <f t="array" ref="D7">INDEX(Groups!$C$7:$C$35,MATCH(E7,Groups!$D$7:$D$35,0))</f>
        <v>20</v>
      </c>
      <c r="E7" s="254" t="str">
        <f>GrpA!$D$5</f>
        <v>Switzerland</v>
      </c>
      <c r="F7" s="256">
        <f>GrpA!$E$5</f>
        <v>1</v>
      </c>
      <c r="G7" s="257">
        <f>GrpA!$G$5</f>
        <v>2</v>
      </c>
      <c r="H7" s="133"/>
      <c r="I7" s="253">
        <f t="shared" si="1"/>
        <v>6</v>
      </c>
      <c r="J7" s="254" t="str">
        <f>GrpA!$B$5</f>
        <v>Hungary</v>
      </c>
      <c r="K7" s="255">
        <f t="shared" si="27"/>
        <v>20</v>
      </c>
      <c r="L7" s="254" t="str">
        <f>GrpA!$D$5</f>
        <v>Switzerland</v>
      </c>
      <c r="M7" s="258"/>
      <c r="N7" s="258"/>
      <c r="O7" s="261"/>
      <c r="P7" s="255" t="str">
        <f t="shared" si="28"/>
        <v/>
      </c>
      <c r="Q7" s="255" t="str">
        <f>IF((P7&lt;&gt;""),IF(OR($F7&lt;&gt;$G7,PrSettings!$M$4="●"),(($F7-$G7)=(M7-N7))*1,0),"")</f>
        <v/>
      </c>
      <c r="R7" s="255" t="str">
        <f t="shared" si="29"/>
        <v/>
      </c>
      <c r="S7" s="255" t="str">
        <f>IF(P7&lt;&gt;"",IF(ABS($F7-$G7)&gt;=PrSettings!$M$7,(ABS($F7-$G7-M7+N7)&lt;=1)*1,IF(AND(P7,$F7=$G7,$F7&gt;=PrSettings!$M$6),(ABS(M7-$F7)&lt;=1)*1,IF(AND(ABS($F7-$G7-M7+N7)&lt;=1,$F7+$G7&gt;=PrSettings!$M$8),(ABS(M7-$F7)&lt;=1)*(ABS(N7-$G7)&lt;=1)*1,""))),"")</f>
        <v/>
      </c>
      <c r="T7" s="262"/>
      <c r="V7" s="253">
        <f t="shared" si="2"/>
        <v>6</v>
      </c>
      <c r="W7" s="254" t="str">
        <f>GrpA!$B$5</f>
        <v>Hungary</v>
      </c>
      <c r="X7" s="255">
        <f t="shared" si="30"/>
        <v>20</v>
      </c>
      <c r="Y7" s="254" t="str">
        <f>GrpA!$D$5</f>
        <v>Switzerland</v>
      </c>
      <c r="Z7" s="258"/>
      <c r="AA7" s="258"/>
      <c r="AB7" s="261"/>
      <c r="AC7" s="255" t="str">
        <f t="shared" si="31"/>
        <v/>
      </c>
      <c r="AD7" s="255" t="str">
        <f>IF((AC7&lt;&gt;""),IF(OR($F7&lt;&gt;$G7,PrSettings!$M$4="●"),(($F7-$G7)=(Z7-AA7))*1,0),"")</f>
        <v/>
      </c>
      <c r="AE7" s="255" t="str">
        <f t="shared" si="32"/>
        <v/>
      </c>
      <c r="AF7" s="255" t="str">
        <f>IF(AC7&lt;&gt;"",IF(ABS($F7-$G7)&gt;=PrSettings!$M$7,(ABS($F7-$G7-Z7+AA7)&lt;=1)*1,IF(AND(AC7,$F7=$G7,$F7&gt;=PrSettings!$M$6),(ABS(Z7-$F7)&lt;=1)*1,IF(AND(ABS($F7-$G7-Z7+AA7)&lt;=1,$F7+$G7&gt;=PrSettings!$M$8),(ABS(Z7-$F7)&lt;=1)*(ABS(AA7-$G7)&lt;=1)*1,""))),"")</f>
        <v/>
      </c>
      <c r="AG7" s="262"/>
      <c r="AI7" s="253">
        <f t="shared" si="3"/>
        <v>6</v>
      </c>
      <c r="AJ7" s="254" t="str">
        <f>GrpA!$B$5</f>
        <v>Hungary</v>
      </c>
      <c r="AK7" s="255">
        <f t="shared" si="33"/>
        <v>20</v>
      </c>
      <c r="AL7" s="254" t="str">
        <f>GrpA!$D$5</f>
        <v>Switzerland</v>
      </c>
      <c r="AM7" s="258"/>
      <c r="AN7" s="258"/>
      <c r="AO7" s="261"/>
      <c r="AP7" s="255" t="str">
        <f t="shared" si="34"/>
        <v/>
      </c>
      <c r="AQ7" s="255" t="str">
        <f>IF((AP7&lt;&gt;""),IF(OR($F7&lt;&gt;$G7,PrSettings!$M$4="●"),(($F7-$G7)=(AM7-AN7))*1,0),"")</f>
        <v/>
      </c>
      <c r="AR7" s="255" t="str">
        <f t="shared" si="35"/>
        <v/>
      </c>
      <c r="AS7" s="255" t="str">
        <f>IF(AP7&lt;&gt;"",IF(ABS($F7-$G7)&gt;=PrSettings!$M$7,(ABS($F7-$G7-AM7+AN7)&lt;=1)*1,IF(AND(AP7,$F7=$G7,$F7&gt;=PrSettings!$M$6),(ABS(AM7-$F7)&lt;=1)*1,IF(AND(ABS($F7-$G7-AM7+AN7)&lt;=1,$F7+$G7&gt;=PrSettings!$M$8),(ABS(AM7-$F7)&lt;=1)*(ABS(AN7-$G7)&lt;=1)*1,""))),"")</f>
        <v/>
      </c>
      <c r="AT7" s="262"/>
      <c r="AV7" s="253">
        <f t="shared" si="4"/>
        <v>6</v>
      </c>
      <c r="AW7" s="254" t="str">
        <f>GrpA!$B$5</f>
        <v>Hungary</v>
      </c>
      <c r="AX7" s="255">
        <f t="shared" si="36"/>
        <v>20</v>
      </c>
      <c r="AY7" s="254" t="str">
        <f>GrpA!$D$5</f>
        <v>Switzerland</v>
      </c>
      <c r="AZ7" s="258"/>
      <c r="BA7" s="258"/>
      <c r="BB7" s="261"/>
      <c r="BC7" s="255" t="str">
        <f t="shared" si="37"/>
        <v/>
      </c>
      <c r="BD7" s="255" t="str">
        <f>IF((BC7&lt;&gt;""),IF(OR($F7&lt;&gt;$G7,PrSettings!$M$4="●"),(($F7-$G7)=(AZ7-BA7))*1,0),"")</f>
        <v/>
      </c>
      <c r="BE7" s="255" t="str">
        <f t="shared" si="38"/>
        <v/>
      </c>
      <c r="BF7" s="255" t="str">
        <f>IF(BC7&lt;&gt;"",IF(ABS($F7-$G7)&gt;=PrSettings!$M$7,(ABS($F7-$G7-AZ7+BA7)&lt;=1)*1,IF(AND(BC7,$F7=$G7,$F7&gt;=PrSettings!$M$6),(ABS(AZ7-$F7)&lt;=1)*1,IF(AND(ABS($F7-$G7-AZ7+BA7)&lt;=1,$F7+$G7&gt;=PrSettings!$M$8),(ABS(AZ7-$F7)&lt;=1)*(ABS(BA7-$G7)&lt;=1)*1,""))),"")</f>
        <v/>
      </c>
      <c r="BG7" s="262"/>
      <c r="BI7" s="253">
        <f t="shared" si="5"/>
        <v>6</v>
      </c>
      <c r="BJ7" s="254" t="str">
        <f>GrpA!$B$5</f>
        <v>Hungary</v>
      </c>
      <c r="BK7" s="255">
        <f t="shared" si="39"/>
        <v>20</v>
      </c>
      <c r="BL7" s="254" t="str">
        <f>GrpA!$D$5</f>
        <v>Switzerland</v>
      </c>
      <c r="BM7" s="258"/>
      <c r="BN7" s="258"/>
      <c r="BO7" s="261"/>
      <c r="BP7" s="255" t="str">
        <f t="shared" si="40"/>
        <v/>
      </c>
      <c r="BQ7" s="255" t="str">
        <f>IF((BP7&lt;&gt;""),IF(OR($F7&lt;&gt;$G7,PrSettings!$M$4="●"),(($F7-$G7)=(BM7-BN7))*1,0),"")</f>
        <v/>
      </c>
      <c r="BR7" s="255" t="str">
        <f t="shared" si="41"/>
        <v/>
      </c>
      <c r="BS7" s="255" t="str">
        <f>IF(BP7&lt;&gt;"",IF(ABS($F7-$G7)&gt;=PrSettings!$M$7,(ABS($F7-$G7-BM7+BN7)&lt;=1)*1,IF(AND(BP7,$F7=$G7,$F7&gt;=PrSettings!$M$6),(ABS(BM7-$F7)&lt;=1)*1,IF(AND(ABS($F7-$G7-BM7+BN7)&lt;=1,$F7+$G7&gt;=PrSettings!$M$8),(ABS(BM7-$F7)&lt;=1)*(ABS(BN7-$G7)&lt;=1)*1,""))),"")</f>
        <v/>
      </c>
      <c r="BT7" s="262"/>
      <c r="BV7" s="253">
        <f t="shared" si="6"/>
        <v>6</v>
      </c>
      <c r="BW7" s="254" t="str">
        <f>GrpA!$B$5</f>
        <v>Hungary</v>
      </c>
      <c r="BX7" s="255">
        <f t="shared" si="42"/>
        <v>20</v>
      </c>
      <c r="BY7" s="254" t="str">
        <f>GrpA!$D$5</f>
        <v>Switzerland</v>
      </c>
      <c r="BZ7" s="258"/>
      <c r="CA7" s="258"/>
      <c r="CB7" s="261"/>
      <c r="CC7" s="255" t="str">
        <f t="shared" si="43"/>
        <v/>
      </c>
      <c r="CD7" s="255" t="str">
        <f>IF((CC7&lt;&gt;""),IF(OR($F7&lt;&gt;$G7,PrSettings!$M$4="●"),(($F7-$G7)=(BZ7-CA7))*1,0),"")</f>
        <v/>
      </c>
      <c r="CE7" s="255" t="str">
        <f t="shared" si="44"/>
        <v/>
      </c>
      <c r="CF7" s="255" t="str">
        <f>IF(CC7&lt;&gt;"",IF(ABS($F7-$G7)&gt;=PrSettings!$M$7,(ABS($F7-$G7-BZ7+CA7)&lt;=1)*1,IF(AND(CC7,$F7=$G7,$F7&gt;=PrSettings!$M$6),(ABS(BZ7-$F7)&lt;=1)*1,IF(AND(ABS($F7-$G7-BZ7+CA7)&lt;=1,$F7+$G7&gt;=PrSettings!$M$8),(ABS(BZ7-$F7)&lt;=1)*(ABS(CA7-$G7)&lt;=1)*1,""))),"")</f>
        <v/>
      </c>
      <c r="CG7" s="262"/>
      <c r="CI7" s="253">
        <f t="shared" si="7"/>
        <v>6</v>
      </c>
      <c r="CJ7" s="254" t="str">
        <f>GrpA!$B$5</f>
        <v>Hungary</v>
      </c>
      <c r="CK7" s="255">
        <f t="shared" si="45"/>
        <v>20</v>
      </c>
      <c r="CL7" s="254" t="str">
        <f>GrpA!$D$5</f>
        <v>Switzerland</v>
      </c>
      <c r="CM7" s="258"/>
      <c r="CN7" s="258"/>
      <c r="CO7" s="261"/>
      <c r="CP7" s="255" t="str">
        <f t="shared" si="46"/>
        <v/>
      </c>
      <c r="CQ7" s="255" t="str">
        <f>IF((CP7&lt;&gt;""),IF(OR($F7&lt;&gt;$G7,PrSettings!$M$4="●"),(($F7-$G7)=(CM7-CN7))*1,0),"")</f>
        <v/>
      </c>
      <c r="CR7" s="255" t="str">
        <f t="shared" si="47"/>
        <v/>
      </c>
      <c r="CS7" s="255" t="str">
        <f>IF(CP7&lt;&gt;"",IF(ABS($F7-$G7)&gt;=PrSettings!$M$7,(ABS($F7-$G7-CM7+CN7)&lt;=1)*1,IF(AND(CP7,$F7=$G7,$F7&gt;=PrSettings!$M$6),(ABS(CM7-$F7)&lt;=1)*1,IF(AND(ABS($F7-$G7-CM7+CN7)&lt;=1,$F7+$G7&gt;=PrSettings!$M$8),(ABS(CM7-$F7)&lt;=1)*(ABS(CN7-$G7)&lt;=1)*1,""))),"")</f>
        <v/>
      </c>
      <c r="CT7" s="262"/>
      <c r="CV7" s="253">
        <f t="shared" si="8"/>
        <v>6</v>
      </c>
      <c r="CW7" s="254" t="str">
        <f>GrpA!$B$5</f>
        <v>Hungary</v>
      </c>
      <c r="CX7" s="255">
        <f t="shared" si="48"/>
        <v>20</v>
      </c>
      <c r="CY7" s="254" t="str">
        <f>GrpA!$D$5</f>
        <v>Switzerland</v>
      </c>
      <c r="CZ7" s="258"/>
      <c r="DA7" s="258"/>
      <c r="DB7" s="261"/>
      <c r="DC7" s="255" t="str">
        <f t="shared" si="49"/>
        <v/>
      </c>
      <c r="DD7" s="255" t="str">
        <f>IF((DC7&lt;&gt;""),IF(OR($F7&lt;&gt;$G7,PrSettings!$M$4="●"),(($F7-$G7)=(CZ7-DA7))*1,0),"")</f>
        <v/>
      </c>
      <c r="DE7" s="255" t="str">
        <f t="shared" si="50"/>
        <v/>
      </c>
      <c r="DF7" s="255" t="str">
        <f>IF(DC7&lt;&gt;"",IF(ABS($F7-$G7)&gt;=PrSettings!$M$7,(ABS($F7-$G7-CZ7+DA7)&lt;=1)*1,IF(AND(DC7,$F7=$G7,$F7&gt;=PrSettings!$M$6),(ABS(CZ7-$F7)&lt;=1)*1,IF(AND(ABS($F7-$G7-CZ7+DA7)&lt;=1,$F7+$G7&gt;=PrSettings!$M$8),(ABS(CZ7-$F7)&lt;=1)*(ABS(DA7-$G7)&lt;=1)*1,""))),"")</f>
        <v/>
      </c>
      <c r="DG7" s="262"/>
      <c r="DI7" s="253">
        <f t="shared" si="9"/>
        <v>6</v>
      </c>
      <c r="DJ7" s="254" t="str">
        <f>GrpA!$B$5</f>
        <v>Hungary</v>
      </c>
      <c r="DK7" s="255">
        <f t="shared" si="51"/>
        <v>20</v>
      </c>
      <c r="DL7" s="254" t="str">
        <f>GrpA!$D$5</f>
        <v>Switzerland</v>
      </c>
      <c r="DM7" s="258"/>
      <c r="DN7" s="258"/>
      <c r="DO7" s="261"/>
      <c r="DP7" s="255" t="str">
        <f t="shared" si="52"/>
        <v/>
      </c>
      <c r="DQ7" s="255" t="str">
        <f>IF((DP7&lt;&gt;""),IF(OR($F7&lt;&gt;$G7,PrSettings!$M$4="●"),(($F7-$G7)=(DM7-DN7))*1,0),"")</f>
        <v/>
      </c>
      <c r="DR7" s="255" t="str">
        <f t="shared" si="53"/>
        <v/>
      </c>
      <c r="DS7" s="255" t="str">
        <f>IF(DP7&lt;&gt;"",IF(ABS($F7-$G7)&gt;=PrSettings!$M$7,(ABS($F7-$G7-DM7+DN7)&lt;=1)*1,IF(AND(DP7,$F7=$G7,$F7&gt;=PrSettings!$M$6),(ABS(DM7-$F7)&lt;=1)*1,IF(AND(ABS($F7-$G7-DM7+DN7)&lt;=1,$F7+$G7&gt;=PrSettings!$M$8),(ABS(DM7-$F7)&lt;=1)*(ABS(DN7-$G7)&lt;=1)*1,""))),"")</f>
        <v/>
      </c>
      <c r="DT7" s="262"/>
      <c r="DV7" s="253">
        <f t="shared" si="10"/>
        <v>6</v>
      </c>
      <c r="DW7" s="254" t="str">
        <f>GrpA!$B$5</f>
        <v>Hungary</v>
      </c>
      <c r="DX7" s="255">
        <f t="shared" si="54"/>
        <v>20</v>
      </c>
      <c r="DY7" s="254" t="str">
        <f>GrpA!$D$5</f>
        <v>Switzerland</v>
      </c>
      <c r="DZ7" s="258"/>
      <c r="EA7" s="258"/>
      <c r="EB7" s="261"/>
      <c r="EC7" s="255" t="str">
        <f t="shared" si="55"/>
        <v/>
      </c>
      <c r="ED7" s="255" t="str">
        <f>IF((EC7&lt;&gt;""),IF(OR($F7&lt;&gt;$G7,PrSettings!$M$4="●"),(($F7-$G7)=(DZ7-EA7))*1,0),"")</f>
        <v/>
      </c>
      <c r="EE7" s="255" t="str">
        <f t="shared" si="56"/>
        <v/>
      </c>
      <c r="EF7" s="255" t="str">
        <f>IF(EC7&lt;&gt;"",IF(ABS($F7-$G7)&gt;=PrSettings!$M$7,(ABS($F7-$G7-DZ7+EA7)&lt;=1)*1,IF(AND(EC7,$F7=$G7,$F7&gt;=PrSettings!$M$6),(ABS(DZ7-$F7)&lt;=1)*1,IF(AND(ABS($F7-$G7-DZ7+EA7)&lt;=1,$F7+$G7&gt;=PrSettings!$M$8),(ABS(DZ7-$F7)&lt;=1)*(ABS(EA7-$G7)&lt;=1)*1,""))),"")</f>
        <v/>
      </c>
      <c r="EG7" s="262"/>
      <c r="EI7" s="253">
        <f t="shared" si="11"/>
        <v>6</v>
      </c>
      <c r="EJ7" s="254" t="str">
        <f>GrpA!$B$5</f>
        <v>Hungary</v>
      </c>
      <c r="EK7" s="255">
        <f t="shared" si="57"/>
        <v>20</v>
      </c>
      <c r="EL7" s="254" t="str">
        <f>GrpA!$D$5</f>
        <v>Switzerland</v>
      </c>
      <c r="EM7" s="258"/>
      <c r="EN7" s="258"/>
      <c r="EO7" s="261"/>
      <c r="EP7" s="255" t="str">
        <f t="shared" si="58"/>
        <v/>
      </c>
      <c r="EQ7" s="255" t="str">
        <f>IF((EP7&lt;&gt;""),IF(OR($F7&lt;&gt;$G7,PrSettings!$M$4="●"),(($F7-$G7)=(EM7-EN7))*1,0),"")</f>
        <v/>
      </c>
      <c r="ER7" s="255" t="str">
        <f t="shared" si="59"/>
        <v/>
      </c>
      <c r="ES7" s="255" t="str">
        <f>IF(EP7&lt;&gt;"",IF(ABS($F7-$G7)&gt;=PrSettings!$M$7,(ABS($F7-$G7-EM7+EN7)&lt;=1)*1,IF(AND(EP7,$F7=$G7,$F7&gt;=PrSettings!$M$6),(ABS(EM7-$F7)&lt;=1)*1,IF(AND(ABS($F7-$G7-EM7+EN7)&lt;=1,$F7+$G7&gt;=PrSettings!$M$8),(ABS(EM7-$F7)&lt;=1)*(ABS(EN7-$G7)&lt;=1)*1,""))),"")</f>
        <v/>
      </c>
      <c r="ET7" s="262"/>
      <c r="EV7" s="253">
        <f t="shared" si="12"/>
        <v>6</v>
      </c>
      <c r="EW7" s="254" t="str">
        <f>GrpA!$B$5</f>
        <v>Hungary</v>
      </c>
      <c r="EX7" s="255">
        <f t="shared" si="60"/>
        <v>20</v>
      </c>
      <c r="EY7" s="254" t="str">
        <f>GrpA!$D$5</f>
        <v>Switzerland</v>
      </c>
      <c r="EZ7" s="258"/>
      <c r="FA7" s="258"/>
      <c r="FB7" s="261"/>
      <c r="FC7" s="255" t="str">
        <f t="shared" si="61"/>
        <v/>
      </c>
      <c r="FD7" s="255" t="str">
        <f>IF((FC7&lt;&gt;""),IF(OR($F7&lt;&gt;$G7,PrSettings!$M$4="●"),(($F7-$G7)=(EZ7-FA7))*1,0),"")</f>
        <v/>
      </c>
      <c r="FE7" s="255" t="str">
        <f t="shared" si="62"/>
        <v/>
      </c>
      <c r="FF7" s="255" t="str">
        <f>IF(FC7&lt;&gt;"",IF(ABS($F7-$G7)&gt;=PrSettings!$M$7,(ABS($F7-$G7-EZ7+FA7)&lt;=1)*1,IF(AND(FC7,$F7=$G7,$F7&gt;=PrSettings!$M$6),(ABS(EZ7-$F7)&lt;=1)*1,IF(AND(ABS($F7-$G7-EZ7+FA7)&lt;=1,$F7+$G7&gt;=PrSettings!$M$8),(ABS(EZ7-$F7)&lt;=1)*(ABS(FA7-$G7)&lt;=1)*1,""))),"")</f>
        <v/>
      </c>
      <c r="FG7" s="262"/>
      <c r="FI7" s="253">
        <f t="shared" si="13"/>
        <v>6</v>
      </c>
      <c r="FJ7" s="254" t="str">
        <f>GrpA!$B$5</f>
        <v>Hungary</v>
      </c>
      <c r="FK7" s="255">
        <f t="shared" si="63"/>
        <v>20</v>
      </c>
      <c r="FL7" s="254" t="str">
        <f>GrpA!$D$5</f>
        <v>Switzerland</v>
      </c>
      <c r="FM7" s="258"/>
      <c r="FN7" s="258"/>
      <c r="FO7" s="261"/>
      <c r="FP7" s="255" t="str">
        <f t="shared" si="64"/>
        <v/>
      </c>
      <c r="FQ7" s="255" t="str">
        <f>IF((FP7&lt;&gt;""),IF(OR($F7&lt;&gt;$G7,PrSettings!$M$4="●"),(($F7-$G7)=(FM7-FN7))*1,0),"")</f>
        <v/>
      </c>
      <c r="FR7" s="255" t="str">
        <f t="shared" si="65"/>
        <v/>
      </c>
      <c r="FS7" s="255" t="str">
        <f>IF(FP7&lt;&gt;"",IF(ABS($F7-$G7)&gt;=PrSettings!$M$7,(ABS($F7-$G7-FM7+FN7)&lt;=1)*1,IF(AND(FP7,$F7=$G7,$F7&gt;=PrSettings!$M$6),(ABS(FM7-$F7)&lt;=1)*1,IF(AND(ABS($F7-$G7-FM7+FN7)&lt;=1,$F7+$G7&gt;=PrSettings!$M$8),(ABS(FM7-$F7)&lt;=1)*(ABS(FN7-$G7)&lt;=1)*1,""))),"")</f>
        <v/>
      </c>
      <c r="FT7" s="262"/>
      <c r="FV7" s="253">
        <f t="shared" si="14"/>
        <v>6</v>
      </c>
      <c r="FW7" s="254" t="str">
        <f>GrpA!$B$5</f>
        <v>Hungary</v>
      </c>
      <c r="FX7" s="255">
        <f t="shared" si="66"/>
        <v>20</v>
      </c>
      <c r="FY7" s="254" t="str">
        <f>GrpA!$D$5</f>
        <v>Switzerland</v>
      </c>
      <c r="FZ7" s="258"/>
      <c r="GA7" s="258"/>
      <c r="GB7" s="261"/>
      <c r="GC7" s="255" t="str">
        <f t="shared" si="67"/>
        <v/>
      </c>
      <c r="GD7" s="255" t="str">
        <f>IF((GC7&lt;&gt;""),IF(OR($F7&lt;&gt;$G7,PrSettings!$M$4="●"),(($F7-$G7)=(FZ7-GA7))*1,0),"")</f>
        <v/>
      </c>
      <c r="GE7" s="255" t="str">
        <f t="shared" si="68"/>
        <v/>
      </c>
      <c r="GF7" s="255" t="str">
        <f>IF(GC7&lt;&gt;"",IF(ABS($F7-$G7)&gt;=PrSettings!$M$7,(ABS($F7-$G7-FZ7+GA7)&lt;=1)*1,IF(AND(GC7,$F7=$G7,$F7&gt;=PrSettings!$M$6),(ABS(FZ7-$F7)&lt;=1)*1,IF(AND(ABS($F7-$G7-FZ7+GA7)&lt;=1,$F7+$G7&gt;=PrSettings!$M$8),(ABS(FZ7-$F7)&lt;=1)*(ABS(GA7-$G7)&lt;=1)*1,""))),"")</f>
        <v/>
      </c>
      <c r="GG7" s="262"/>
      <c r="GI7" s="253">
        <f t="shared" si="15"/>
        <v>6</v>
      </c>
      <c r="GJ7" s="254" t="str">
        <f>GrpA!$B$5</f>
        <v>Hungary</v>
      </c>
      <c r="GK7" s="255">
        <f t="shared" si="69"/>
        <v>20</v>
      </c>
      <c r="GL7" s="254" t="str">
        <f>GrpA!$D$5</f>
        <v>Switzerland</v>
      </c>
      <c r="GM7" s="258"/>
      <c r="GN7" s="258"/>
      <c r="GO7" s="261"/>
      <c r="GP7" s="255" t="str">
        <f t="shared" si="70"/>
        <v/>
      </c>
      <c r="GQ7" s="255" t="str">
        <f>IF((GP7&lt;&gt;""),IF(OR($F7&lt;&gt;$G7,PrSettings!$M$4="●"),(($F7-$G7)=(GM7-GN7))*1,0),"")</f>
        <v/>
      </c>
      <c r="GR7" s="255" t="str">
        <f t="shared" si="71"/>
        <v/>
      </c>
      <c r="GS7" s="255" t="str">
        <f>IF(GP7&lt;&gt;"",IF(ABS($F7-$G7)&gt;=PrSettings!$M$7,(ABS($F7-$G7-GM7+GN7)&lt;=1)*1,IF(AND(GP7,$F7=$G7,$F7&gt;=PrSettings!$M$6),(ABS(GM7-$F7)&lt;=1)*1,IF(AND(ABS($F7-$G7-GM7+GN7)&lt;=1,$F7+$G7&gt;=PrSettings!$M$8),(ABS(GM7-$F7)&lt;=1)*(ABS(GN7-$G7)&lt;=1)*1,""))),"")</f>
        <v/>
      </c>
      <c r="GT7" s="262"/>
      <c r="GV7" s="253">
        <f t="shared" si="16"/>
        <v>6</v>
      </c>
      <c r="GW7" s="254" t="str">
        <f>GrpA!$B$5</f>
        <v>Hungary</v>
      </c>
      <c r="GX7" s="255">
        <f t="shared" si="72"/>
        <v>20</v>
      </c>
      <c r="GY7" s="254" t="str">
        <f>GrpA!$D$5</f>
        <v>Switzerland</v>
      </c>
      <c r="GZ7" s="258"/>
      <c r="HA7" s="258"/>
      <c r="HB7" s="261"/>
      <c r="HC7" s="255" t="str">
        <f t="shared" si="73"/>
        <v/>
      </c>
      <c r="HD7" s="255" t="str">
        <f>IF((HC7&lt;&gt;""),IF(OR($F7&lt;&gt;$G7,PrSettings!$M$4="●"),(($F7-$G7)=(GZ7-HA7))*1,0),"")</f>
        <v/>
      </c>
      <c r="HE7" s="255" t="str">
        <f t="shared" si="74"/>
        <v/>
      </c>
      <c r="HF7" s="255" t="str">
        <f>IF(HC7&lt;&gt;"",IF(ABS($F7-$G7)&gt;=PrSettings!$M$7,(ABS($F7-$G7-GZ7+HA7)&lt;=1)*1,IF(AND(HC7,$F7=$G7,$F7&gt;=PrSettings!$M$6),(ABS(GZ7-$F7)&lt;=1)*1,IF(AND(ABS($F7-$G7-GZ7+HA7)&lt;=1,$F7+$G7&gt;=PrSettings!$M$8),(ABS(GZ7-$F7)&lt;=1)*(ABS(HA7-$G7)&lt;=1)*1,""))),"")</f>
        <v/>
      </c>
      <c r="HG7" s="262"/>
      <c r="HI7" s="253">
        <f t="shared" si="17"/>
        <v>6</v>
      </c>
      <c r="HJ7" s="254" t="str">
        <f>GrpA!$B$5</f>
        <v>Hungary</v>
      </c>
      <c r="HK7" s="255">
        <f t="shared" si="75"/>
        <v>20</v>
      </c>
      <c r="HL7" s="254" t="str">
        <f>GrpA!$D$5</f>
        <v>Switzerland</v>
      </c>
      <c r="HM7" s="258"/>
      <c r="HN7" s="258"/>
      <c r="HO7" s="261"/>
      <c r="HP7" s="255" t="str">
        <f t="shared" si="76"/>
        <v/>
      </c>
      <c r="HQ7" s="255" t="str">
        <f>IF((HP7&lt;&gt;""),IF(OR($F7&lt;&gt;$G7,PrSettings!$M$4="●"),(($F7-$G7)=(HM7-HN7))*1,0),"")</f>
        <v/>
      </c>
      <c r="HR7" s="255" t="str">
        <f t="shared" si="77"/>
        <v/>
      </c>
      <c r="HS7" s="255" t="str">
        <f>IF(HP7&lt;&gt;"",IF(ABS($F7-$G7)&gt;=PrSettings!$M$7,(ABS($F7-$G7-HM7+HN7)&lt;=1)*1,IF(AND(HP7,$F7=$G7,$F7&gt;=PrSettings!$M$6),(ABS(HM7-$F7)&lt;=1)*1,IF(AND(ABS($F7-$G7-HM7+HN7)&lt;=1,$F7+$G7&gt;=PrSettings!$M$8),(ABS(HM7-$F7)&lt;=1)*(ABS(HN7-$G7)&lt;=1)*1,""))),"")</f>
        <v/>
      </c>
      <c r="HT7" s="262"/>
      <c r="HV7" s="253">
        <f t="shared" si="18"/>
        <v>6</v>
      </c>
      <c r="HW7" s="254" t="str">
        <f>GrpA!$B$5</f>
        <v>Hungary</v>
      </c>
      <c r="HX7" s="255">
        <f t="shared" si="78"/>
        <v>20</v>
      </c>
      <c r="HY7" s="254" t="str">
        <f>GrpA!$D$5</f>
        <v>Switzerland</v>
      </c>
      <c r="HZ7" s="258"/>
      <c r="IA7" s="258"/>
      <c r="IB7" s="261"/>
      <c r="IC7" s="255" t="str">
        <f t="shared" si="79"/>
        <v/>
      </c>
      <c r="ID7" s="255" t="str">
        <f>IF((IC7&lt;&gt;""),IF(OR($F7&lt;&gt;$G7,PrSettings!$M$4="●"),(($F7-$G7)=(HZ7-IA7))*1,0),"")</f>
        <v/>
      </c>
      <c r="IE7" s="255" t="str">
        <f t="shared" si="80"/>
        <v/>
      </c>
      <c r="IF7" s="255" t="str">
        <f>IF(IC7&lt;&gt;"",IF(ABS($F7-$G7)&gt;=PrSettings!$M$7,(ABS($F7-$G7-HZ7+IA7)&lt;=1)*1,IF(AND(IC7,$F7=$G7,$F7&gt;=PrSettings!$M$6),(ABS(HZ7-$F7)&lt;=1)*1,IF(AND(ABS($F7-$G7-HZ7+IA7)&lt;=1,$F7+$G7&gt;=PrSettings!$M$8),(ABS(HZ7-$F7)&lt;=1)*(ABS(IA7-$G7)&lt;=1)*1,""))),"")</f>
        <v/>
      </c>
      <c r="IG7" s="262"/>
      <c r="II7" s="253">
        <f t="shared" si="19"/>
        <v>6</v>
      </c>
      <c r="IJ7" s="254" t="str">
        <f>GrpA!$B$5</f>
        <v>Hungary</v>
      </c>
      <c r="IK7" s="255">
        <f t="shared" si="81"/>
        <v>20</v>
      </c>
      <c r="IL7" s="254" t="str">
        <f>GrpA!$D$5</f>
        <v>Switzerland</v>
      </c>
      <c r="IM7" s="258"/>
      <c r="IN7" s="258"/>
      <c r="IO7" s="261"/>
      <c r="IP7" s="255" t="str">
        <f t="shared" si="82"/>
        <v/>
      </c>
      <c r="IQ7" s="255" t="str">
        <f>IF((IP7&lt;&gt;""),IF(OR($F7&lt;&gt;$G7,PrSettings!$M$4="●"),(($F7-$G7)=(IM7-IN7))*1,0),"")</f>
        <v/>
      </c>
      <c r="IR7" s="255" t="str">
        <f t="shared" si="83"/>
        <v/>
      </c>
      <c r="IS7" s="255" t="str">
        <f>IF(IP7&lt;&gt;"",IF(ABS($F7-$G7)&gt;=PrSettings!$M$7,(ABS($F7-$G7-IM7+IN7)&lt;=1)*1,IF(AND(IP7,$F7=$G7,$F7&gt;=PrSettings!$M$6),(ABS(IM7-$F7)&lt;=1)*1,IF(AND(ABS($F7-$G7-IM7+IN7)&lt;=1,$F7+$G7&gt;=PrSettings!$M$8),(ABS(IM7-$F7)&lt;=1)*(ABS(IN7-$G7)&lt;=1)*1,""))),"")</f>
        <v/>
      </c>
      <c r="IT7" s="262"/>
      <c r="IV7" s="253">
        <f t="shared" si="20"/>
        <v>6</v>
      </c>
      <c r="IW7" s="254" t="str">
        <f>GrpA!$B$5</f>
        <v>Hungary</v>
      </c>
      <c r="IX7" s="255">
        <f t="shared" si="84"/>
        <v>20</v>
      </c>
      <c r="IY7" s="254" t="str">
        <f>GrpA!$D$5</f>
        <v>Switzerland</v>
      </c>
      <c r="IZ7" s="258"/>
      <c r="JA7" s="258"/>
      <c r="JB7" s="261"/>
      <c r="JC7" s="255" t="str">
        <f t="shared" si="85"/>
        <v/>
      </c>
      <c r="JD7" s="255" t="str">
        <f>IF((JC7&lt;&gt;""),IF(OR($F7&lt;&gt;$G7,PrSettings!$M$4="●"),(($F7-$G7)=(IZ7-JA7))*1,0),"")</f>
        <v/>
      </c>
      <c r="JE7" s="255" t="str">
        <f t="shared" si="86"/>
        <v/>
      </c>
      <c r="JF7" s="255" t="str">
        <f>IF(JC7&lt;&gt;"",IF(ABS($F7-$G7)&gt;=PrSettings!$M$7,(ABS($F7-$G7-IZ7+JA7)&lt;=1)*1,IF(AND(JC7,$F7=$G7,$F7&gt;=PrSettings!$M$6),(ABS(IZ7-$F7)&lt;=1)*1,IF(AND(ABS($F7-$G7-IZ7+JA7)&lt;=1,$F7+$G7&gt;=PrSettings!$M$8),(ABS(IZ7-$F7)&lt;=1)*(ABS(JA7-$G7)&lt;=1)*1,""))),"")</f>
        <v/>
      </c>
      <c r="JG7" s="262"/>
      <c r="JI7" s="253">
        <f t="shared" si="21"/>
        <v>6</v>
      </c>
      <c r="JJ7" s="254" t="str">
        <f>GrpA!$B$5</f>
        <v>Hungary</v>
      </c>
      <c r="JK7" s="255">
        <f t="shared" si="87"/>
        <v>20</v>
      </c>
      <c r="JL7" s="254" t="str">
        <f>GrpA!$D$5</f>
        <v>Switzerland</v>
      </c>
      <c r="JM7" s="258"/>
      <c r="JN7" s="258"/>
      <c r="JO7" s="261"/>
      <c r="JP7" s="255" t="str">
        <f t="shared" si="88"/>
        <v/>
      </c>
      <c r="JQ7" s="255" t="str">
        <f>IF((JP7&lt;&gt;""),IF(OR($F7&lt;&gt;$G7,PrSettings!$M$4="●"),(($F7-$G7)=(JM7-JN7))*1,0),"")</f>
        <v/>
      </c>
      <c r="JR7" s="255" t="str">
        <f t="shared" si="89"/>
        <v/>
      </c>
      <c r="JS7" s="255" t="str">
        <f>IF(JP7&lt;&gt;"",IF(ABS($F7-$G7)&gt;=PrSettings!$M$7,(ABS($F7-$G7-JM7+JN7)&lt;=1)*1,IF(AND(JP7,$F7=$G7,$F7&gt;=PrSettings!$M$6),(ABS(JM7-$F7)&lt;=1)*1,IF(AND(ABS($F7-$G7-JM7+JN7)&lt;=1,$F7+$G7&gt;=PrSettings!$M$8),(ABS(JM7-$F7)&lt;=1)*(ABS(JN7-$G7)&lt;=1)*1,""))),"")</f>
        <v/>
      </c>
      <c r="JT7" s="262"/>
      <c r="JV7" s="253">
        <f t="shared" si="22"/>
        <v>6</v>
      </c>
      <c r="JW7" s="254" t="str">
        <f>GrpA!$B$5</f>
        <v>Hungary</v>
      </c>
      <c r="JX7" s="255">
        <f t="shared" si="90"/>
        <v>20</v>
      </c>
      <c r="JY7" s="254" t="str">
        <f>GrpA!$D$5</f>
        <v>Switzerland</v>
      </c>
      <c r="JZ7" s="258"/>
      <c r="KA7" s="258"/>
      <c r="KB7" s="261"/>
      <c r="KC7" s="255" t="str">
        <f t="shared" si="91"/>
        <v/>
      </c>
      <c r="KD7" s="255" t="str">
        <f>IF((KC7&lt;&gt;""),IF(OR($F7&lt;&gt;$G7,PrSettings!$M$4="●"),(($F7-$G7)=(JZ7-KA7))*1,0),"")</f>
        <v/>
      </c>
      <c r="KE7" s="255" t="str">
        <f t="shared" si="92"/>
        <v/>
      </c>
      <c r="KF7" s="255" t="str">
        <f>IF(KC7&lt;&gt;"",IF(ABS($F7-$G7)&gt;=PrSettings!$M$7,(ABS($F7-$G7-JZ7+KA7)&lt;=1)*1,IF(AND(KC7,$F7=$G7,$F7&gt;=PrSettings!$M$6),(ABS(JZ7-$F7)&lt;=1)*1,IF(AND(ABS($F7-$G7-JZ7+KA7)&lt;=1,$F7+$G7&gt;=PrSettings!$M$8),(ABS(JZ7-$F7)&lt;=1)*(ABS(KA7-$G7)&lt;=1)*1,""))),"")</f>
        <v/>
      </c>
      <c r="KG7" s="262"/>
      <c r="KI7" s="253">
        <f t="shared" si="23"/>
        <v>6</v>
      </c>
      <c r="KJ7" s="254" t="str">
        <f>GrpA!$B$5</f>
        <v>Hungary</v>
      </c>
      <c r="KK7" s="255">
        <f t="shared" si="93"/>
        <v>20</v>
      </c>
      <c r="KL7" s="254" t="str">
        <f>GrpA!$D$5</f>
        <v>Switzerland</v>
      </c>
      <c r="KM7" s="258"/>
      <c r="KN7" s="258"/>
      <c r="KO7" s="261"/>
      <c r="KP7" s="255" t="str">
        <f t="shared" si="94"/>
        <v/>
      </c>
      <c r="KQ7" s="255" t="str">
        <f>IF((KP7&lt;&gt;""),IF(OR($F7&lt;&gt;$G7,PrSettings!$M$4="●"),(($F7-$G7)=(KM7-KN7))*1,0),"")</f>
        <v/>
      </c>
      <c r="KR7" s="255" t="str">
        <f t="shared" si="95"/>
        <v/>
      </c>
      <c r="KS7" s="255" t="str">
        <f>IF(KP7&lt;&gt;"",IF(ABS($F7-$G7)&gt;=PrSettings!$M$7,(ABS($F7-$G7-KM7+KN7)&lt;=1)*1,IF(AND(KP7,$F7=$G7,$F7&gt;=PrSettings!$M$6),(ABS(KM7-$F7)&lt;=1)*1,IF(AND(ABS($F7-$G7-KM7+KN7)&lt;=1,$F7+$G7&gt;=PrSettings!$M$8),(ABS(KM7-$F7)&lt;=1)*(ABS(KN7-$G7)&lt;=1)*1,""))),"")</f>
        <v/>
      </c>
      <c r="KT7" s="262"/>
      <c r="KV7" s="253">
        <f t="shared" si="24"/>
        <v>6</v>
      </c>
      <c r="KW7" s="254" t="str">
        <f>GrpA!$B$5</f>
        <v>Hungary</v>
      </c>
      <c r="KX7" s="255">
        <f t="shared" si="96"/>
        <v>20</v>
      </c>
      <c r="KY7" s="254" t="str">
        <f>GrpA!$D$5</f>
        <v>Switzerland</v>
      </c>
      <c r="KZ7" s="258"/>
      <c r="LA7" s="258"/>
      <c r="LB7" s="261"/>
      <c r="LC7" s="255" t="str">
        <f t="shared" si="97"/>
        <v/>
      </c>
      <c r="LD7" s="255" t="str">
        <f>IF((LC7&lt;&gt;""),IF(OR($F7&lt;&gt;$G7,PrSettings!$M$4="●"),(($F7-$G7)=(KZ7-LA7))*1,0),"")</f>
        <v/>
      </c>
      <c r="LE7" s="255" t="str">
        <f t="shared" si="98"/>
        <v/>
      </c>
      <c r="LF7" s="255" t="str">
        <f>IF(LC7&lt;&gt;"",IF(ABS($F7-$G7)&gt;=PrSettings!$M$7,(ABS($F7-$G7-KZ7+LA7)&lt;=1)*1,IF(AND(LC7,$F7=$G7,$F7&gt;=PrSettings!$M$6),(ABS(KZ7-$F7)&lt;=1)*1,IF(AND(ABS($F7-$G7-KZ7+LA7)&lt;=1,$F7+$G7&gt;=PrSettings!$M$8),(ABS(KZ7-$F7)&lt;=1)*(ABS(LA7-$G7)&lt;=1)*1,""))),"")</f>
        <v/>
      </c>
      <c r="LG7" s="262"/>
      <c r="LI7" s="253">
        <f t="shared" si="25"/>
        <v>6</v>
      </c>
      <c r="LJ7" s="254" t="str">
        <f>GrpA!$B$5</f>
        <v>Hungary</v>
      </c>
      <c r="LK7" s="255">
        <f t="shared" si="99"/>
        <v>20</v>
      </c>
      <c r="LL7" s="254" t="str">
        <f>GrpA!$D$5</f>
        <v>Switzerland</v>
      </c>
      <c r="LM7" s="258"/>
      <c r="LN7" s="258"/>
      <c r="LO7" s="261"/>
      <c r="LP7" s="255" t="str">
        <f t="shared" si="100"/>
        <v/>
      </c>
      <c r="LQ7" s="255" t="str">
        <f>IF((LP7&lt;&gt;""),IF(OR($F7&lt;&gt;$G7,PrSettings!$M$4="●"),(($F7-$G7)=(LM7-LN7))*1,0),"")</f>
        <v/>
      </c>
      <c r="LR7" s="255" t="str">
        <f t="shared" si="101"/>
        <v/>
      </c>
      <c r="LS7" s="255" t="str">
        <f>IF(LP7&lt;&gt;"",IF(ABS($F7-$G7)&gt;=PrSettings!$M$7,(ABS($F7-$G7-LM7+LN7)&lt;=1)*1,IF(AND(LP7,$F7=$G7,$F7&gt;=PrSettings!$M$6),(ABS(LM7-$F7)&lt;=1)*1,IF(AND(ABS($F7-$G7-LM7+LN7)&lt;=1,$F7+$G7&gt;=PrSettings!$M$8),(ABS(LM7-$F7)&lt;=1)*(ABS(LN7-$G7)&lt;=1)*1,""))),"")</f>
        <v/>
      </c>
      <c r="LT7" s="262"/>
      <c r="LV7" s="253">
        <f t="shared" si="26"/>
        <v>6</v>
      </c>
      <c r="LW7" s="254" t="str">
        <f>GrpA!$B$5</f>
        <v>Hungary</v>
      </c>
      <c r="LX7" s="255">
        <f t="shared" si="102"/>
        <v>20</v>
      </c>
      <c r="LY7" s="254" t="str">
        <f>GrpA!$D$5</f>
        <v>Switzerland</v>
      </c>
      <c r="LZ7" s="258"/>
      <c r="MA7" s="258"/>
      <c r="MB7" s="261"/>
      <c r="MC7" s="255" t="str">
        <f t="shared" si="103"/>
        <v/>
      </c>
      <c r="MD7" s="255" t="str">
        <f>IF((MC7&lt;&gt;""),IF(OR($F7&lt;&gt;$G7,PrSettings!$M$4="●"),(($F7-$G7)=(LZ7-MA7))*1,0),"")</f>
        <v/>
      </c>
      <c r="ME7" s="255" t="str">
        <f t="shared" si="104"/>
        <v/>
      </c>
      <c r="MF7" s="255" t="str">
        <f>IF(MC7&lt;&gt;"",IF(ABS($F7-$G7)&gt;=PrSettings!$M$7,(ABS($F7-$G7-LZ7+MA7)&lt;=1)*1,IF(AND(MC7,$F7=$G7,$F7&gt;=PrSettings!$M$6),(ABS(LZ7-$F7)&lt;=1)*1,IF(AND(ABS($F7-$G7-LZ7+MA7)&lt;=1,$F7+$G7&gt;=PrSettings!$M$8),(ABS(LZ7-$F7)&lt;=1)*(ABS(MA7-$G7)&lt;=1)*1,""))),"")</f>
        <v/>
      </c>
      <c r="MG7" s="262"/>
    </row>
    <row r="8">
      <c r="A8" s="172"/>
      <c r="B8" s="253">
        <f t="array" ref="B8">INDEX(Groups!$C$7:$C$35,MATCH(C8,Groups!$D$7:$D$35,0))</f>
        <v>54</v>
      </c>
      <c r="C8" s="254" t="str">
        <f>GrpA!$B$6</f>
        <v>Germany</v>
      </c>
      <c r="D8" s="255">
        <f t="array" ref="D8">INDEX(Groups!$C$7:$C$35,MATCH(E8,Groups!$D$7:$D$35,0))</f>
        <v>6</v>
      </c>
      <c r="E8" s="254" t="str">
        <f>GrpA!$D$6</f>
        <v>Hungary</v>
      </c>
      <c r="F8" s="256">
        <f>GrpA!$E$6</f>
        <v>2</v>
      </c>
      <c r="G8" s="257">
        <f>GrpA!$G$6</f>
        <v>0</v>
      </c>
      <c r="H8" s="133"/>
      <c r="I8" s="253">
        <f t="shared" si="1"/>
        <v>54</v>
      </c>
      <c r="J8" s="254" t="str">
        <f>GrpA!$B$6</f>
        <v>Germany</v>
      </c>
      <c r="K8" s="255">
        <f t="shared" si="27"/>
        <v>6</v>
      </c>
      <c r="L8" s="254" t="str">
        <f>GrpA!$D$6</f>
        <v>Hungary</v>
      </c>
      <c r="M8" s="258"/>
      <c r="N8" s="258"/>
      <c r="O8" s="261"/>
      <c r="P8" s="255" t="str">
        <f t="shared" si="28"/>
        <v/>
      </c>
      <c r="Q8" s="255" t="str">
        <f>IF((P8&lt;&gt;""),IF(OR($F8&lt;&gt;$G8,PrSettings!$M$4="●"),(($F8-$G8)=(M8-N8))*1,0),"")</f>
        <v/>
      </c>
      <c r="R8" s="255" t="str">
        <f t="shared" si="29"/>
        <v/>
      </c>
      <c r="S8" s="255" t="str">
        <f>IF(P8&lt;&gt;"",IF(ABS($F8-$G8)&gt;=PrSettings!$M$7,(ABS($F8-$G8-M8+N8)&lt;=1)*1,IF(AND(P8,$F8=$G8,$F8&gt;=PrSettings!$M$6),(ABS(M8-$F8)&lt;=1)*1,IF(AND(ABS($F8-$G8-M8+N8)&lt;=1,$F8+$G8&gt;=PrSettings!$M$8),(ABS(M8-$F8)&lt;=1)*(ABS(N8-$G8)&lt;=1)*1,""))),"")</f>
        <v/>
      </c>
      <c r="T8" s="262"/>
      <c r="V8" s="253">
        <f t="shared" si="2"/>
        <v>54</v>
      </c>
      <c r="W8" s="254" t="str">
        <f>GrpA!$B$6</f>
        <v>Germany</v>
      </c>
      <c r="X8" s="255">
        <f t="shared" si="30"/>
        <v>6</v>
      </c>
      <c r="Y8" s="254" t="str">
        <f>GrpA!$D$6</f>
        <v>Hungary</v>
      </c>
      <c r="Z8" s="258"/>
      <c r="AA8" s="258"/>
      <c r="AB8" s="261"/>
      <c r="AC8" s="255" t="str">
        <f t="shared" si="31"/>
        <v/>
      </c>
      <c r="AD8" s="255" t="str">
        <f>IF((AC8&lt;&gt;""),IF(OR($F8&lt;&gt;$G8,PrSettings!$M$4="●"),(($F8-$G8)=(Z8-AA8))*1,0),"")</f>
        <v/>
      </c>
      <c r="AE8" s="255" t="str">
        <f t="shared" si="32"/>
        <v/>
      </c>
      <c r="AF8" s="255" t="str">
        <f>IF(AC8&lt;&gt;"",IF(ABS($F8-$G8)&gt;=PrSettings!$M$7,(ABS($F8-$G8-Z8+AA8)&lt;=1)*1,IF(AND(AC8,$F8=$G8,$F8&gt;=PrSettings!$M$6),(ABS(Z8-$F8)&lt;=1)*1,IF(AND(ABS($F8-$G8-Z8+AA8)&lt;=1,$F8+$G8&gt;=PrSettings!$M$8),(ABS(Z8-$F8)&lt;=1)*(ABS(AA8-$G8)&lt;=1)*1,""))),"")</f>
        <v/>
      </c>
      <c r="AG8" s="262"/>
      <c r="AI8" s="253">
        <f t="shared" si="3"/>
        <v>54</v>
      </c>
      <c r="AJ8" s="254" t="str">
        <f>GrpA!$B$6</f>
        <v>Germany</v>
      </c>
      <c r="AK8" s="255">
        <f t="shared" si="33"/>
        <v>6</v>
      </c>
      <c r="AL8" s="254" t="str">
        <f>GrpA!$D$6</f>
        <v>Hungary</v>
      </c>
      <c r="AM8" s="258"/>
      <c r="AN8" s="258"/>
      <c r="AO8" s="261"/>
      <c r="AP8" s="255" t="str">
        <f t="shared" si="34"/>
        <v/>
      </c>
      <c r="AQ8" s="255" t="str">
        <f>IF((AP8&lt;&gt;""),IF(OR($F8&lt;&gt;$G8,PrSettings!$M$4="●"),(($F8-$G8)=(AM8-AN8))*1,0),"")</f>
        <v/>
      </c>
      <c r="AR8" s="255" t="str">
        <f t="shared" si="35"/>
        <v/>
      </c>
      <c r="AS8" s="255" t="str">
        <f>IF(AP8&lt;&gt;"",IF(ABS($F8-$G8)&gt;=PrSettings!$M$7,(ABS($F8-$G8-AM8+AN8)&lt;=1)*1,IF(AND(AP8,$F8=$G8,$F8&gt;=PrSettings!$M$6),(ABS(AM8-$F8)&lt;=1)*1,IF(AND(ABS($F8-$G8-AM8+AN8)&lt;=1,$F8+$G8&gt;=PrSettings!$M$8),(ABS(AM8-$F8)&lt;=1)*(ABS(AN8-$G8)&lt;=1)*1,""))),"")</f>
        <v/>
      </c>
      <c r="AT8" s="262"/>
      <c r="AV8" s="253">
        <f t="shared" si="4"/>
        <v>54</v>
      </c>
      <c r="AW8" s="254" t="str">
        <f>GrpA!$B$6</f>
        <v>Germany</v>
      </c>
      <c r="AX8" s="255">
        <f t="shared" si="36"/>
        <v>6</v>
      </c>
      <c r="AY8" s="254" t="str">
        <f>GrpA!$D$6</f>
        <v>Hungary</v>
      </c>
      <c r="AZ8" s="258"/>
      <c r="BA8" s="258"/>
      <c r="BB8" s="261"/>
      <c r="BC8" s="255" t="str">
        <f t="shared" si="37"/>
        <v/>
      </c>
      <c r="BD8" s="255" t="str">
        <f>IF((BC8&lt;&gt;""),IF(OR($F8&lt;&gt;$G8,PrSettings!$M$4="●"),(($F8-$G8)=(AZ8-BA8))*1,0),"")</f>
        <v/>
      </c>
      <c r="BE8" s="255" t="str">
        <f t="shared" si="38"/>
        <v/>
      </c>
      <c r="BF8" s="255" t="str">
        <f>IF(BC8&lt;&gt;"",IF(ABS($F8-$G8)&gt;=PrSettings!$M$7,(ABS($F8-$G8-AZ8+BA8)&lt;=1)*1,IF(AND(BC8,$F8=$G8,$F8&gt;=PrSettings!$M$6),(ABS(AZ8-$F8)&lt;=1)*1,IF(AND(ABS($F8-$G8-AZ8+BA8)&lt;=1,$F8+$G8&gt;=PrSettings!$M$8),(ABS(AZ8-$F8)&lt;=1)*(ABS(BA8-$G8)&lt;=1)*1,""))),"")</f>
        <v/>
      </c>
      <c r="BG8" s="262"/>
      <c r="BI8" s="253">
        <f t="shared" si="5"/>
        <v>54</v>
      </c>
      <c r="BJ8" s="254" t="str">
        <f>GrpA!$B$6</f>
        <v>Germany</v>
      </c>
      <c r="BK8" s="255">
        <f t="shared" si="39"/>
        <v>6</v>
      </c>
      <c r="BL8" s="254" t="str">
        <f>GrpA!$D$6</f>
        <v>Hungary</v>
      </c>
      <c r="BM8" s="258"/>
      <c r="BN8" s="258"/>
      <c r="BO8" s="261"/>
      <c r="BP8" s="255" t="str">
        <f t="shared" si="40"/>
        <v/>
      </c>
      <c r="BQ8" s="255" t="str">
        <f>IF((BP8&lt;&gt;""),IF(OR($F8&lt;&gt;$G8,PrSettings!$M$4="●"),(($F8-$G8)=(BM8-BN8))*1,0),"")</f>
        <v/>
      </c>
      <c r="BR8" s="255" t="str">
        <f t="shared" si="41"/>
        <v/>
      </c>
      <c r="BS8" s="255" t="str">
        <f>IF(BP8&lt;&gt;"",IF(ABS($F8-$G8)&gt;=PrSettings!$M$7,(ABS($F8-$G8-BM8+BN8)&lt;=1)*1,IF(AND(BP8,$F8=$G8,$F8&gt;=PrSettings!$M$6),(ABS(BM8-$F8)&lt;=1)*1,IF(AND(ABS($F8-$G8-BM8+BN8)&lt;=1,$F8+$G8&gt;=PrSettings!$M$8),(ABS(BM8-$F8)&lt;=1)*(ABS(BN8-$G8)&lt;=1)*1,""))),"")</f>
        <v/>
      </c>
      <c r="BT8" s="262"/>
      <c r="BV8" s="253">
        <f t="shared" si="6"/>
        <v>54</v>
      </c>
      <c r="BW8" s="254" t="str">
        <f>GrpA!$B$6</f>
        <v>Germany</v>
      </c>
      <c r="BX8" s="255">
        <f t="shared" si="42"/>
        <v>6</v>
      </c>
      <c r="BY8" s="254" t="str">
        <f>GrpA!$D$6</f>
        <v>Hungary</v>
      </c>
      <c r="BZ8" s="258"/>
      <c r="CA8" s="258"/>
      <c r="CB8" s="261"/>
      <c r="CC8" s="255" t="str">
        <f t="shared" si="43"/>
        <v/>
      </c>
      <c r="CD8" s="255" t="str">
        <f>IF((CC8&lt;&gt;""),IF(OR($F8&lt;&gt;$G8,PrSettings!$M$4="●"),(($F8-$G8)=(BZ8-CA8))*1,0),"")</f>
        <v/>
      </c>
      <c r="CE8" s="255" t="str">
        <f t="shared" si="44"/>
        <v/>
      </c>
      <c r="CF8" s="255" t="str">
        <f>IF(CC8&lt;&gt;"",IF(ABS($F8-$G8)&gt;=PrSettings!$M$7,(ABS($F8-$G8-BZ8+CA8)&lt;=1)*1,IF(AND(CC8,$F8=$G8,$F8&gt;=PrSettings!$M$6),(ABS(BZ8-$F8)&lt;=1)*1,IF(AND(ABS($F8-$G8-BZ8+CA8)&lt;=1,$F8+$G8&gt;=PrSettings!$M$8),(ABS(BZ8-$F8)&lt;=1)*(ABS(CA8-$G8)&lt;=1)*1,""))),"")</f>
        <v/>
      </c>
      <c r="CG8" s="262"/>
      <c r="CI8" s="253">
        <f t="shared" si="7"/>
        <v>54</v>
      </c>
      <c r="CJ8" s="254" t="str">
        <f>GrpA!$B$6</f>
        <v>Germany</v>
      </c>
      <c r="CK8" s="255">
        <f t="shared" si="45"/>
        <v>6</v>
      </c>
      <c r="CL8" s="254" t="str">
        <f>GrpA!$D$6</f>
        <v>Hungary</v>
      </c>
      <c r="CM8" s="258"/>
      <c r="CN8" s="258"/>
      <c r="CO8" s="261"/>
      <c r="CP8" s="255" t="str">
        <f t="shared" si="46"/>
        <v/>
      </c>
      <c r="CQ8" s="255" t="str">
        <f>IF((CP8&lt;&gt;""),IF(OR($F8&lt;&gt;$G8,PrSettings!$M$4="●"),(($F8-$G8)=(CM8-CN8))*1,0),"")</f>
        <v/>
      </c>
      <c r="CR8" s="255" t="str">
        <f t="shared" si="47"/>
        <v/>
      </c>
      <c r="CS8" s="255" t="str">
        <f>IF(CP8&lt;&gt;"",IF(ABS($F8-$G8)&gt;=PrSettings!$M$7,(ABS($F8-$G8-CM8+CN8)&lt;=1)*1,IF(AND(CP8,$F8=$G8,$F8&gt;=PrSettings!$M$6),(ABS(CM8-$F8)&lt;=1)*1,IF(AND(ABS($F8-$G8-CM8+CN8)&lt;=1,$F8+$G8&gt;=PrSettings!$M$8),(ABS(CM8-$F8)&lt;=1)*(ABS(CN8-$G8)&lt;=1)*1,""))),"")</f>
        <v/>
      </c>
      <c r="CT8" s="262"/>
      <c r="CV8" s="253">
        <f t="shared" si="8"/>
        <v>54</v>
      </c>
      <c r="CW8" s="254" t="str">
        <f>GrpA!$B$6</f>
        <v>Germany</v>
      </c>
      <c r="CX8" s="255">
        <f t="shared" si="48"/>
        <v>6</v>
      </c>
      <c r="CY8" s="254" t="str">
        <f>GrpA!$D$6</f>
        <v>Hungary</v>
      </c>
      <c r="CZ8" s="258"/>
      <c r="DA8" s="258"/>
      <c r="DB8" s="261"/>
      <c r="DC8" s="255" t="str">
        <f t="shared" si="49"/>
        <v/>
      </c>
      <c r="DD8" s="255" t="str">
        <f>IF((DC8&lt;&gt;""),IF(OR($F8&lt;&gt;$G8,PrSettings!$M$4="●"),(($F8-$G8)=(CZ8-DA8))*1,0),"")</f>
        <v/>
      </c>
      <c r="DE8" s="255" t="str">
        <f t="shared" si="50"/>
        <v/>
      </c>
      <c r="DF8" s="255" t="str">
        <f>IF(DC8&lt;&gt;"",IF(ABS($F8-$G8)&gt;=PrSettings!$M$7,(ABS($F8-$G8-CZ8+DA8)&lt;=1)*1,IF(AND(DC8,$F8=$G8,$F8&gt;=PrSettings!$M$6),(ABS(CZ8-$F8)&lt;=1)*1,IF(AND(ABS($F8-$G8-CZ8+DA8)&lt;=1,$F8+$G8&gt;=PrSettings!$M$8),(ABS(CZ8-$F8)&lt;=1)*(ABS(DA8-$G8)&lt;=1)*1,""))),"")</f>
        <v/>
      </c>
      <c r="DG8" s="262"/>
      <c r="DI8" s="253">
        <f t="shared" si="9"/>
        <v>54</v>
      </c>
      <c r="DJ8" s="254" t="str">
        <f>GrpA!$B$6</f>
        <v>Germany</v>
      </c>
      <c r="DK8" s="255">
        <f t="shared" si="51"/>
        <v>6</v>
      </c>
      <c r="DL8" s="254" t="str">
        <f>GrpA!$D$6</f>
        <v>Hungary</v>
      </c>
      <c r="DM8" s="258"/>
      <c r="DN8" s="258"/>
      <c r="DO8" s="261"/>
      <c r="DP8" s="255" t="str">
        <f t="shared" si="52"/>
        <v/>
      </c>
      <c r="DQ8" s="255" t="str">
        <f>IF((DP8&lt;&gt;""),IF(OR($F8&lt;&gt;$G8,PrSettings!$M$4="●"),(($F8-$G8)=(DM8-DN8))*1,0),"")</f>
        <v/>
      </c>
      <c r="DR8" s="255" t="str">
        <f t="shared" si="53"/>
        <v/>
      </c>
      <c r="DS8" s="255" t="str">
        <f>IF(DP8&lt;&gt;"",IF(ABS($F8-$G8)&gt;=PrSettings!$M$7,(ABS($F8-$G8-DM8+DN8)&lt;=1)*1,IF(AND(DP8,$F8=$G8,$F8&gt;=PrSettings!$M$6),(ABS(DM8-$F8)&lt;=1)*1,IF(AND(ABS($F8-$G8-DM8+DN8)&lt;=1,$F8+$G8&gt;=PrSettings!$M$8),(ABS(DM8-$F8)&lt;=1)*(ABS(DN8-$G8)&lt;=1)*1,""))),"")</f>
        <v/>
      </c>
      <c r="DT8" s="262"/>
      <c r="DV8" s="253">
        <f t="shared" si="10"/>
        <v>54</v>
      </c>
      <c r="DW8" s="254" t="str">
        <f>GrpA!$B$6</f>
        <v>Germany</v>
      </c>
      <c r="DX8" s="255">
        <f t="shared" si="54"/>
        <v>6</v>
      </c>
      <c r="DY8" s="254" t="str">
        <f>GrpA!$D$6</f>
        <v>Hungary</v>
      </c>
      <c r="DZ8" s="258"/>
      <c r="EA8" s="258"/>
      <c r="EB8" s="261"/>
      <c r="EC8" s="255" t="str">
        <f t="shared" si="55"/>
        <v/>
      </c>
      <c r="ED8" s="255" t="str">
        <f>IF((EC8&lt;&gt;""),IF(OR($F8&lt;&gt;$G8,PrSettings!$M$4="●"),(($F8-$G8)=(DZ8-EA8))*1,0),"")</f>
        <v/>
      </c>
      <c r="EE8" s="255" t="str">
        <f t="shared" si="56"/>
        <v/>
      </c>
      <c r="EF8" s="255" t="str">
        <f>IF(EC8&lt;&gt;"",IF(ABS($F8-$G8)&gt;=PrSettings!$M$7,(ABS($F8-$G8-DZ8+EA8)&lt;=1)*1,IF(AND(EC8,$F8=$G8,$F8&gt;=PrSettings!$M$6),(ABS(DZ8-$F8)&lt;=1)*1,IF(AND(ABS($F8-$G8-DZ8+EA8)&lt;=1,$F8+$G8&gt;=PrSettings!$M$8),(ABS(DZ8-$F8)&lt;=1)*(ABS(EA8-$G8)&lt;=1)*1,""))),"")</f>
        <v/>
      </c>
      <c r="EG8" s="262"/>
      <c r="EI8" s="253">
        <f t="shared" si="11"/>
        <v>54</v>
      </c>
      <c r="EJ8" s="254" t="str">
        <f>GrpA!$B$6</f>
        <v>Germany</v>
      </c>
      <c r="EK8" s="255">
        <f t="shared" si="57"/>
        <v>6</v>
      </c>
      <c r="EL8" s="254" t="str">
        <f>GrpA!$D$6</f>
        <v>Hungary</v>
      </c>
      <c r="EM8" s="258"/>
      <c r="EN8" s="258"/>
      <c r="EO8" s="261"/>
      <c r="EP8" s="255" t="str">
        <f t="shared" si="58"/>
        <v/>
      </c>
      <c r="EQ8" s="255" t="str">
        <f>IF((EP8&lt;&gt;""),IF(OR($F8&lt;&gt;$G8,PrSettings!$M$4="●"),(($F8-$G8)=(EM8-EN8))*1,0),"")</f>
        <v/>
      </c>
      <c r="ER8" s="255" t="str">
        <f t="shared" si="59"/>
        <v/>
      </c>
      <c r="ES8" s="255" t="str">
        <f>IF(EP8&lt;&gt;"",IF(ABS($F8-$G8)&gt;=PrSettings!$M$7,(ABS($F8-$G8-EM8+EN8)&lt;=1)*1,IF(AND(EP8,$F8=$G8,$F8&gt;=PrSettings!$M$6),(ABS(EM8-$F8)&lt;=1)*1,IF(AND(ABS($F8-$G8-EM8+EN8)&lt;=1,$F8+$G8&gt;=PrSettings!$M$8),(ABS(EM8-$F8)&lt;=1)*(ABS(EN8-$G8)&lt;=1)*1,""))),"")</f>
        <v/>
      </c>
      <c r="ET8" s="262"/>
      <c r="EV8" s="253">
        <f t="shared" si="12"/>
        <v>54</v>
      </c>
      <c r="EW8" s="254" t="str">
        <f>GrpA!$B$6</f>
        <v>Germany</v>
      </c>
      <c r="EX8" s="255">
        <f t="shared" si="60"/>
        <v>6</v>
      </c>
      <c r="EY8" s="254" t="str">
        <f>GrpA!$D$6</f>
        <v>Hungary</v>
      </c>
      <c r="EZ8" s="258"/>
      <c r="FA8" s="258"/>
      <c r="FB8" s="261"/>
      <c r="FC8" s="255" t="str">
        <f t="shared" si="61"/>
        <v/>
      </c>
      <c r="FD8" s="255" t="str">
        <f>IF((FC8&lt;&gt;""),IF(OR($F8&lt;&gt;$G8,PrSettings!$M$4="●"),(($F8-$G8)=(EZ8-FA8))*1,0),"")</f>
        <v/>
      </c>
      <c r="FE8" s="255" t="str">
        <f t="shared" si="62"/>
        <v/>
      </c>
      <c r="FF8" s="255" t="str">
        <f>IF(FC8&lt;&gt;"",IF(ABS($F8-$G8)&gt;=PrSettings!$M$7,(ABS($F8-$G8-EZ8+FA8)&lt;=1)*1,IF(AND(FC8,$F8=$G8,$F8&gt;=PrSettings!$M$6),(ABS(EZ8-$F8)&lt;=1)*1,IF(AND(ABS($F8-$G8-EZ8+FA8)&lt;=1,$F8+$G8&gt;=PrSettings!$M$8),(ABS(EZ8-$F8)&lt;=1)*(ABS(FA8-$G8)&lt;=1)*1,""))),"")</f>
        <v/>
      </c>
      <c r="FG8" s="262"/>
      <c r="FI8" s="253">
        <f t="shared" si="13"/>
        <v>54</v>
      </c>
      <c r="FJ8" s="254" t="str">
        <f>GrpA!$B$6</f>
        <v>Germany</v>
      </c>
      <c r="FK8" s="255">
        <f t="shared" si="63"/>
        <v>6</v>
      </c>
      <c r="FL8" s="254" t="str">
        <f>GrpA!$D$6</f>
        <v>Hungary</v>
      </c>
      <c r="FM8" s="258"/>
      <c r="FN8" s="258"/>
      <c r="FO8" s="261"/>
      <c r="FP8" s="255" t="str">
        <f t="shared" si="64"/>
        <v/>
      </c>
      <c r="FQ8" s="255" t="str">
        <f>IF((FP8&lt;&gt;""),IF(OR($F8&lt;&gt;$G8,PrSettings!$M$4="●"),(($F8-$G8)=(FM8-FN8))*1,0),"")</f>
        <v/>
      </c>
      <c r="FR8" s="255" t="str">
        <f t="shared" si="65"/>
        <v/>
      </c>
      <c r="FS8" s="255" t="str">
        <f>IF(FP8&lt;&gt;"",IF(ABS($F8-$G8)&gt;=PrSettings!$M$7,(ABS($F8-$G8-FM8+FN8)&lt;=1)*1,IF(AND(FP8,$F8=$G8,$F8&gt;=PrSettings!$M$6),(ABS(FM8-$F8)&lt;=1)*1,IF(AND(ABS($F8-$G8-FM8+FN8)&lt;=1,$F8+$G8&gt;=PrSettings!$M$8),(ABS(FM8-$F8)&lt;=1)*(ABS(FN8-$G8)&lt;=1)*1,""))),"")</f>
        <v/>
      </c>
      <c r="FT8" s="262"/>
      <c r="FV8" s="253">
        <f t="shared" si="14"/>
        <v>54</v>
      </c>
      <c r="FW8" s="254" t="str">
        <f>GrpA!$B$6</f>
        <v>Germany</v>
      </c>
      <c r="FX8" s="255">
        <f t="shared" si="66"/>
        <v>6</v>
      </c>
      <c r="FY8" s="254" t="str">
        <f>GrpA!$D$6</f>
        <v>Hungary</v>
      </c>
      <c r="FZ8" s="258"/>
      <c r="GA8" s="258"/>
      <c r="GB8" s="261"/>
      <c r="GC8" s="255" t="str">
        <f t="shared" si="67"/>
        <v/>
      </c>
      <c r="GD8" s="255" t="str">
        <f>IF((GC8&lt;&gt;""),IF(OR($F8&lt;&gt;$G8,PrSettings!$M$4="●"),(($F8-$G8)=(FZ8-GA8))*1,0),"")</f>
        <v/>
      </c>
      <c r="GE8" s="255" t="str">
        <f t="shared" si="68"/>
        <v/>
      </c>
      <c r="GF8" s="255" t="str">
        <f>IF(GC8&lt;&gt;"",IF(ABS($F8-$G8)&gt;=PrSettings!$M$7,(ABS($F8-$G8-FZ8+GA8)&lt;=1)*1,IF(AND(GC8,$F8=$G8,$F8&gt;=PrSettings!$M$6),(ABS(FZ8-$F8)&lt;=1)*1,IF(AND(ABS($F8-$G8-FZ8+GA8)&lt;=1,$F8+$G8&gt;=PrSettings!$M$8),(ABS(FZ8-$F8)&lt;=1)*(ABS(GA8-$G8)&lt;=1)*1,""))),"")</f>
        <v/>
      </c>
      <c r="GG8" s="262"/>
      <c r="GI8" s="253">
        <f t="shared" si="15"/>
        <v>54</v>
      </c>
      <c r="GJ8" s="254" t="str">
        <f>GrpA!$B$6</f>
        <v>Germany</v>
      </c>
      <c r="GK8" s="255">
        <f t="shared" si="69"/>
        <v>6</v>
      </c>
      <c r="GL8" s="254" t="str">
        <f>GrpA!$D$6</f>
        <v>Hungary</v>
      </c>
      <c r="GM8" s="258"/>
      <c r="GN8" s="258"/>
      <c r="GO8" s="261"/>
      <c r="GP8" s="255" t="str">
        <f t="shared" si="70"/>
        <v/>
      </c>
      <c r="GQ8" s="255" t="str">
        <f>IF((GP8&lt;&gt;""),IF(OR($F8&lt;&gt;$G8,PrSettings!$M$4="●"),(($F8-$G8)=(GM8-GN8))*1,0),"")</f>
        <v/>
      </c>
      <c r="GR8" s="255" t="str">
        <f t="shared" si="71"/>
        <v/>
      </c>
      <c r="GS8" s="255" t="str">
        <f>IF(GP8&lt;&gt;"",IF(ABS($F8-$G8)&gt;=PrSettings!$M$7,(ABS($F8-$G8-GM8+GN8)&lt;=1)*1,IF(AND(GP8,$F8=$G8,$F8&gt;=PrSettings!$M$6),(ABS(GM8-$F8)&lt;=1)*1,IF(AND(ABS($F8-$G8-GM8+GN8)&lt;=1,$F8+$G8&gt;=PrSettings!$M$8),(ABS(GM8-$F8)&lt;=1)*(ABS(GN8-$G8)&lt;=1)*1,""))),"")</f>
        <v/>
      </c>
      <c r="GT8" s="262"/>
      <c r="GV8" s="253">
        <f t="shared" si="16"/>
        <v>54</v>
      </c>
      <c r="GW8" s="254" t="str">
        <f>GrpA!$B$6</f>
        <v>Germany</v>
      </c>
      <c r="GX8" s="255">
        <f t="shared" si="72"/>
        <v>6</v>
      </c>
      <c r="GY8" s="254" t="str">
        <f>GrpA!$D$6</f>
        <v>Hungary</v>
      </c>
      <c r="GZ8" s="258"/>
      <c r="HA8" s="258"/>
      <c r="HB8" s="261"/>
      <c r="HC8" s="255" t="str">
        <f t="shared" si="73"/>
        <v/>
      </c>
      <c r="HD8" s="255" t="str">
        <f>IF((HC8&lt;&gt;""),IF(OR($F8&lt;&gt;$G8,PrSettings!$M$4="●"),(($F8-$G8)=(GZ8-HA8))*1,0),"")</f>
        <v/>
      </c>
      <c r="HE8" s="255" t="str">
        <f t="shared" si="74"/>
        <v/>
      </c>
      <c r="HF8" s="255" t="str">
        <f>IF(HC8&lt;&gt;"",IF(ABS($F8-$G8)&gt;=PrSettings!$M$7,(ABS($F8-$G8-GZ8+HA8)&lt;=1)*1,IF(AND(HC8,$F8=$G8,$F8&gt;=PrSettings!$M$6),(ABS(GZ8-$F8)&lt;=1)*1,IF(AND(ABS($F8-$G8-GZ8+HA8)&lt;=1,$F8+$G8&gt;=PrSettings!$M$8),(ABS(GZ8-$F8)&lt;=1)*(ABS(HA8-$G8)&lt;=1)*1,""))),"")</f>
        <v/>
      </c>
      <c r="HG8" s="262"/>
      <c r="HI8" s="253">
        <f t="shared" si="17"/>
        <v>54</v>
      </c>
      <c r="HJ8" s="254" t="str">
        <f>GrpA!$B$6</f>
        <v>Germany</v>
      </c>
      <c r="HK8" s="255">
        <f t="shared" si="75"/>
        <v>6</v>
      </c>
      <c r="HL8" s="254" t="str">
        <f>GrpA!$D$6</f>
        <v>Hungary</v>
      </c>
      <c r="HM8" s="258"/>
      <c r="HN8" s="258"/>
      <c r="HO8" s="261"/>
      <c r="HP8" s="255" t="str">
        <f t="shared" si="76"/>
        <v/>
      </c>
      <c r="HQ8" s="255" t="str">
        <f>IF((HP8&lt;&gt;""),IF(OR($F8&lt;&gt;$G8,PrSettings!$M$4="●"),(($F8-$G8)=(HM8-HN8))*1,0),"")</f>
        <v/>
      </c>
      <c r="HR8" s="255" t="str">
        <f t="shared" si="77"/>
        <v/>
      </c>
      <c r="HS8" s="255" t="str">
        <f>IF(HP8&lt;&gt;"",IF(ABS($F8-$G8)&gt;=PrSettings!$M$7,(ABS($F8-$G8-HM8+HN8)&lt;=1)*1,IF(AND(HP8,$F8=$G8,$F8&gt;=PrSettings!$M$6),(ABS(HM8-$F8)&lt;=1)*1,IF(AND(ABS($F8-$G8-HM8+HN8)&lt;=1,$F8+$G8&gt;=PrSettings!$M$8),(ABS(HM8-$F8)&lt;=1)*(ABS(HN8-$G8)&lt;=1)*1,""))),"")</f>
        <v/>
      </c>
      <c r="HT8" s="262"/>
      <c r="HV8" s="253">
        <f t="shared" si="18"/>
        <v>54</v>
      </c>
      <c r="HW8" s="254" t="str">
        <f>GrpA!$B$6</f>
        <v>Germany</v>
      </c>
      <c r="HX8" s="255">
        <f t="shared" si="78"/>
        <v>6</v>
      </c>
      <c r="HY8" s="254" t="str">
        <f>GrpA!$D$6</f>
        <v>Hungary</v>
      </c>
      <c r="HZ8" s="258"/>
      <c r="IA8" s="258"/>
      <c r="IB8" s="261"/>
      <c r="IC8" s="255" t="str">
        <f t="shared" si="79"/>
        <v/>
      </c>
      <c r="ID8" s="255" t="str">
        <f>IF((IC8&lt;&gt;""),IF(OR($F8&lt;&gt;$G8,PrSettings!$M$4="●"),(($F8-$G8)=(HZ8-IA8))*1,0),"")</f>
        <v/>
      </c>
      <c r="IE8" s="255" t="str">
        <f t="shared" si="80"/>
        <v/>
      </c>
      <c r="IF8" s="255" t="str">
        <f>IF(IC8&lt;&gt;"",IF(ABS($F8-$G8)&gt;=PrSettings!$M$7,(ABS($F8-$G8-HZ8+IA8)&lt;=1)*1,IF(AND(IC8,$F8=$G8,$F8&gt;=PrSettings!$M$6),(ABS(HZ8-$F8)&lt;=1)*1,IF(AND(ABS($F8-$G8-HZ8+IA8)&lt;=1,$F8+$G8&gt;=PrSettings!$M$8),(ABS(HZ8-$F8)&lt;=1)*(ABS(IA8-$G8)&lt;=1)*1,""))),"")</f>
        <v/>
      </c>
      <c r="IG8" s="262"/>
      <c r="II8" s="253">
        <f t="shared" si="19"/>
        <v>54</v>
      </c>
      <c r="IJ8" s="254" t="str">
        <f>GrpA!$B$6</f>
        <v>Germany</v>
      </c>
      <c r="IK8" s="255">
        <f t="shared" si="81"/>
        <v>6</v>
      </c>
      <c r="IL8" s="254" t="str">
        <f>GrpA!$D$6</f>
        <v>Hungary</v>
      </c>
      <c r="IM8" s="258"/>
      <c r="IN8" s="258"/>
      <c r="IO8" s="261"/>
      <c r="IP8" s="255" t="str">
        <f t="shared" si="82"/>
        <v/>
      </c>
      <c r="IQ8" s="255" t="str">
        <f>IF((IP8&lt;&gt;""),IF(OR($F8&lt;&gt;$G8,PrSettings!$M$4="●"),(($F8-$G8)=(IM8-IN8))*1,0),"")</f>
        <v/>
      </c>
      <c r="IR8" s="255" t="str">
        <f t="shared" si="83"/>
        <v/>
      </c>
      <c r="IS8" s="255" t="str">
        <f>IF(IP8&lt;&gt;"",IF(ABS($F8-$G8)&gt;=PrSettings!$M$7,(ABS($F8-$G8-IM8+IN8)&lt;=1)*1,IF(AND(IP8,$F8=$G8,$F8&gt;=PrSettings!$M$6),(ABS(IM8-$F8)&lt;=1)*1,IF(AND(ABS($F8-$G8-IM8+IN8)&lt;=1,$F8+$G8&gt;=PrSettings!$M$8),(ABS(IM8-$F8)&lt;=1)*(ABS(IN8-$G8)&lt;=1)*1,""))),"")</f>
        <v/>
      </c>
      <c r="IT8" s="262"/>
      <c r="IV8" s="253">
        <f t="shared" si="20"/>
        <v>54</v>
      </c>
      <c r="IW8" s="254" t="str">
        <f>GrpA!$B$6</f>
        <v>Germany</v>
      </c>
      <c r="IX8" s="255">
        <f t="shared" si="84"/>
        <v>6</v>
      </c>
      <c r="IY8" s="254" t="str">
        <f>GrpA!$D$6</f>
        <v>Hungary</v>
      </c>
      <c r="IZ8" s="258"/>
      <c r="JA8" s="258"/>
      <c r="JB8" s="261"/>
      <c r="JC8" s="255" t="str">
        <f t="shared" si="85"/>
        <v/>
      </c>
      <c r="JD8" s="255" t="str">
        <f>IF((JC8&lt;&gt;""),IF(OR($F8&lt;&gt;$G8,PrSettings!$M$4="●"),(($F8-$G8)=(IZ8-JA8))*1,0),"")</f>
        <v/>
      </c>
      <c r="JE8" s="255" t="str">
        <f t="shared" si="86"/>
        <v/>
      </c>
      <c r="JF8" s="255" t="str">
        <f>IF(JC8&lt;&gt;"",IF(ABS($F8-$G8)&gt;=PrSettings!$M$7,(ABS($F8-$G8-IZ8+JA8)&lt;=1)*1,IF(AND(JC8,$F8=$G8,$F8&gt;=PrSettings!$M$6),(ABS(IZ8-$F8)&lt;=1)*1,IF(AND(ABS($F8-$G8-IZ8+JA8)&lt;=1,$F8+$G8&gt;=PrSettings!$M$8),(ABS(IZ8-$F8)&lt;=1)*(ABS(JA8-$G8)&lt;=1)*1,""))),"")</f>
        <v/>
      </c>
      <c r="JG8" s="262"/>
      <c r="JI8" s="253">
        <f t="shared" si="21"/>
        <v>54</v>
      </c>
      <c r="JJ8" s="254" t="str">
        <f>GrpA!$B$6</f>
        <v>Germany</v>
      </c>
      <c r="JK8" s="255">
        <f t="shared" si="87"/>
        <v>6</v>
      </c>
      <c r="JL8" s="254" t="str">
        <f>GrpA!$D$6</f>
        <v>Hungary</v>
      </c>
      <c r="JM8" s="258"/>
      <c r="JN8" s="258"/>
      <c r="JO8" s="261"/>
      <c r="JP8" s="255" t="str">
        <f t="shared" si="88"/>
        <v/>
      </c>
      <c r="JQ8" s="255" t="str">
        <f>IF((JP8&lt;&gt;""),IF(OR($F8&lt;&gt;$G8,PrSettings!$M$4="●"),(($F8-$G8)=(JM8-JN8))*1,0),"")</f>
        <v/>
      </c>
      <c r="JR8" s="255" t="str">
        <f t="shared" si="89"/>
        <v/>
      </c>
      <c r="JS8" s="255" t="str">
        <f>IF(JP8&lt;&gt;"",IF(ABS($F8-$G8)&gt;=PrSettings!$M$7,(ABS($F8-$G8-JM8+JN8)&lt;=1)*1,IF(AND(JP8,$F8=$G8,$F8&gt;=PrSettings!$M$6),(ABS(JM8-$F8)&lt;=1)*1,IF(AND(ABS($F8-$G8-JM8+JN8)&lt;=1,$F8+$G8&gt;=PrSettings!$M$8),(ABS(JM8-$F8)&lt;=1)*(ABS(JN8-$G8)&lt;=1)*1,""))),"")</f>
        <v/>
      </c>
      <c r="JT8" s="262"/>
      <c r="JV8" s="253">
        <f t="shared" si="22"/>
        <v>54</v>
      </c>
      <c r="JW8" s="254" t="str">
        <f>GrpA!$B$6</f>
        <v>Germany</v>
      </c>
      <c r="JX8" s="255">
        <f t="shared" si="90"/>
        <v>6</v>
      </c>
      <c r="JY8" s="254" t="str">
        <f>GrpA!$D$6</f>
        <v>Hungary</v>
      </c>
      <c r="JZ8" s="258"/>
      <c r="KA8" s="258"/>
      <c r="KB8" s="261"/>
      <c r="KC8" s="255" t="str">
        <f t="shared" si="91"/>
        <v/>
      </c>
      <c r="KD8" s="255" t="str">
        <f>IF((KC8&lt;&gt;""),IF(OR($F8&lt;&gt;$G8,PrSettings!$M$4="●"),(($F8-$G8)=(JZ8-KA8))*1,0),"")</f>
        <v/>
      </c>
      <c r="KE8" s="255" t="str">
        <f t="shared" si="92"/>
        <v/>
      </c>
      <c r="KF8" s="255" t="str">
        <f>IF(KC8&lt;&gt;"",IF(ABS($F8-$G8)&gt;=PrSettings!$M$7,(ABS($F8-$G8-JZ8+KA8)&lt;=1)*1,IF(AND(KC8,$F8=$G8,$F8&gt;=PrSettings!$M$6),(ABS(JZ8-$F8)&lt;=1)*1,IF(AND(ABS($F8-$G8-JZ8+KA8)&lt;=1,$F8+$G8&gt;=PrSettings!$M$8),(ABS(JZ8-$F8)&lt;=1)*(ABS(KA8-$G8)&lt;=1)*1,""))),"")</f>
        <v/>
      </c>
      <c r="KG8" s="262"/>
      <c r="KI8" s="253">
        <f t="shared" si="23"/>
        <v>54</v>
      </c>
      <c r="KJ8" s="254" t="str">
        <f>GrpA!$B$6</f>
        <v>Germany</v>
      </c>
      <c r="KK8" s="255">
        <f t="shared" si="93"/>
        <v>6</v>
      </c>
      <c r="KL8" s="254" t="str">
        <f>GrpA!$D$6</f>
        <v>Hungary</v>
      </c>
      <c r="KM8" s="258"/>
      <c r="KN8" s="258"/>
      <c r="KO8" s="261"/>
      <c r="KP8" s="255" t="str">
        <f t="shared" si="94"/>
        <v/>
      </c>
      <c r="KQ8" s="255" t="str">
        <f>IF((KP8&lt;&gt;""),IF(OR($F8&lt;&gt;$G8,PrSettings!$M$4="●"),(($F8-$G8)=(KM8-KN8))*1,0),"")</f>
        <v/>
      </c>
      <c r="KR8" s="255" t="str">
        <f t="shared" si="95"/>
        <v/>
      </c>
      <c r="KS8" s="255" t="str">
        <f>IF(KP8&lt;&gt;"",IF(ABS($F8-$G8)&gt;=PrSettings!$M$7,(ABS($F8-$G8-KM8+KN8)&lt;=1)*1,IF(AND(KP8,$F8=$G8,$F8&gt;=PrSettings!$M$6),(ABS(KM8-$F8)&lt;=1)*1,IF(AND(ABS($F8-$G8-KM8+KN8)&lt;=1,$F8+$G8&gt;=PrSettings!$M$8),(ABS(KM8-$F8)&lt;=1)*(ABS(KN8-$G8)&lt;=1)*1,""))),"")</f>
        <v/>
      </c>
      <c r="KT8" s="262"/>
      <c r="KV8" s="253">
        <f t="shared" si="24"/>
        <v>54</v>
      </c>
      <c r="KW8" s="254" t="str">
        <f>GrpA!$B$6</f>
        <v>Germany</v>
      </c>
      <c r="KX8" s="255">
        <f t="shared" si="96"/>
        <v>6</v>
      </c>
      <c r="KY8" s="254" t="str">
        <f>GrpA!$D$6</f>
        <v>Hungary</v>
      </c>
      <c r="KZ8" s="258"/>
      <c r="LA8" s="258"/>
      <c r="LB8" s="261"/>
      <c r="LC8" s="255" t="str">
        <f t="shared" si="97"/>
        <v/>
      </c>
      <c r="LD8" s="255" t="str">
        <f>IF((LC8&lt;&gt;""),IF(OR($F8&lt;&gt;$G8,PrSettings!$M$4="●"),(($F8-$G8)=(KZ8-LA8))*1,0),"")</f>
        <v/>
      </c>
      <c r="LE8" s="255" t="str">
        <f t="shared" si="98"/>
        <v/>
      </c>
      <c r="LF8" s="255" t="str">
        <f>IF(LC8&lt;&gt;"",IF(ABS($F8-$G8)&gt;=PrSettings!$M$7,(ABS($F8-$G8-KZ8+LA8)&lt;=1)*1,IF(AND(LC8,$F8=$G8,$F8&gt;=PrSettings!$M$6),(ABS(KZ8-$F8)&lt;=1)*1,IF(AND(ABS($F8-$G8-KZ8+LA8)&lt;=1,$F8+$G8&gt;=PrSettings!$M$8),(ABS(KZ8-$F8)&lt;=1)*(ABS(LA8-$G8)&lt;=1)*1,""))),"")</f>
        <v/>
      </c>
      <c r="LG8" s="262"/>
      <c r="LI8" s="253">
        <f t="shared" si="25"/>
        <v>54</v>
      </c>
      <c r="LJ8" s="254" t="str">
        <f>GrpA!$B$6</f>
        <v>Germany</v>
      </c>
      <c r="LK8" s="255">
        <f t="shared" si="99"/>
        <v>6</v>
      </c>
      <c r="LL8" s="254" t="str">
        <f>GrpA!$D$6</f>
        <v>Hungary</v>
      </c>
      <c r="LM8" s="258"/>
      <c r="LN8" s="258"/>
      <c r="LO8" s="261"/>
      <c r="LP8" s="255" t="str">
        <f t="shared" si="100"/>
        <v/>
      </c>
      <c r="LQ8" s="255" t="str">
        <f>IF((LP8&lt;&gt;""),IF(OR($F8&lt;&gt;$G8,PrSettings!$M$4="●"),(($F8-$G8)=(LM8-LN8))*1,0),"")</f>
        <v/>
      </c>
      <c r="LR8" s="255" t="str">
        <f t="shared" si="101"/>
        <v/>
      </c>
      <c r="LS8" s="255" t="str">
        <f>IF(LP8&lt;&gt;"",IF(ABS($F8-$G8)&gt;=PrSettings!$M$7,(ABS($F8-$G8-LM8+LN8)&lt;=1)*1,IF(AND(LP8,$F8=$G8,$F8&gt;=PrSettings!$M$6),(ABS(LM8-$F8)&lt;=1)*1,IF(AND(ABS($F8-$G8-LM8+LN8)&lt;=1,$F8+$G8&gt;=PrSettings!$M$8),(ABS(LM8-$F8)&lt;=1)*(ABS(LN8-$G8)&lt;=1)*1,""))),"")</f>
        <v/>
      </c>
      <c r="LT8" s="262"/>
      <c r="LV8" s="253">
        <f t="shared" si="26"/>
        <v>54</v>
      </c>
      <c r="LW8" s="254" t="str">
        <f>GrpA!$B$6</f>
        <v>Germany</v>
      </c>
      <c r="LX8" s="255">
        <f t="shared" si="102"/>
        <v>6</v>
      </c>
      <c r="LY8" s="254" t="str">
        <f>GrpA!$D$6</f>
        <v>Hungary</v>
      </c>
      <c r="LZ8" s="258"/>
      <c r="MA8" s="258"/>
      <c r="MB8" s="261"/>
      <c r="MC8" s="255" t="str">
        <f t="shared" si="103"/>
        <v/>
      </c>
      <c r="MD8" s="255" t="str">
        <f>IF((MC8&lt;&gt;""),IF(OR($F8&lt;&gt;$G8,PrSettings!$M$4="●"),(($F8-$G8)=(LZ8-MA8))*1,0),"")</f>
        <v/>
      </c>
      <c r="ME8" s="255" t="str">
        <f t="shared" si="104"/>
        <v/>
      </c>
      <c r="MF8" s="255" t="str">
        <f>IF(MC8&lt;&gt;"",IF(ABS($F8-$G8)&gt;=PrSettings!$M$7,(ABS($F8-$G8-LZ8+MA8)&lt;=1)*1,IF(AND(MC8,$F8=$G8,$F8&gt;=PrSettings!$M$6),(ABS(LZ8-$F8)&lt;=1)*1,IF(AND(ABS($F8-$G8-LZ8+MA8)&lt;=1,$F8+$G8&gt;=PrSettings!$M$8),(ABS(LZ8-$F8)&lt;=1)*(ABS(MA8-$G8)&lt;=1)*1,""))),"")</f>
        <v/>
      </c>
      <c r="MG8" s="262"/>
    </row>
    <row r="9">
      <c r="A9" s="172"/>
      <c r="B9" s="253">
        <f t="array" ref="B9">INDEX(Groups!$C$7:$C$35,MATCH(C9,Groups!$D$7:$D$35,0))</f>
        <v>13</v>
      </c>
      <c r="C9" s="254" t="str">
        <f>GrpA!$B$7</f>
        <v>Scotland</v>
      </c>
      <c r="D9" s="255">
        <f t="array" ref="D9">INDEX(Groups!$C$7:$C$35,MATCH(E9,Groups!$D$7:$D$35,0))</f>
        <v>20</v>
      </c>
      <c r="E9" s="254" t="str">
        <f>GrpA!$D$7</f>
        <v>Switzerland</v>
      </c>
      <c r="F9" s="256">
        <f>GrpA!$E$7</f>
        <v>0</v>
      </c>
      <c r="G9" s="257">
        <f>GrpA!$G$7</f>
        <v>0</v>
      </c>
      <c r="H9" s="133"/>
      <c r="I9" s="253">
        <f t="shared" si="1"/>
        <v>13</v>
      </c>
      <c r="J9" s="254" t="str">
        <f>GrpA!$B$7</f>
        <v>Scotland</v>
      </c>
      <c r="K9" s="255">
        <f t="shared" si="27"/>
        <v>20</v>
      </c>
      <c r="L9" s="254" t="str">
        <f>GrpA!$D$7</f>
        <v>Switzerland</v>
      </c>
      <c r="M9" s="258"/>
      <c r="N9" s="258"/>
      <c r="O9" s="261"/>
      <c r="P9" s="255" t="str">
        <f t="shared" si="28"/>
        <v/>
      </c>
      <c r="Q9" s="255" t="str">
        <f>IF((P9&lt;&gt;""),IF(OR($F9&lt;&gt;$G9,PrSettings!$M$4="●"),(($F9-$G9)=(M9-N9))*1,0),"")</f>
        <v/>
      </c>
      <c r="R9" s="255" t="str">
        <f t="shared" si="29"/>
        <v/>
      </c>
      <c r="S9" s="255" t="str">
        <f>IF(P9&lt;&gt;"",IF(ABS($F9-$G9)&gt;=PrSettings!$M$7,(ABS($F9-$G9-M9+N9)&lt;=1)*1,IF(AND(P9,$F9=$G9,$F9&gt;=PrSettings!$M$6),(ABS(M9-$F9)&lt;=1)*1,IF(AND(ABS($F9-$G9-M9+N9)&lt;=1,$F9+$G9&gt;=PrSettings!$M$8),(ABS(M9-$F9)&lt;=1)*(ABS(N9-$G9)&lt;=1)*1,""))),"")</f>
        <v/>
      </c>
      <c r="T9" s="262"/>
      <c r="V9" s="253">
        <f t="shared" si="2"/>
        <v>13</v>
      </c>
      <c r="W9" s="254" t="str">
        <f>GrpA!$B$7</f>
        <v>Scotland</v>
      </c>
      <c r="X9" s="255">
        <f t="shared" si="30"/>
        <v>20</v>
      </c>
      <c r="Y9" s="254" t="str">
        <f>GrpA!$D$7</f>
        <v>Switzerland</v>
      </c>
      <c r="Z9" s="258"/>
      <c r="AA9" s="258"/>
      <c r="AB9" s="261"/>
      <c r="AC9" s="255" t="str">
        <f t="shared" si="31"/>
        <v/>
      </c>
      <c r="AD9" s="255" t="str">
        <f>IF((AC9&lt;&gt;""),IF(OR($F9&lt;&gt;$G9,PrSettings!$M$4="●"),(($F9-$G9)=(Z9-AA9))*1,0),"")</f>
        <v/>
      </c>
      <c r="AE9" s="255" t="str">
        <f t="shared" si="32"/>
        <v/>
      </c>
      <c r="AF9" s="255" t="str">
        <f>IF(AC9&lt;&gt;"",IF(ABS($F9-$G9)&gt;=PrSettings!$M$7,(ABS($F9-$G9-Z9+AA9)&lt;=1)*1,IF(AND(AC9,$F9=$G9,$F9&gt;=PrSettings!$M$6),(ABS(Z9-$F9)&lt;=1)*1,IF(AND(ABS($F9-$G9-Z9+AA9)&lt;=1,$F9+$G9&gt;=PrSettings!$M$8),(ABS(Z9-$F9)&lt;=1)*(ABS(AA9-$G9)&lt;=1)*1,""))),"")</f>
        <v/>
      </c>
      <c r="AG9" s="262"/>
      <c r="AI9" s="253">
        <f t="shared" si="3"/>
        <v>13</v>
      </c>
      <c r="AJ9" s="254" t="str">
        <f>GrpA!$B$7</f>
        <v>Scotland</v>
      </c>
      <c r="AK9" s="255">
        <f t="shared" si="33"/>
        <v>20</v>
      </c>
      <c r="AL9" s="254" t="str">
        <f>GrpA!$D$7</f>
        <v>Switzerland</v>
      </c>
      <c r="AM9" s="258"/>
      <c r="AN9" s="258"/>
      <c r="AO9" s="261"/>
      <c r="AP9" s="255" t="str">
        <f t="shared" si="34"/>
        <v/>
      </c>
      <c r="AQ9" s="255" t="str">
        <f>IF((AP9&lt;&gt;""),IF(OR($F9&lt;&gt;$G9,PrSettings!$M$4="●"),(($F9-$G9)=(AM9-AN9))*1,0),"")</f>
        <v/>
      </c>
      <c r="AR9" s="255" t="str">
        <f t="shared" si="35"/>
        <v/>
      </c>
      <c r="AS9" s="255" t="str">
        <f>IF(AP9&lt;&gt;"",IF(ABS($F9-$G9)&gt;=PrSettings!$M$7,(ABS($F9-$G9-AM9+AN9)&lt;=1)*1,IF(AND(AP9,$F9=$G9,$F9&gt;=PrSettings!$M$6),(ABS(AM9-$F9)&lt;=1)*1,IF(AND(ABS($F9-$G9-AM9+AN9)&lt;=1,$F9+$G9&gt;=PrSettings!$M$8),(ABS(AM9-$F9)&lt;=1)*(ABS(AN9-$G9)&lt;=1)*1,""))),"")</f>
        <v/>
      </c>
      <c r="AT9" s="262"/>
      <c r="AV9" s="253">
        <f t="shared" si="4"/>
        <v>13</v>
      </c>
      <c r="AW9" s="254" t="str">
        <f>GrpA!$B$7</f>
        <v>Scotland</v>
      </c>
      <c r="AX9" s="255">
        <f t="shared" si="36"/>
        <v>20</v>
      </c>
      <c r="AY9" s="254" t="str">
        <f>GrpA!$D$7</f>
        <v>Switzerland</v>
      </c>
      <c r="AZ9" s="258"/>
      <c r="BA9" s="258"/>
      <c r="BB9" s="261"/>
      <c r="BC9" s="255" t="str">
        <f t="shared" si="37"/>
        <v/>
      </c>
      <c r="BD9" s="255" t="str">
        <f>IF((BC9&lt;&gt;""),IF(OR($F9&lt;&gt;$G9,PrSettings!$M$4="●"),(($F9-$G9)=(AZ9-BA9))*1,0),"")</f>
        <v/>
      </c>
      <c r="BE9" s="255" t="str">
        <f t="shared" si="38"/>
        <v/>
      </c>
      <c r="BF9" s="255" t="str">
        <f>IF(BC9&lt;&gt;"",IF(ABS($F9-$G9)&gt;=PrSettings!$M$7,(ABS($F9-$G9-AZ9+BA9)&lt;=1)*1,IF(AND(BC9,$F9=$G9,$F9&gt;=PrSettings!$M$6),(ABS(AZ9-$F9)&lt;=1)*1,IF(AND(ABS($F9-$G9-AZ9+BA9)&lt;=1,$F9+$G9&gt;=PrSettings!$M$8),(ABS(AZ9-$F9)&lt;=1)*(ABS(BA9-$G9)&lt;=1)*1,""))),"")</f>
        <v/>
      </c>
      <c r="BG9" s="262"/>
      <c r="BI9" s="253">
        <f t="shared" si="5"/>
        <v>13</v>
      </c>
      <c r="BJ9" s="254" t="str">
        <f>GrpA!$B$7</f>
        <v>Scotland</v>
      </c>
      <c r="BK9" s="255">
        <f t="shared" si="39"/>
        <v>20</v>
      </c>
      <c r="BL9" s="254" t="str">
        <f>GrpA!$D$7</f>
        <v>Switzerland</v>
      </c>
      <c r="BM9" s="258"/>
      <c r="BN9" s="258"/>
      <c r="BO9" s="261"/>
      <c r="BP9" s="255" t="str">
        <f t="shared" si="40"/>
        <v/>
      </c>
      <c r="BQ9" s="255" t="str">
        <f>IF((BP9&lt;&gt;""),IF(OR($F9&lt;&gt;$G9,PrSettings!$M$4="●"),(($F9-$G9)=(BM9-BN9))*1,0),"")</f>
        <v/>
      </c>
      <c r="BR9" s="255" t="str">
        <f t="shared" si="41"/>
        <v/>
      </c>
      <c r="BS9" s="255" t="str">
        <f>IF(BP9&lt;&gt;"",IF(ABS($F9-$G9)&gt;=PrSettings!$M$7,(ABS($F9-$G9-BM9+BN9)&lt;=1)*1,IF(AND(BP9,$F9=$G9,$F9&gt;=PrSettings!$M$6),(ABS(BM9-$F9)&lt;=1)*1,IF(AND(ABS($F9-$G9-BM9+BN9)&lt;=1,$F9+$G9&gt;=PrSettings!$M$8),(ABS(BM9-$F9)&lt;=1)*(ABS(BN9-$G9)&lt;=1)*1,""))),"")</f>
        <v/>
      </c>
      <c r="BT9" s="262"/>
      <c r="BV9" s="253">
        <f t="shared" si="6"/>
        <v>13</v>
      </c>
      <c r="BW9" s="254" t="str">
        <f>GrpA!$B$7</f>
        <v>Scotland</v>
      </c>
      <c r="BX9" s="255">
        <f t="shared" si="42"/>
        <v>20</v>
      </c>
      <c r="BY9" s="254" t="str">
        <f>GrpA!$D$7</f>
        <v>Switzerland</v>
      </c>
      <c r="BZ9" s="258"/>
      <c r="CA9" s="258"/>
      <c r="CB9" s="261"/>
      <c r="CC9" s="255" t="str">
        <f t="shared" si="43"/>
        <v/>
      </c>
      <c r="CD9" s="255" t="str">
        <f>IF((CC9&lt;&gt;""),IF(OR($F9&lt;&gt;$G9,PrSettings!$M$4="●"),(($F9-$G9)=(BZ9-CA9))*1,0),"")</f>
        <v/>
      </c>
      <c r="CE9" s="255" t="str">
        <f t="shared" si="44"/>
        <v/>
      </c>
      <c r="CF9" s="255" t="str">
        <f>IF(CC9&lt;&gt;"",IF(ABS($F9-$G9)&gt;=PrSettings!$M$7,(ABS($F9-$G9-BZ9+CA9)&lt;=1)*1,IF(AND(CC9,$F9=$G9,$F9&gt;=PrSettings!$M$6),(ABS(BZ9-$F9)&lt;=1)*1,IF(AND(ABS($F9-$G9-BZ9+CA9)&lt;=1,$F9+$G9&gt;=PrSettings!$M$8),(ABS(BZ9-$F9)&lt;=1)*(ABS(CA9-$G9)&lt;=1)*1,""))),"")</f>
        <v/>
      </c>
      <c r="CG9" s="262"/>
      <c r="CI9" s="253">
        <f t="shared" si="7"/>
        <v>13</v>
      </c>
      <c r="CJ9" s="254" t="str">
        <f>GrpA!$B$7</f>
        <v>Scotland</v>
      </c>
      <c r="CK9" s="255">
        <f t="shared" si="45"/>
        <v>20</v>
      </c>
      <c r="CL9" s="254" t="str">
        <f>GrpA!$D$7</f>
        <v>Switzerland</v>
      </c>
      <c r="CM9" s="258"/>
      <c r="CN9" s="258"/>
      <c r="CO9" s="261"/>
      <c r="CP9" s="255" t="str">
        <f t="shared" si="46"/>
        <v/>
      </c>
      <c r="CQ9" s="255" t="str">
        <f>IF((CP9&lt;&gt;""),IF(OR($F9&lt;&gt;$G9,PrSettings!$M$4="●"),(($F9-$G9)=(CM9-CN9))*1,0),"")</f>
        <v/>
      </c>
      <c r="CR9" s="255" t="str">
        <f t="shared" si="47"/>
        <v/>
      </c>
      <c r="CS9" s="255" t="str">
        <f>IF(CP9&lt;&gt;"",IF(ABS($F9-$G9)&gt;=PrSettings!$M$7,(ABS($F9-$G9-CM9+CN9)&lt;=1)*1,IF(AND(CP9,$F9=$G9,$F9&gt;=PrSettings!$M$6),(ABS(CM9-$F9)&lt;=1)*1,IF(AND(ABS($F9-$G9-CM9+CN9)&lt;=1,$F9+$G9&gt;=PrSettings!$M$8),(ABS(CM9-$F9)&lt;=1)*(ABS(CN9-$G9)&lt;=1)*1,""))),"")</f>
        <v/>
      </c>
      <c r="CT9" s="262"/>
      <c r="CV9" s="253">
        <f t="shared" si="8"/>
        <v>13</v>
      </c>
      <c r="CW9" s="254" t="str">
        <f>GrpA!$B$7</f>
        <v>Scotland</v>
      </c>
      <c r="CX9" s="255">
        <f t="shared" si="48"/>
        <v>20</v>
      </c>
      <c r="CY9" s="254" t="str">
        <f>GrpA!$D$7</f>
        <v>Switzerland</v>
      </c>
      <c r="CZ9" s="258"/>
      <c r="DA9" s="258"/>
      <c r="DB9" s="261"/>
      <c r="DC9" s="255" t="str">
        <f t="shared" si="49"/>
        <v/>
      </c>
      <c r="DD9" s="255" t="str">
        <f>IF((DC9&lt;&gt;""),IF(OR($F9&lt;&gt;$G9,PrSettings!$M$4="●"),(($F9-$G9)=(CZ9-DA9))*1,0),"")</f>
        <v/>
      </c>
      <c r="DE9" s="255" t="str">
        <f t="shared" si="50"/>
        <v/>
      </c>
      <c r="DF9" s="255" t="str">
        <f>IF(DC9&lt;&gt;"",IF(ABS($F9-$G9)&gt;=PrSettings!$M$7,(ABS($F9-$G9-CZ9+DA9)&lt;=1)*1,IF(AND(DC9,$F9=$G9,$F9&gt;=PrSettings!$M$6),(ABS(CZ9-$F9)&lt;=1)*1,IF(AND(ABS($F9-$G9-CZ9+DA9)&lt;=1,$F9+$G9&gt;=PrSettings!$M$8),(ABS(CZ9-$F9)&lt;=1)*(ABS(DA9-$G9)&lt;=1)*1,""))),"")</f>
        <v/>
      </c>
      <c r="DG9" s="262"/>
      <c r="DI9" s="253">
        <f t="shared" si="9"/>
        <v>13</v>
      </c>
      <c r="DJ9" s="254" t="str">
        <f>GrpA!$B$7</f>
        <v>Scotland</v>
      </c>
      <c r="DK9" s="255">
        <f t="shared" si="51"/>
        <v>20</v>
      </c>
      <c r="DL9" s="254" t="str">
        <f>GrpA!$D$7</f>
        <v>Switzerland</v>
      </c>
      <c r="DM9" s="258"/>
      <c r="DN9" s="258"/>
      <c r="DO9" s="261"/>
      <c r="DP9" s="255" t="str">
        <f t="shared" si="52"/>
        <v/>
      </c>
      <c r="DQ9" s="255" t="str">
        <f>IF((DP9&lt;&gt;""),IF(OR($F9&lt;&gt;$G9,PrSettings!$M$4="●"),(($F9-$G9)=(DM9-DN9))*1,0),"")</f>
        <v/>
      </c>
      <c r="DR9" s="255" t="str">
        <f t="shared" si="53"/>
        <v/>
      </c>
      <c r="DS9" s="255" t="str">
        <f>IF(DP9&lt;&gt;"",IF(ABS($F9-$G9)&gt;=PrSettings!$M$7,(ABS($F9-$G9-DM9+DN9)&lt;=1)*1,IF(AND(DP9,$F9=$G9,$F9&gt;=PrSettings!$M$6),(ABS(DM9-$F9)&lt;=1)*1,IF(AND(ABS($F9-$G9-DM9+DN9)&lt;=1,$F9+$G9&gt;=PrSettings!$M$8),(ABS(DM9-$F9)&lt;=1)*(ABS(DN9-$G9)&lt;=1)*1,""))),"")</f>
        <v/>
      </c>
      <c r="DT9" s="262"/>
      <c r="DV9" s="253">
        <f t="shared" si="10"/>
        <v>13</v>
      </c>
      <c r="DW9" s="254" t="str">
        <f>GrpA!$B$7</f>
        <v>Scotland</v>
      </c>
      <c r="DX9" s="255">
        <f t="shared" si="54"/>
        <v>20</v>
      </c>
      <c r="DY9" s="254" t="str">
        <f>GrpA!$D$7</f>
        <v>Switzerland</v>
      </c>
      <c r="DZ9" s="258"/>
      <c r="EA9" s="258"/>
      <c r="EB9" s="261"/>
      <c r="EC9" s="255" t="str">
        <f t="shared" si="55"/>
        <v/>
      </c>
      <c r="ED9" s="255" t="str">
        <f>IF((EC9&lt;&gt;""),IF(OR($F9&lt;&gt;$G9,PrSettings!$M$4="●"),(($F9-$G9)=(DZ9-EA9))*1,0),"")</f>
        <v/>
      </c>
      <c r="EE9" s="255" t="str">
        <f t="shared" si="56"/>
        <v/>
      </c>
      <c r="EF9" s="255" t="str">
        <f>IF(EC9&lt;&gt;"",IF(ABS($F9-$G9)&gt;=PrSettings!$M$7,(ABS($F9-$G9-DZ9+EA9)&lt;=1)*1,IF(AND(EC9,$F9=$G9,$F9&gt;=PrSettings!$M$6),(ABS(DZ9-$F9)&lt;=1)*1,IF(AND(ABS($F9-$G9-DZ9+EA9)&lt;=1,$F9+$G9&gt;=PrSettings!$M$8),(ABS(DZ9-$F9)&lt;=1)*(ABS(EA9-$G9)&lt;=1)*1,""))),"")</f>
        <v/>
      </c>
      <c r="EG9" s="262"/>
      <c r="EI9" s="253">
        <f t="shared" si="11"/>
        <v>13</v>
      </c>
      <c r="EJ9" s="254" t="str">
        <f>GrpA!$B$7</f>
        <v>Scotland</v>
      </c>
      <c r="EK9" s="255">
        <f t="shared" si="57"/>
        <v>20</v>
      </c>
      <c r="EL9" s="254" t="str">
        <f>GrpA!$D$7</f>
        <v>Switzerland</v>
      </c>
      <c r="EM9" s="258"/>
      <c r="EN9" s="258"/>
      <c r="EO9" s="261"/>
      <c r="EP9" s="255" t="str">
        <f t="shared" si="58"/>
        <v/>
      </c>
      <c r="EQ9" s="255" t="str">
        <f>IF((EP9&lt;&gt;""),IF(OR($F9&lt;&gt;$G9,PrSettings!$M$4="●"),(($F9-$G9)=(EM9-EN9))*1,0),"")</f>
        <v/>
      </c>
      <c r="ER9" s="255" t="str">
        <f t="shared" si="59"/>
        <v/>
      </c>
      <c r="ES9" s="255" t="str">
        <f>IF(EP9&lt;&gt;"",IF(ABS($F9-$G9)&gt;=PrSettings!$M$7,(ABS($F9-$G9-EM9+EN9)&lt;=1)*1,IF(AND(EP9,$F9=$G9,$F9&gt;=PrSettings!$M$6),(ABS(EM9-$F9)&lt;=1)*1,IF(AND(ABS($F9-$G9-EM9+EN9)&lt;=1,$F9+$G9&gt;=PrSettings!$M$8),(ABS(EM9-$F9)&lt;=1)*(ABS(EN9-$G9)&lt;=1)*1,""))),"")</f>
        <v/>
      </c>
      <c r="ET9" s="262"/>
      <c r="EV9" s="253">
        <f t="shared" si="12"/>
        <v>13</v>
      </c>
      <c r="EW9" s="254" t="str">
        <f>GrpA!$B$7</f>
        <v>Scotland</v>
      </c>
      <c r="EX9" s="255">
        <f t="shared" si="60"/>
        <v>20</v>
      </c>
      <c r="EY9" s="254" t="str">
        <f>GrpA!$D$7</f>
        <v>Switzerland</v>
      </c>
      <c r="EZ9" s="258"/>
      <c r="FA9" s="258"/>
      <c r="FB9" s="261"/>
      <c r="FC9" s="255" t="str">
        <f t="shared" si="61"/>
        <v/>
      </c>
      <c r="FD9" s="255" t="str">
        <f>IF((FC9&lt;&gt;""),IF(OR($F9&lt;&gt;$G9,PrSettings!$M$4="●"),(($F9-$G9)=(EZ9-FA9))*1,0),"")</f>
        <v/>
      </c>
      <c r="FE9" s="255" t="str">
        <f t="shared" si="62"/>
        <v/>
      </c>
      <c r="FF9" s="255" t="str">
        <f>IF(FC9&lt;&gt;"",IF(ABS($F9-$G9)&gt;=PrSettings!$M$7,(ABS($F9-$G9-EZ9+FA9)&lt;=1)*1,IF(AND(FC9,$F9=$G9,$F9&gt;=PrSettings!$M$6),(ABS(EZ9-$F9)&lt;=1)*1,IF(AND(ABS($F9-$G9-EZ9+FA9)&lt;=1,$F9+$G9&gt;=PrSettings!$M$8),(ABS(EZ9-$F9)&lt;=1)*(ABS(FA9-$G9)&lt;=1)*1,""))),"")</f>
        <v/>
      </c>
      <c r="FG9" s="262"/>
      <c r="FI9" s="253">
        <f t="shared" si="13"/>
        <v>13</v>
      </c>
      <c r="FJ9" s="254" t="str">
        <f>GrpA!$B$7</f>
        <v>Scotland</v>
      </c>
      <c r="FK9" s="255">
        <f t="shared" si="63"/>
        <v>20</v>
      </c>
      <c r="FL9" s="254" t="str">
        <f>GrpA!$D$7</f>
        <v>Switzerland</v>
      </c>
      <c r="FM9" s="258"/>
      <c r="FN9" s="258"/>
      <c r="FO9" s="261"/>
      <c r="FP9" s="255" t="str">
        <f t="shared" si="64"/>
        <v/>
      </c>
      <c r="FQ9" s="255" t="str">
        <f>IF((FP9&lt;&gt;""),IF(OR($F9&lt;&gt;$G9,PrSettings!$M$4="●"),(($F9-$G9)=(FM9-FN9))*1,0),"")</f>
        <v/>
      </c>
      <c r="FR9" s="255" t="str">
        <f t="shared" si="65"/>
        <v/>
      </c>
      <c r="FS9" s="255" t="str">
        <f>IF(FP9&lt;&gt;"",IF(ABS($F9-$G9)&gt;=PrSettings!$M$7,(ABS($F9-$G9-FM9+FN9)&lt;=1)*1,IF(AND(FP9,$F9=$G9,$F9&gt;=PrSettings!$M$6),(ABS(FM9-$F9)&lt;=1)*1,IF(AND(ABS($F9-$G9-FM9+FN9)&lt;=1,$F9+$G9&gt;=PrSettings!$M$8),(ABS(FM9-$F9)&lt;=1)*(ABS(FN9-$G9)&lt;=1)*1,""))),"")</f>
        <v/>
      </c>
      <c r="FT9" s="262"/>
      <c r="FV9" s="253">
        <f t="shared" si="14"/>
        <v>13</v>
      </c>
      <c r="FW9" s="254" t="str">
        <f>GrpA!$B$7</f>
        <v>Scotland</v>
      </c>
      <c r="FX9" s="255">
        <f t="shared" si="66"/>
        <v>20</v>
      </c>
      <c r="FY9" s="254" t="str">
        <f>GrpA!$D$7</f>
        <v>Switzerland</v>
      </c>
      <c r="FZ9" s="258"/>
      <c r="GA9" s="258"/>
      <c r="GB9" s="261"/>
      <c r="GC9" s="255" t="str">
        <f t="shared" si="67"/>
        <v/>
      </c>
      <c r="GD9" s="255" t="str">
        <f>IF((GC9&lt;&gt;""),IF(OR($F9&lt;&gt;$G9,PrSettings!$M$4="●"),(($F9-$G9)=(FZ9-GA9))*1,0),"")</f>
        <v/>
      </c>
      <c r="GE9" s="255" t="str">
        <f t="shared" si="68"/>
        <v/>
      </c>
      <c r="GF9" s="255" t="str">
        <f>IF(GC9&lt;&gt;"",IF(ABS($F9-$G9)&gt;=PrSettings!$M$7,(ABS($F9-$G9-FZ9+GA9)&lt;=1)*1,IF(AND(GC9,$F9=$G9,$F9&gt;=PrSettings!$M$6),(ABS(FZ9-$F9)&lt;=1)*1,IF(AND(ABS($F9-$G9-FZ9+GA9)&lt;=1,$F9+$G9&gt;=PrSettings!$M$8),(ABS(FZ9-$F9)&lt;=1)*(ABS(GA9-$G9)&lt;=1)*1,""))),"")</f>
        <v/>
      </c>
      <c r="GG9" s="262"/>
      <c r="GI9" s="253">
        <f t="shared" si="15"/>
        <v>13</v>
      </c>
      <c r="GJ9" s="254" t="str">
        <f>GrpA!$B$7</f>
        <v>Scotland</v>
      </c>
      <c r="GK9" s="255">
        <f t="shared" si="69"/>
        <v>20</v>
      </c>
      <c r="GL9" s="254" t="str">
        <f>GrpA!$D$7</f>
        <v>Switzerland</v>
      </c>
      <c r="GM9" s="258"/>
      <c r="GN9" s="258"/>
      <c r="GO9" s="261"/>
      <c r="GP9" s="255" t="str">
        <f t="shared" si="70"/>
        <v/>
      </c>
      <c r="GQ9" s="255" t="str">
        <f>IF((GP9&lt;&gt;""),IF(OR($F9&lt;&gt;$G9,PrSettings!$M$4="●"),(($F9-$G9)=(GM9-GN9))*1,0),"")</f>
        <v/>
      </c>
      <c r="GR9" s="255" t="str">
        <f t="shared" si="71"/>
        <v/>
      </c>
      <c r="GS9" s="255" t="str">
        <f>IF(GP9&lt;&gt;"",IF(ABS($F9-$G9)&gt;=PrSettings!$M$7,(ABS($F9-$G9-GM9+GN9)&lt;=1)*1,IF(AND(GP9,$F9=$G9,$F9&gt;=PrSettings!$M$6),(ABS(GM9-$F9)&lt;=1)*1,IF(AND(ABS($F9-$G9-GM9+GN9)&lt;=1,$F9+$G9&gt;=PrSettings!$M$8),(ABS(GM9-$F9)&lt;=1)*(ABS(GN9-$G9)&lt;=1)*1,""))),"")</f>
        <v/>
      </c>
      <c r="GT9" s="262"/>
      <c r="GV9" s="253">
        <f t="shared" si="16"/>
        <v>13</v>
      </c>
      <c r="GW9" s="254" t="str">
        <f>GrpA!$B$7</f>
        <v>Scotland</v>
      </c>
      <c r="GX9" s="255">
        <f t="shared" si="72"/>
        <v>20</v>
      </c>
      <c r="GY9" s="254" t="str">
        <f>GrpA!$D$7</f>
        <v>Switzerland</v>
      </c>
      <c r="GZ9" s="258"/>
      <c r="HA9" s="258"/>
      <c r="HB9" s="261"/>
      <c r="HC9" s="255" t="str">
        <f t="shared" si="73"/>
        <v/>
      </c>
      <c r="HD9" s="255" t="str">
        <f>IF((HC9&lt;&gt;""),IF(OR($F9&lt;&gt;$G9,PrSettings!$M$4="●"),(($F9-$G9)=(GZ9-HA9))*1,0),"")</f>
        <v/>
      </c>
      <c r="HE9" s="255" t="str">
        <f t="shared" si="74"/>
        <v/>
      </c>
      <c r="HF9" s="255" t="str">
        <f>IF(HC9&lt;&gt;"",IF(ABS($F9-$G9)&gt;=PrSettings!$M$7,(ABS($F9-$G9-GZ9+HA9)&lt;=1)*1,IF(AND(HC9,$F9=$G9,$F9&gt;=PrSettings!$M$6),(ABS(GZ9-$F9)&lt;=1)*1,IF(AND(ABS($F9-$G9-GZ9+HA9)&lt;=1,$F9+$G9&gt;=PrSettings!$M$8),(ABS(GZ9-$F9)&lt;=1)*(ABS(HA9-$G9)&lt;=1)*1,""))),"")</f>
        <v/>
      </c>
      <c r="HG9" s="262"/>
      <c r="HI9" s="253">
        <f t="shared" si="17"/>
        <v>13</v>
      </c>
      <c r="HJ9" s="254" t="str">
        <f>GrpA!$B$7</f>
        <v>Scotland</v>
      </c>
      <c r="HK9" s="255">
        <f t="shared" si="75"/>
        <v>20</v>
      </c>
      <c r="HL9" s="254" t="str">
        <f>GrpA!$D$7</f>
        <v>Switzerland</v>
      </c>
      <c r="HM9" s="258"/>
      <c r="HN9" s="258"/>
      <c r="HO9" s="261"/>
      <c r="HP9" s="255" t="str">
        <f t="shared" si="76"/>
        <v/>
      </c>
      <c r="HQ9" s="255" t="str">
        <f>IF((HP9&lt;&gt;""),IF(OR($F9&lt;&gt;$G9,PrSettings!$M$4="●"),(($F9-$G9)=(HM9-HN9))*1,0),"")</f>
        <v/>
      </c>
      <c r="HR9" s="255" t="str">
        <f t="shared" si="77"/>
        <v/>
      </c>
      <c r="HS9" s="255" t="str">
        <f>IF(HP9&lt;&gt;"",IF(ABS($F9-$G9)&gt;=PrSettings!$M$7,(ABS($F9-$G9-HM9+HN9)&lt;=1)*1,IF(AND(HP9,$F9=$G9,$F9&gt;=PrSettings!$M$6),(ABS(HM9-$F9)&lt;=1)*1,IF(AND(ABS($F9-$G9-HM9+HN9)&lt;=1,$F9+$G9&gt;=PrSettings!$M$8),(ABS(HM9-$F9)&lt;=1)*(ABS(HN9-$G9)&lt;=1)*1,""))),"")</f>
        <v/>
      </c>
      <c r="HT9" s="262"/>
      <c r="HV9" s="253">
        <f t="shared" si="18"/>
        <v>13</v>
      </c>
      <c r="HW9" s="254" t="str">
        <f>GrpA!$B$7</f>
        <v>Scotland</v>
      </c>
      <c r="HX9" s="255">
        <f t="shared" si="78"/>
        <v>20</v>
      </c>
      <c r="HY9" s="254" t="str">
        <f>GrpA!$D$7</f>
        <v>Switzerland</v>
      </c>
      <c r="HZ9" s="258"/>
      <c r="IA9" s="258"/>
      <c r="IB9" s="261"/>
      <c r="IC9" s="255" t="str">
        <f t="shared" si="79"/>
        <v/>
      </c>
      <c r="ID9" s="255" t="str">
        <f>IF((IC9&lt;&gt;""),IF(OR($F9&lt;&gt;$G9,PrSettings!$M$4="●"),(($F9-$G9)=(HZ9-IA9))*1,0),"")</f>
        <v/>
      </c>
      <c r="IE9" s="255" t="str">
        <f t="shared" si="80"/>
        <v/>
      </c>
      <c r="IF9" s="255" t="str">
        <f>IF(IC9&lt;&gt;"",IF(ABS($F9-$G9)&gt;=PrSettings!$M$7,(ABS($F9-$G9-HZ9+IA9)&lt;=1)*1,IF(AND(IC9,$F9=$G9,$F9&gt;=PrSettings!$M$6),(ABS(HZ9-$F9)&lt;=1)*1,IF(AND(ABS($F9-$G9-HZ9+IA9)&lt;=1,$F9+$G9&gt;=PrSettings!$M$8),(ABS(HZ9-$F9)&lt;=1)*(ABS(IA9-$G9)&lt;=1)*1,""))),"")</f>
        <v/>
      </c>
      <c r="IG9" s="262"/>
      <c r="II9" s="253">
        <f t="shared" si="19"/>
        <v>13</v>
      </c>
      <c r="IJ9" s="254" t="str">
        <f>GrpA!$B$7</f>
        <v>Scotland</v>
      </c>
      <c r="IK9" s="255">
        <f t="shared" si="81"/>
        <v>20</v>
      </c>
      <c r="IL9" s="254" t="str">
        <f>GrpA!$D$7</f>
        <v>Switzerland</v>
      </c>
      <c r="IM9" s="258"/>
      <c r="IN9" s="258"/>
      <c r="IO9" s="261"/>
      <c r="IP9" s="255" t="str">
        <f t="shared" si="82"/>
        <v/>
      </c>
      <c r="IQ9" s="255" t="str">
        <f>IF((IP9&lt;&gt;""),IF(OR($F9&lt;&gt;$G9,PrSettings!$M$4="●"),(($F9-$G9)=(IM9-IN9))*1,0),"")</f>
        <v/>
      </c>
      <c r="IR9" s="255" t="str">
        <f t="shared" si="83"/>
        <v/>
      </c>
      <c r="IS9" s="255" t="str">
        <f>IF(IP9&lt;&gt;"",IF(ABS($F9-$G9)&gt;=PrSettings!$M$7,(ABS($F9-$G9-IM9+IN9)&lt;=1)*1,IF(AND(IP9,$F9=$G9,$F9&gt;=PrSettings!$M$6),(ABS(IM9-$F9)&lt;=1)*1,IF(AND(ABS($F9-$G9-IM9+IN9)&lt;=1,$F9+$G9&gt;=PrSettings!$M$8),(ABS(IM9-$F9)&lt;=1)*(ABS(IN9-$G9)&lt;=1)*1,""))),"")</f>
        <v/>
      </c>
      <c r="IT9" s="262"/>
      <c r="IV9" s="253">
        <f t="shared" si="20"/>
        <v>13</v>
      </c>
      <c r="IW9" s="254" t="str">
        <f>GrpA!$B$7</f>
        <v>Scotland</v>
      </c>
      <c r="IX9" s="255">
        <f t="shared" si="84"/>
        <v>20</v>
      </c>
      <c r="IY9" s="254" t="str">
        <f>GrpA!$D$7</f>
        <v>Switzerland</v>
      </c>
      <c r="IZ9" s="258"/>
      <c r="JA9" s="258"/>
      <c r="JB9" s="261"/>
      <c r="JC9" s="255" t="str">
        <f t="shared" si="85"/>
        <v/>
      </c>
      <c r="JD9" s="255" t="str">
        <f>IF((JC9&lt;&gt;""),IF(OR($F9&lt;&gt;$G9,PrSettings!$M$4="●"),(($F9-$G9)=(IZ9-JA9))*1,0),"")</f>
        <v/>
      </c>
      <c r="JE9" s="255" t="str">
        <f t="shared" si="86"/>
        <v/>
      </c>
      <c r="JF9" s="255" t="str">
        <f>IF(JC9&lt;&gt;"",IF(ABS($F9-$G9)&gt;=PrSettings!$M$7,(ABS($F9-$G9-IZ9+JA9)&lt;=1)*1,IF(AND(JC9,$F9=$G9,$F9&gt;=PrSettings!$M$6),(ABS(IZ9-$F9)&lt;=1)*1,IF(AND(ABS($F9-$G9-IZ9+JA9)&lt;=1,$F9+$G9&gt;=PrSettings!$M$8),(ABS(IZ9-$F9)&lt;=1)*(ABS(JA9-$G9)&lt;=1)*1,""))),"")</f>
        <v/>
      </c>
      <c r="JG9" s="262"/>
      <c r="JI9" s="253">
        <f t="shared" si="21"/>
        <v>13</v>
      </c>
      <c r="JJ9" s="254" t="str">
        <f>GrpA!$B$7</f>
        <v>Scotland</v>
      </c>
      <c r="JK9" s="255">
        <f t="shared" si="87"/>
        <v>20</v>
      </c>
      <c r="JL9" s="254" t="str">
        <f>GrpA!$D$7</f>
        <v>Switzerland</v>
      </c>
      <c r="JM9" s="258"/>
      <c r="JN9" s="258"/>
      <c r="JO9" s="261"/>
      <c r="JP9" s="255" t="str">
        <f t="shared" si="88"/>
        <v/>
      </c>
      <c r="JQ9" s="255" t="str">
        <f>IF((JP9&lt;&gt;""),IF(OR($F9&lt;&gt;$G9,PrSettings!$M$4="●"),(($F9-$G9)=(JM9-JN9))*1,0),"")</f>
        <v/>
      </c>
      <c r="JR9" s="255" t="str">
        <f t="shared" si="89"/>
        <v/>
      </c>
      <c r="JS9" s="255" t="str">
        <f>IF(JP9&lt;&gt;"",IF(ABS($F9-$G9)&gt;=PrSettings!$M$7,(ABS($F9-$G9-JM9+JN9)&lt;=1)*1,IF(AND(JP9,$F9=$G9,$F9&gt;=PrSettings!$M$6),(ABS(JM9-$F9)&lt;=1)*1,IF(AND(ABS($F9-$G9-JM9+JN9)&lt;=1,$F9+$G9&gt;=PrSettings!$M$8),(ABS(JM9-$F9)&lt;=1)*(ABS(JN9-$G9)&lt;=1)*1,""))),"")</f>
        <v/>
      </c>
      <c r="JT9" s="262"/>
      <c r="JV9" s="253">
        <f t="shared" si="22"/>
        <v>13</v>
      </c>
      <c r="JW9" s="254" t="str">
        <f>GrpA!$B$7</f>
        <v>Scotland</v>
      </c>
      <c r="JX9" s="255">
        <f t="shared" si="90"/>
        <v>20</v>
      </c>
      <c r="JY9" s="254" t="str">
        <f>GrpA!$D$7</f>
        <v>Switzerland</v>
      </c>
      <c r="JZ9" s="258"/>
      <c r="KA9" s="258"/>
      <c r="KB9" s="261"/>
      <c r="KC9" s="255" t="str">
        <f t="shared" si="91"/>
        <v/>
      </c>
      <c r="KD9" s="255" t="str">
        <f>IF((KC9&lt;&gt;""),IF(OR($F9&lt;&gt;$G9,PrSettings!$M$4="●"),(($F9-$G9)=(JZ9-KA9))*1,0),"")</f>
        <v/>
      </c>
      <c r="KE9" s="255" t="str">
        <f t="shared" si="92"/>
        <v/>
      </c>
      <c r="KF9" s="255" t="str">
        <f>IF(KC9&lt;&gt;"",IF(ABS($F9-$G9)&gt;=PrSettings!$M$7,(ABS($F9-$G9-JZ9+KA9)&lt;=1)*1,IF(AND(KC9,$F9=$G9,$F9&gt;=PrSettings!$M$6),(ABS(JZ9-$F9)&lt;=1)*1,IF(AND(ABS($F9-$G9-JZ9+KA9)&lt;=1,$F9+$G9&gt;=PrSettings!$M$8),(ABS(JZ9-$F9)&lt;=1)*(ABS(KA9-$G9)&lt;=1)*1,""))),"")</f>
        <v/>
      </c>
      <c r="KG9" s="262"/>
      <c r="KI9" s="253">
        <f t="shared" si="23"/>
        <v>13</v>
      </c>
      <c r="KJ9" s="254" t="str">
        <f>GrpA!$B$7</f>
        <v>Scotland</v>
      </c>
      <c r="KK9" s="255">
        <f t="shared" si="93"/>
        <v>20</v>
      </c>
      <c r="KL9" s="254" t="str">
        <f>GrpA!$D$7</f>
        <v>Switzerland</v>
      </c>
      <c r="KM9" s="258"/>
      <c r="KN9" s="258"/>
      <c r="KO9" s="261"/>
      <c r="KP9" s="255" t="str">
        <f t="shared" si="94"/>
        <v/>
      </c>
      <c r="KQ9" s="255" t="str">
        <f>IF((KP9&lt;&gt;""),IF(OR($F9&lt;&gt;$G9,PrSettings!$M$4="●"),(($F9-$G9)=(KM9-KN9))*1,0),"")</f>
        <v/>
      </c>
      <c r="KR9" s="255" t="str">
        <f t="shared" si="95"/>
        <v/>
      </c>
      <c r="KS9" s="255" t="str">
        <f>IF(KP9&lt;&gt;"",IF(ABS($F9-$G9)&gt;=PrSettings!$M$7,(ABS($F9-$G9-KM9+KN9)&lt;=1)*1,IF(AND(KP9,$F9=$G9,$F9&gt;=PrSettings!$M$6),(ABS(KM9-$F9)&lt;=1)*1,IF(AND(ABS($F9-$G9-KM9+KN9)&lt;=1,$F9+$G9&gt;=PrSettings!$M$8),(ABS(KM9-$F9)&lt;=1)*(ABS(KN9-$G9)&lt;=1)*1,""))),"")</f>
        <v/>
      </c>
      <c r="KT9" s="262"/>
      <c r="KV9" s="253">
        <f t="shared" si="24"/>
        <v>13</v>
      </c>
      <c r="KW9" s="254" t="str">
        <f>GrpA!$B$7</f>
        <v>Scotland</v>
      </c>
      <c r="KX9" s="255">
        <f t="shared" si="96"/>
        <v>20</v>
      </c>
      <c r="KY9" s="254" t="str">
        <f>GrpA!$D$7</f>
        <v>Switzerland</v>
      </c>
      <c r="KZ9" s="258"/>
      <c r="LA9" s="258"/>
      <c r="LB9" s="261"/>
      <c r="LC9" s="255" t="str">
        <f t="shared" si="97"/>
        <v/>
      </c>
      <c r="LD9" s="255" t="str">
        <f>IF((LC9&lt;&gt;""),IF(OR($F9&lt;&gt;$G9,PrSettings!$M$4="●"),(($F9-$G9)=(KZ9-LA9))*1,0),"")</f>
        <v/>
      </c>
      <c r="LE9" s="255" t="str">
        <f t="shared" si="98"/>
        <v/>
      </c>
      <c r="LF9" s="255" t="str">
        <f>IF(LC9&lt;&gt;"",IF(ABS($F9-$G9)&gt;=PrSettings!$M$7,(ABS($F9-$G9-KZ9+LA9)&lt;=1)*1,IF(AND(LC9,$F9=$G9,$F9&gt;=PrSettings!$M$6),(ABS(KZ9-$F9)&lt;=1)*1,IF(AND(ABS($F9-$G9-KZ9+LA9)&lt;=1,$F9+$G9&gt;=PrSettings!$M$8),(ABS(KZ9-$F9)&lt;=1)*(ABS(LA9-$G9)&lt;=1)*1,""))),"")</f>
        <v/>
      </c>
      <c r="LG9" s="262"/>
      <c r="LI9" s="253">
        <f t="shared" si="25"/>
        <v>13</v>
      </c>
      <c r="LJ9" s="254" t="str">
        <f>GrpA!$B$7</f>
        <v>Scotland</v>
      </c>
      <c r="LK9" s="255">
        <f t="shared" si="99"/>
        <v>20</v>
      </c>
      <c r="LL9" s="254" t="str">
        <f>GrpA!$D$7</f>
        <v>Switzerland</v>
      </c>
      <c r="LM9" s="258"/>
      <c r="LN9" s="258"/>
      <c r="LO9" s="261"/>
      <c r="LP9" s="255" t="str">
        <f t="shared" si="100"/>
        <v/>
      </c>
      <c r="LQ9" s="255" t="str">
        <f>IF((LP9&lt;&gt;""),IF(OR($F9&lt;&gt;$G9,PrSettings!$M$4="●"),(($F9-$G9)=(LM9-LN9))*1,0),"")</f>
        <v/>
      </c>
      <c r="LR9" s="255" t="str">
        <f t="shared" si="101"/>
        <v/>
      </c>
      <c r="LS9" s="255" t="str">
        <f>IF(LP9&lt;&gt;"",IF(ABS($F9-$G9)&gt;=PrSettings!$M$7,(ABS($F9-$G9-LM9+LN9)&lt;=1)*1,IF(AND(LP9,$F9=$G9,$F9&gt;=PrSettings!$M$6),(ABS(LM9-$F9)&lt;=1)*1,IF(AND(ABS($F9-$G9-LM9+LN9)&lt;=1,$F9+$G9&gt;=PrSettings!$M$8),(ABS(LM9-$F9)&lt;=1)*(ABS(LN9-$G9)&lt;=1)*1,""))),"")</f>
        <v/>
      </c>
      <c r="LT9" s="262"/>
      <c r="LV9" s="253">
        <f t="shared" si="26"/>
        <v>13</v>
      </c>
      <c r="LW9" s="254" t="str">
        <f>GrpA!$B$7</f>
        <v>Scotland</v>
      </c>
      <c r="LX9" s="255">
        <f t="shared" si="102"/>
        <v>20</v>
      </c>
      <c r="LY9" s="254" t="str">
        <f>GrpA!$D$7</f>
        <v>Switzerland</v>
      </c>
      <c r="LZ9" s="258"/>
      <c r="MA9" s="258"/>
      <c r="MB9" s="261"/>
      <c r="MC9" s="255" t="str">
        <f t="shared" si="103"/>
        <v/>
      </c>
      <c r="MD9" s="255" t="str">
        <f>IF((MC9&lt;&gt;""),IF(OR($F9&lt;&gt;$G9,PrSettings!$M$4="●"),(($F9-$G9)=(LZ9-MA9))*1,0),"")</f>
        <v/>
      </c>
      <c r="ME9" s="255" t="str">
        <f t="shared" si="104"/>
        <v/>
      </c>
      <c r="MF9" s="255" t="str">
        <f>IF(MC9&lt;&gt;"",IF(ABS($F9-$G9)&gt;=PrSettings!$M$7,(ABS($F9-$G9-LZ9+MA9)&lt;=1)*1,IF(AND(MC9,$F9=$G9,$F9&gt;=PrSettings!$M$6),(ABS(LZ9-$F9)&lt;=1)*1,IF(AND(ABS($F9-$G9-LZ9+MA9)&lt;=1,$F9+$G9&gt;=PrSettings!$M$8),(ABS(LZ9-$F9)&lt;=1)*(ABS(MA9-$G9)&lt;=1)*1,""))),"")</f>
        <v/>
      </c>
      <c r="MG9" s="262"/>
    </row>
    <row r="10">
      <c r="A10" s="172"/>
      <c r="B10" s="253">
        <f t="array" ref="B10">INDEX(Groups!$C$7:$C$35,MATCH(C10,Groups!$D$7:$D$35,0))</f>
        <v>20</v>
      </c>
      <c r="C10" s="254" t="str">
        <f>GrpA!$B$8</f>
        <v>Switzerland</v>
      </c>
      <c r="D10" s="255">
        <f t="array" ref="D10">INDEX(Groups!$C$7:$C$35,MATCH(E10,Groups!$D$7:$D$35,0))</f>
        <v>54</v>
      </c>
      <c r="E10" s="254" t="str">
        <f>GrpA!$D$8</f>
        <v>Germany</v>
      </c>
      <c r="F10" s="256">
        <f>GrpA!$E$8</f>
        <v>0</v>
      </c>
      <c r="G10" s="257">
        <f>GrpA!$G$8</f>
        <v>1</v>
      </c>
      <c r="H10" s="133"/>
      <c r="I10" s="253">
        <f t="shared" si="1"/>
        <v>20</v>
      </c>
      <c r="J10" s="254" t="str">
        <f>GrpA!$B$8</f>
        <v>Switzerland</v>
      </c>
      <c r="K10" s="255">
        <f t="shared" si="27"/>
        <v>54</v>
      </c>
      <c r="L10" s="254" t="str">
        <f>GrpA!$D$8</f>
        <v>Germany</v>
      </c>
      <c r="M10" s="258"/>
      <c r="N10" s="258"/>
      <c r="O10" s="261"/>
      <c r="P10" s="255" t="str">
        <f t="shared" si="28"/>
        <v/>
      </c>
      <c r="Q10" s="255" t="str">
        <f>IF((P10&lt;&gt;""),IF(OR($F10&lt;&gt;$G10,PrSettings!$M$4="●"),(($F10-$G10)=(M10-N10))*1,0),"")</f>
        <v/>
      </c>
      <c r="R10" s="255" t="str">
        <f t="shared" si="29"/>
        <v/>
      </c>
      <c r="S10" s="255" t="str">
        <f>IF(P10&lt;&gt;"",IF(ABS($F10-$G10)&gt;=PrSettings!$M$7,(ABS($F10-$G10-M10+N10)&lt;=1)*1,IF(AND(P10,$F10=$G10,$F10&gt;=PrSettings!$M$6),(ABS(M10-$F10)&lt;=1)*1,IF(AND(ABS($F10-$G10-M10+N10)&lt;=1,$F10+$G10&gt;=PrSettings!$M$8),(ABS(M10-$F10)&lt;=1)*(ABS(N10-$G10)&lt;=1)*1,""))),"")</f>
        <v/>
      </c>
      <c r="T10" s="262"/>
      <c r="V10" s="253">
        <f t="shared" si="2"/>
        <v>20</v>
      </c>
      <c r="W10" s="254" t="str">
        <f>GrpA!$B$8</f>
        <v>Switzerland</v>
      </c>
      <c r="X10" s="255">
        <f t="shared" si="30"/>
        <v>54</v>
      </c>
      <c r="Y10" s="254" t="str">
        <f>GrpA!$D$8</f>
        <v>Germany</v>
      </c>
      <c r="Z10" s="258"/>
      <c r="AA10" s="258"/>
      <c r="AB10" s="261"/>
      <c r="AC10" s="255" t="str">
        <f t="shared" si="31"/>
        <v/>
      </c>
      <c r="AD10" s="255" t="str">
        <f>IF((AC10&lt;&gt;""),IF(OR($F10&lt;&gt;$G10,PrSettings!$M$4="●"),(($F10-$G10)=(Z10-AA10))*1,0),"")</f>
        <v/>
      </c>
      <c r="AE10" s="255" t="str">
        <f t="shared" si="32"/>
        <v/>
      </c>
      <c r="AF10" s="255" t="str">
        <f>IF(AC10&lt;&gt;"",IF(ABS($F10-$G10)&gt;=PrSettings!$M$7,(ABS($F10-$G10-Z10+AA10)&lt;=1)*1,IF(AND(AC10,$F10=$G10,$F10&gt;=PrSettings!$M$6),(ABS(Z10-$F10)&lt;=1)*1,IF(AND(ABS($F10-$G10-Z10+AA10)&lt;=1,$F10+$G10&gt;=PrSettings!$M$8),(ABS(Z10-$F10)&lt;=1)*(ABS(AA10-$G10)&lt;=1)*1,""))),"")</f>
        <v/>
      </c>
      <c r="AG10" s="262"/>
      <c r="AI10" s="253">
        <f t="shared" si="3"/>
        <v>20</v>
      </c>
      <c r="AJ10" s="254" t="str">
        <f>GrpA!$B$8</f>
        <v>Switzerland</v>
      </c>
      <c r="AK10" s="255">
        <f t="shared" si="33"/>
        <v>54</v>
      </c>
      <c r="AL10" s="254" t="str">
        <f>GrpA!$D$8</f>
        <v>Germany</v>
      </c>
      <c r="AM10" s="258"/>
      <c r="AN10" s="258"/>
      <c r="AO10" s="261"/>
      <c r="AP10" s="255" t="str">
        <f t="shared" si="34"/>
        <v/>
      </c>
      <c r="AQ10" s="255" t="str">
        <f>IF((AP10&lt;&gt;""),IF(OR($F10&lt;&gt;$G10,PrSettings!$M$4="●"),(($F10-$G10)=(AM10-AN10))*1,0),"")</f>
        <v/>
      </c>
      <c r="AR10" s="255" t="str">
        <f t="shared" si="35"/>
        <v/>
      </c>
      <c r="AS10" s="255" t="str">
        <f>IF(AP10&lt;&gt;"",IF(ABS($F10-$G10)&gt;=PrSettings!$M$7,(ABS($F10-$G10-AM10+AN10)&lt;=1)*1,IF(AND(AP10,$F10=$G10,$F10&gt;=PrSettings!$M$6),(ABS(AM10-$F10)&lt;=1)*1,IF(AND(ABS($F10-$G10-AM10+AN10)&lt;=1,$F10+$G10&gt;=PrSettings!$M$8),(ABS(AM10-$F10)&lt;=1)*(ABS(AN10-$G10)&lt;=1)*1,""))),"")</f>
        <v/>
      </c>
      <c r="AT10" s="262"/>
      <c r="AV10" s="253">
        <f t="shared" si="4"/>
        <v>20</v>
      </c>
      <c r="AW10" s="254" t="str">
        <f>GrpA!$B$8</f>
        <v>Switzerland</v>
      </c>
      <c r="AX10" s="255">
        <f t="shared" si="36"/>
        <v>54</v>
      </c>
      <c r="AY10" s="254" t="str">
        <f>GrpA!$D$8</f>
        <v>Germany</v>
      </c>
      <c r="AZ10" s="258"/>
      <c r="BA10" s="258"/>
      <c r="BB10" s="261"/>
      <c r="BC10" s="255" t="str">
        <f t="shared" si="37"/>
        <v/>
      </c>
      <c r="BD10" s="255" t="str">
        <f>IF((BC10&lt;&gt;""),IF(OR($F10&lt;&gt;$G10,PrSettings!$M$4="●"),(($F10-$G10)=(AZ10-BA10))*1,0),"")</f>
        <v/>
      </c>
      <c r="BE10" s="255" t="str">
        <f t="shared" si="38"/>
        <v/>
      </c>
      <c r="BF10" s="255" t="str">
        <f>IF(BC10&lt;&gt;"",IF(ABS($F10-$G10)&gt;=PrSettings!$M$7,(ABS($F10-$G10-AZ10+BA10)&lt;=1)*1,IF(AND(BC10,$F10=$G10,$F10&gt;=PrSettings!$M$6),(ABS(AZ10-$F10)&lt;=1)*1,IF(AND(ABS($F10-$G10-AZ10+BA10)&lt;=1,$F10+$G10&gt;=PrSettings!$M$8),(ABS(AZ10-$F10)&lt;=1)*(ABS(BA10-$G10)&lt;=1)*1,""))),"")</f>
        <v/>
      </c>
      <c r="BG10" s="262"/>
      <c r="BI10" s="253">
        <f t="shared" si="5"/>
        <v>20</v>
      </c>
      <c r="BJ10" s="254" t="str">
        <f>GrpA!$B$8</f>
        <v>Switzerland</v>
      </c>
      <c r="BK10" s="255">
        <f t="shared" si="39"/>
        <v>54</v>
      </c>
      <c r="BL10" s="254" t="str">
        <f>GrpA!$D$8</f>
        <v>Germany</v>
      </c>
      <c r="BM10" s="258"/>
      <c r="BN10" s="258"/>
      <c r="BO10" s="261"/>
      <c r="BP10" s="255" t="str">
        <f t="shared" si="40"/>
        <v/>
      </c>
      <c r="BQ10" s="255" t="str">
        <f>IF((BP10&lt;&gt;""),IF(OR($F10&lt;&gt;$G10,PrSettings!$M$4="●"),(($F10-$G10)=(BM10-BN10))*1,0),"")</f>
        <v/>
      </c>
      <c r="BR10" s="255" t="str">
        <f t="shared" si="41"/>
        <v/>
      </c>
      <c r="BS10" s="255" t="str">
        <f>IF(BP10&lt;&gt;"",IF(ABS($F10-$G10)&gt;=PrSettings!$M$7,(ABS($F10-$G10-BM10+BN10)&lt;=1)*1,IF(AND(BP10,$F10=$G10,$F10&gt;=PrSettings!$M$6),(ABS(BM10-$F10)&lt;=1)*1,IF(AND(ABS($F10-$G10-BM10+BN10)&lt;=1,$F10+$G10&gt;=PrSettings!$M$8),(ABS(BM10-$F10)&lt;=1)*(ABS(BN10-$G10)&lt;=1)*1,""))),"")</f>
        <v/>
      </c>
      <c r="BT10" s="262"/>
      <c r="BV10" s="253">
        <f t="shared" si="6"/>
        <v>20</v>
      </c>
      <c r="BW10" s="254" t="str">
        <f>GrpA!$B$8</f>
        <v>Switzerland</v>
      </c>
      <c r="BX10" s="255">
        <f t="shared" si="42"/>
        <v>54</v>
      </c>
      <c r="BY10" s="254" t="str">
        <f>GrpA!$D$8</f>
        <v>Germany</v>
      </c>
      <c r="BZ10" s="258"/>
      <c r="CA10" s="258"/>
      <c r="CB10" s="261"/>
      <c r="CC10" s="255" t="str">
        <f t="shared" si="43"/>
        <v/>
      </c>
      <c r="CD10" s="255" t="str">
        <f>IF((CC10&lt;&gt;""),IF(OR($F10&lt;&gt;$G10,PrSettings!$M$4="●"),(($F10-$G10)=(BZ10-CA10))*1,0),"")</f>
        <v/>
      </c>
      <c r="CE10" s="255" t="str">
        <f t="shared" si="44"/>
        <v/>
      </c>
      <c r="CF10" s="255" t="str">
        <f>IF(CC10&lt;&gt;"",IF(ABS($F10-$G10)&gt;=PrSettings!$M$7,(ABS($F10-$G10-BZ10+CA10)&lt;=1)*1,IF(AND(CC10,$F10=$G10,$F10&gt;=PrSettings!$M$6),(ABS(BZ10-$F10)&lt;=1)*1,IF(AND(ABS($F10-$G10-BZ10+CA10)&lt;=1,$F10+$G10&gt;=PrSettings!$M$8),(ABS(BZ10-$F10)&lt;=1)*(ABS(CA10-$G10)&lt;=1)*1,""))),"")</f>
        <v/>
      </c>
      <c r="CG10" s="262"/>
      <c r="CI10" s="253">
        <f t="shared" si="7"/>
        <v>20</v>
      </c>
      <c r="CJ10" s="254" t="str">
        <f>GrpA!$B$8</f>
        <v>Switzerland</v>
      </c>
      <c r="CK10" s="255">
        <f t="shared" si="45"/>
        <v>54</v>
      </c>
      <c r="CL10" s="254" t="str">
        <f>GrpA!$D$8</f>
        <v>Germany</v>
      </c>
      <c r="CM10" s="258"/>
      <c r="CN10" s="258"/>
      <c r="CO10" s="261"/>
      <c r="CP10" s="255" t="str">
        <f t="shared" si="46"/>
        <v/>
      </c>
      <c r="CQ10" s="255" t="str">
        <f>IF((CP10&lt;&gt;""),IF(OR($F10&lt;&gt;$G10,PrSettings!$M$4="●"),(($F10-$G10)=(CM10-CN10))*1,0),"")</f>
        <v/>
      </c>
      <c r="CR10" s="255" t="str">
        <f t="shared" si="47"/>
        <v/>
      </c>
      <c r="CS10" s="255" t="str">
        <f>IF(CP10&lt;&gt;"",IF(ABS($F10-$G10)&gt;=PrSettings!$M$7,(ABS($F10-$G10-CM10+CN10)&lt;=1)*1,IF(AND(CP10,$F10=$G10,$F10&gt;=PrSettings!$M$6),(ABS(CM10-$F10)&lt;=1)*1,IF(AND(ABS($F10-$G10-CM10+CN10)&lt;=1,$F10+$G10&gt;=PrSettings!$M$8),(ABS(CM10-$F10)&lt;=1)*(ABS(CN10-$G10)&lt;=1)*1,""))),"")</f>
        <v/>
      </c>
      <c r="CT10" s="262"/>
      <c r="CV10" s="253">
        <f t="shared" si="8"/>
        <v>20</v>
      </c>
      <c r="CW10" s="254" t="str">
        <f>GrpA!$B$8</f>
        <v>Switzerland</v>
      </c>
      <c r="CX10" s="255">
        <f t="shared" si="48"/>
        <v>54</v>
      </c>
      <c r="CY10" s="254" t="str">
        <f>GrpA!$D$8</f>
        <v>Germany</v>
      </c>
      <c r="CZ10" s="258"/>
      <c r="DA10" s="258"/>
      <c r="DB10" s="261"/>
      <c r="DC10" s="255" t="str">
        <f t="shared" si="49"/>
        <v/>
      </c>
      <c r="DD10" s="255" t="str">
        <f>IF((DC10&lt;&gt;""),IF(OR($F10&lt;&gt;$G10,PrSettings!$M$4="●"),(($F10-$G10)=(CZ10-DA10))*1,0),"")</f>
        <v/>
      </c>
      <c r="DE10" s="255" t="str">
        <f t="shared" si="50"/>
        <v/>
      </c>
      <c r="DF10" s="255" t="str">
        <f>IF(DC10&lt;&gt;"",IF(ABS($F10-$G10)&gt;=PrSettings!$M$7,(ABS($F10-$G10-CZ10+DA10)&lt;=1)*1,IF(AND(DC10,$F10=$G10,$F10&gt;=PrSettings!$M$6),(ABS(CZ10-$F10)&lt;=1)*1,IF(AND(ABS($F10-$G10-CZ10+DA10)&lt;=1,$F10+$G10&gt;=PrSettings!$M$8),(ABS(CZ10-$F10)&lt;=1)*(ABS(DA10-$G10)&lt;=1)*1,""))),"")</f>
        <v/>
      </c>
      <c r="DG10" s="262"/>
      <c r="DI10" s="253">
        <f t="shared" si="9"/>
        <v>20</v>
      </c>
      <c r="DJ10" s="254" t="str">
        <f>GrpA!$B$8</f>
        <v>Switzerland</v>
      </c>
      <c r="DK10" s="255">
        <f t="shared" si="51"/>
        <v>54</v>
      </c>
      <c r="DL10" s="254" t="str">
        <f>GrpA!$D$8</f>
        <v>Germany</v>
      </c>
      <c r="DM10" s="258"/>
      <c r="DN10" s="258"/>
      <c r="DO10" s="261"/>
      <c r="DP10" s="255" t="str">
        <f t="shared" si="52"/>
        <v/>
      </c>
      <c r="DQ10" s="255" t="str">
        <f>IF((DP10&lt;&gt;""),IF(OR($F10&lt;&gt;$G10,PrSettings!$M$4="●"),(($F10-$G10)=(DM10-DN10))*1,0),"")</f>
        <v/>
      </c>
      <c r="DR10" s="255" t="str">
        <f t="shared" si="53"/>
        <v/>
      </c>
      <c r="DS10" s="255" t="str">
        <f>IF(DP10&lt;&gt;"",IF(ABS($F10-$G10)&gt;=PrSettings!$M$7,(ABS($F10-$G10-DM10+DN10)&lt;=1)*1,IF(AND(DP10,$F10=$G10,$F10&gt;=PrSettings!$M$6),(ABS(DM10-$F10)&lt;=1)*1,IF(AND(ABS($F10-$G10-DM10+DN10)&lt;=1,$F10+$G10&gt;=PrSettings!$M$8),(ABS(DM10-$F10)&lt;=1)*(ABS(DN10-$G10)&lt;=1)*1,""))),"")</f>
        <v/>
      </c>
      <c r="DT10" s="262"/>
      <c r="DV10" s="253">
        <f t="shared" si="10"/>
        <v>20</v>
      </c>
      <c r="DW10" s="254" t="str">
        <f>GrpA!$B$8</f>
        <v>Switzerland</v>
      </c>
      <c r="DX10" s="255">
        <f t="shared" si="54"/>
        <v>54</v>
      </c>
      <c r="DY10" s="254" t="str">
        <f>GrpA!$D$8</f>
        <v>Germany</v>
      </c>
      <c r="DZ10" s="258"/>
      <c r="EA10" s="258"/>
      <c r="EB10" s="261"/>
      <c r="EC10" s="255" t="str">
        <f t="shared" si="55"/>
        <v/>
      </c>
      <c r="ED10" s="255" t="str">
        <f>IF((EC10&lt;&gt;""),IF(OR($F10&lt;&gt;$G10,PrSettings!$M$4="●"),(($F10-$G10)=(DZ10-EA10))*1,0),"")</f>
        <v/>
      </c>
      <c r="EE10" s="255" t="str">
        <f t="shared" si="56"/>
        <v/>
      </c>
      <c r="EF10" s="255" t="str">
        <f>IF(EC10&lt;&gt;"",IF(ABS($F10-$G10)&gt;=PrSettings!$M$7,(ABS($F10-$G10-DZ10+EA10)&lt;=1)*1,IF(AND(EC10,$F10=$G10,$F10&gt;=PrSettings!$M$6),(ABS(DZ10-$F10)&lt;=1)*1,IF(AND(ABS($F10-$G10-DZ10+EA10)&lt;=1,$F10+$G10&gt;=PrSettings!$M$8),(ABS(DZ10-$F10)&lt;=1)*(ABS(EA10-$G10)&lt;=1)*1,""))),"")</f>
        <v/>
      </c>
      <c r="EG10" s="262"/>
      <c r="EI10" s="253">
        <f t="shared" si="11"/>
        <v>20</v>
      </c>
      <c r="EJ10" s="254" t="str">
        <f>GrpA!$B$8</f>
        <v>Switzerland</v>
      </c>
      <c r="EK10" s="255">
        <f t="shared" si="57"/>
        <v>54</v>
      </c>
      <c r="EL10" s="254" t="str">
        <f>GrpA!$D$8</f>
        <v>Germany</v>
      </c>
      <c r="EM10" s="258"/>
      <c r="EN10" s="258"/>
      <c r="EO10" s="261"/>
      <c r="EP10" s="255" t="str">
        <f t="shared" si="58"/>
        <v/>
      </c>
      <c r="EQ10" s="255" t="str">
        <f>IF((EP10&lt;&gt;""),IF(OR($F10&lt;&gt;$G10,PrSettings!$M$4="●"),(($F10-$G10)=(EM10-EN10))*1,0),"")</f>
        <v/>
      </c>
      <c r="ER10" s="255" t="str">
        <f t="shared" si="59"/>
        <v/>
      </c>
      <c r="ES10" s="255" t="str">
        <f>IF(EP10&lt;&gt;"",IF(ABS($F10-$G10)&gt;=PrSettings!$M$7,(ABS($F10-$G10-EM10+EN10)&lt;=1)*1,IF(AND(EP10,$F10=$G10,$F10&gt;=PrSettings!$M$6),(ABS(EM10-$F10)&lt;=1)*1,IF(AND(ABS($F10-$G10-EM10+EN10)&lt;=1,$F10+$G10&gt;=PrSettings!$M$8),(ABS(EM10-$F10)&lt;=1)*(ABS(EN10-$G10)&lt;=1)*1,""))),"")</f>
        <v/>
      </c>
      <c r="ET10" s="262"/>
      <c r="EV10" s="253">
        <f t="shared" si="12"/>
        <v>20</v>
      </c>
      <c r="EW10" s="254" t="str">
        <f>GrpA!$B$8</f>
        <v>Switzerland</v>
      </c>
      <c r="EX10" s="255">
        <f t="shared" si="60"/>
        <v>54</v>
      </c>
      <c r="EY10" s="254" t="str">
        <f>GrpA!$D$8</f>
        <v>Germany</v>
      </c>
      <c r="EZ10" s="258"/>
      <c r="FA10" s="258"/>
      <c r="FB10" s="261"/>
      <c r="FC10" s="255" t="str">
        <f t="shared" si="61"/>
        <v/>
      </c>
      <c r="FD10" s="255" t="str">
        <f>IF((FC10&lt;&gt;""),IF(OR($F10&lt;&gt;$G10,PrSettings!$M$4="●"),(($F10-$G10)=(EZ10-FA10))*1,0),"")</f>
        <v/>
      </c>
      <c r="FE10" s="255" t="str">
        <f t="shared" si="62"/>
        <v/>
      </c>
      <c r="FF10" s="255" t="str">
        <f>IF(FC10&lt;&gt;"",IF(ABS($F10-$G10)&gt;=PrSettings!$M$7,(ABS($F10-$G10-EZ10+FA10)&lt;=1)*1,IF(AND(FC10,$F10=$G10,$F10&gt;=PrSettings!$M$6),(ABS(EZ10-$F10)&lt;=1)*1,IF(AND(ABS($F10-$G10-EZ10+FA10)&lt;=1,$F10+$G10&gt;=PrSettings!$M$8),(ABS(EZ10-$F10)&lt;=1)*(ABS(FA10-$G10)&lt;=1)*1,""))),"")</f>
        <v/>
      </c>
      <c r="FG10" s="262"/>
      <c r="FI10" s="253">
        <f t="shared" si="13"/>
        <v>20</v>
      </c>
      <c r="FJ10" s="254" t="str">
        <f>GrpA!$B$8</f>
        <v>Switzerland</v>
      </c>
      <c r="FK10" s="255">
        <f t="shared" si="63"/>
        <v>54</v>
      </c>
      <c r="FL10" s="254" t="str">
        <f>GrpA!$D$8</f>
        <v>Germany</v>
      </c>
      <c r="FM10" s="258"/>
      <c r="FN10" s="258"/>
      <c r="FO10" s="261"/>
      <c r="FP10" s="255" t="str">
        <f t="shared" si="64"/>
        <v/>
      </c>
      <c r="FQ10" s="255" t="str">
        <f>IF((FP10&lt;&gt;""),IF(OR($F10&lt;&gt;$G10,PrSettings!$M$4="●"),(($F10-$G10)=(FM10-FN10))*1,0),"")</f>
        <v/>
      </c>
      <c r="FR10" s="255" t="str">
        <f t="shared" si="65"/>
        <v/>
      </c>
      <c r="FS10" s="255" t="str">
        <f>IF(FP10&lt;&gt;"",IF(ABS($F10-$G10)&gt;=PrSettings!$M$7,(ABS($F10-$G10-FM10+FN10)&lt;=1)*1,IF(AND(FP10,$F10=$G10,$F10&gt;=PrSettings!$M$6),(ABS(FM10-$F10)&lt;=1)*1,IF(AND(ABS($F10-$G10-FM10+FN10)&lt;=1,$F10+$G10&gt;=PrSettings!$M$8),(ABS(FM10-$F10)&lt;=1)*(ABS(FN10-$G10)&lt;=1)*1,""))),"")</f>
        <v/>
      </c>
      <c r="FT10" s="262"/>
      <c r="FV10" s="253">
        <f t="shared" si="14"/>
        <v>20</v>
      </c>
      <c r="FW10" s="254" t="str">
        <f>GrpA!$B$8</f>
        <v>Switzerland</v>
      </c>
      <c r="FX10" s="255">
        <f t="shared" si="66"/>
        <v>54</v>
      </c>
      <c r="FY10" s="254" t="str">
        <f>GrpA!$D$8</f>
        <v>Germany</v>
      </c>
      <c r="FZ10" s="258"/>
      <c r="GA10" s="258"/>
      <c r="GB10" s="261"/>
      <c r="GC10" s="255" t="str">
        <f t="shared" si="67"/>
        <v/>
      </c>
      <c r="GD10" s="255" t="str">
        <f>IF((GC10&lt;&gt;""),IF(OR($F10&lt;&gt;$G10,PrSettings!$M$4="●"),(($F10-$G10)=(FZ10-GA10))*1,0),"")</f>
        <v/>
      </c>
      <c r="GE10" s="255" t="str">
        <f t="shared" si="68"/>
        <v/>
      </c>
      <c r="GF10" s="255" t="str">
        <f>IF(GC10&lt;&gt;"",IF(ABS($F10-$G10)&gt;=PrSettings!$M$7,(ABS($F10-$G10-FZ10+GA10)&lt;=1)*1,IF(AND(GC10,$F10=$G10,$F10&gt;=PrSettings!$M$6),(ABS(FZ10-$F10)&lt;=1)*1,IF(AND(ABS($F10-$G10-FZ10+GA10)&lt;=1,$F10+$G10&gt;=PrSettings!$M$8),(ABS(FZ10-$F10)&lt;=1)*(ABS(GA10-$G10)&lt;=1)*1,""))),"")</f>
        <v/>
      </c>
      <c r="GG10" s="262"/>
      <c r="GI10" s="253">
        <f t="shared" si="15"/>
        <v>20</v>
      </c>
      <c r="GJ10" s="254" t="str">
        <f>GrpA!$B$8</f>
        <v>Switzerland</v>
      </c>
      <c r="GK10" s="255">
        <f t="shared" si="69"/>
        <v>54</v>
      </c>
      <c r="GL10" s="254" t="str">
        <f>GrpA!$D$8</f>
        <v>Germany</v>
      </c>
      <c r="GM10" s="258"/>
      <c r="GN10" s="258"/>
      <c r="GO10" s="261"/>
      <c r="GP10" s="255" t="str">
        <f t="shared" si="70"/>
        <v/>
      </c>
      <c r="GQ10" s="255" t="str">
        <f>IF((GP10&lt;&gt;""),IF(OR($F10&lt;&gt;$G10,PrSettings!$M$4="●"),(($F10-$G10)=(GM10-GN10))*1,0),"")</f>
        <v/>
      </c>
      <c r="GR10" s="255" t="str">
        <f t="shared" si="71"/>
        <v/>
      </c>
      <c r="GS10" s="255" t="str">
        <f>IF(GP10&lt;&gt;"",IF(ABS($F10-$G10)&gt;=PrSettings!$M$7,(ABS($F10-$G10-GM10+GN10)&lt;=1)*1,IF(AND(GP10,$F10=$G10,$F10&gt;=PrSettings!$M$6),(ABS(GM10-$F10)&lt;=1)*1,IF(AND(ABS($F10-$G10-GM10+GN10)&lt;=1,$F10+$G10&gt;=PrSettings!$M$8),(ABS(GM10-$F10)&lt;=1)*(ABS(GN10-$G10)&lt;=1)*1,""))),"")</f>
        <v/>
      </c>
      <c r="GT10" s="262"/>
      <c r="GV10" s="253">
        <f t="shared" si="16"/>
        <v>20</v>
      </c>
      <c r="GW10" s="254" t="str">
        <f>GrpA!$B$8</f>
        <v>Switzerland</v>
      </c>
      <c r="GX10" s="255">
        <f t="shared" si="72"/>
        <v>54</v>
      </c>
      <c r="GY10" s="254" t="str">
        <f>GrpA!$D$8</f>
        <v>Germany</v>
      </c>
      <c r="GZ10" s="258"/>
      <c r="HA10" s="258"/>
      <c r="HB10" s="261"/>
      <c r="HC10" s="255" t="str">
        <f t="shared" si="73"/>
        <v/>
      </c>
      <c r="HD10" s="255" t="str">
        <f>IF((HC10&lt;&gt;""),IF(OR($F10&lt;&gt;$G10,PrSettings!$M$4="●"),(($F10-$G10)=(GZ10-HA10))*1,0),"")</f>
        <v/>
      </c>
      <c r="HE10" s="255" t="str">
        <f t="shared" si="74"/>
        <v/>
      </c>
      <c r="HF10" s="255" t="str">
        <f>IF(HC10&lt;&gt;"",IF(ABS($F10-$G10)&gt;=PrSettings!$M$7,(ABS($F10-$G10-GZ10+HA10)&lt;=1)*1,IF(AND(HC10,$F10=$G10,$F10&gt;=PrSettings!$M$6),(ABS(GZ10-$F10)&lt;=1)*1,IF(AND(ABS($F10-$G10-GZ10+HA10)&lt;=1,$F10+$G10&gt;=PrSettings!$M$8),(ABS(GZ10-$F10)&lt;=1)*(ABS(HA10-$G10)&lt;=1)*1,""))),"")</f>
        <v/>
      </c>
      <c r="HG10" s="262"/>
      <c r="HI10" s="253">
        <f t="shared" si="17"/>
        <v>20</v>
      </c>
      <c r="HJ10" s="254" t="str">
        <f>GrpA!$B$8</f>
        <v>Switzerland</v>
      </c>
      <c r="HK10" s="255">
        <f t="shared" si="75"/>
        <v>54</v>
      </c>
      <c r="HL10" s="254" t="str">
        <f>GrpA!$D$8</f>
        <v>Germany</v>
      </c>
      <c r="HM10" s="258"/>
      <c r="HN10" s="258"/>
      <c r="HO10" s="261"/>
      <c r="HP10" s="255" t="str">
        <f t="shared" si="76"/>
        <v/>
      </c>
      <c r="HQ10" s="255" t="str">
        <f>IF((HP10&lt;&gt;""),IF(OR($F10&lt;&gt;$G10,PrSettings!$M$4="●"),(($F10-$G10)=(HM10-HN10))*1,0),"")</f>
        <v/>
      </c>
      <c r="HR10" s="255" t="str">
        <f t="shared" si="77"/>
        <v/>
      </c>
      <c r="HS10" s="255" t="str">
        <f>IF(HP10&lt;&gt;"",IF(ABS($F10-$G10)&gt;=PrSettings!$M$7,(ABS($F10-$G10-HM10+HN10)&lt;=1)*1,IF(AND(HP10,$F10=$G10,$F10&gt;=PrSettings!$M$6),(ABS(HM10-$F10)&lt;=1)*1,IF(AND(ABS($F10-$G10-HM10+HN10)&lt;=1,$F10+$G10&gt;=PrSettings!$M$8),(ABS(HM10-$F10)&lt;=1)*(ABS(HN10-$G10)&lt;=1)*1,""))),"")</f>
        <v/>
      </c>
      <c r="HT10" s="262"/>
      <c r="HV10" s="253">
        <f t="shared" si="18"/>
        <v>20</v>
      </c>
      <c r="HW10" s="254" t="str">
        <f>GrpA!$B$8</f>
        <v>Switzerland</v>
      </c>
      <c r="HX10" s="255">
        <f t="shared" si="78"/>
        <v>54</v>
      </c>
      <c r="HY10" s="254" t="str">
        <f>GrpA!$D$8</f>
        <v>Germany</v>
      </c>
      <c r="HZ10" s="258"/>
      <c r="IA10" s="258"/>
      <c r="IB10" s="261"/>
      <c r="IC10" s="255" t="str">
        <f t="shared" si="79"/>
        <v/>
      </c>
      <c r="ID10" s="255" t="str">
        <f>IF((IC10&lt;&gt;""),IF(OR($F10&lt;&gt;$G10,PrSettings!$M$4="●"),(($F10-$G10)=(HZ10-IA10))*1,0),"")</f>
        <v/>
      </c>
      <c r="IE10" s="255" t="str">
        <f t="shared" si="80"/>
        <v/>
      </c>
      <c r="IF10" s="255" t="str">
        <f>IF(IC10&lt;&gt;"",IF(ABS($F10-$G10)&gt;=PrSettings!$M$7,(ABS($F10-$G10-HZ10+IA10)&lt;=1)*1,IF(AND(IC10,$F10=$G10,$F10&gt;=PrSettings!$M$6),(ABS(HZ10-$F10)&lt;=1)*1,IF(AND(ABS($F10-$G10-HZ10+IA10)&lt;=1,$F10+$G10&gt;=PrSettings!$M$8),(ABS(HZ10-$F10)&lt;=1)*(ABS(IA10-$G10)&lt;=1)*1,""))),"")</f>
        <v/>
      </c>
      <c r="IG10" s="262"/>
      <c r="II10" s="253">
        <f t="shared" si="19"/>
        <v>20</v>
      </c>
      <c r="IJ10" s="254" t="str">
        <f>GrpA!$B$8</f>
        <v>Switzerland</v>
      </c>
      <c r="IK10" s="255">
        <f t="shared" si="81"/>
        <v>54</v>
      </c>
      <c r="IL10" s="254" t="str">
        <f>GrpA!$D$8</f>
        <v>Germany</v>
      </c>
      <c r="IM10" s="258"/>
      <c r="IN10" s="258"/>
      <c r="IO10" s="261"/>
      <c r="IP10" s="255" t="str">
        <f t="shared" si="82"/>
        <v/>
      </c>
      <c r="IQ10" s="255" t="str">
        <f>IF((IP10&lt;&gt;""),IF(OR($F10&lt;&gt;$G10,PrSettings!$M$4="●"),(($F10-$G10)=(IM10-IN10))*1,0),"")</f>
        <v/>
      </c>
      <c r="IR10" s="255" t="str">
        <f t="shared" si="83"/>
        <v/>
      </c>
      <c r="IS10" s="255" t="str">
        <f>IF(IP10&lt;&gt;"",IF(ABS($F10-$G10)&gt;=PrSettings!$M$7,(ABS($F10-$G10-IM10+IN10)&lt;=1)*1,IF(AND(IP10,$F10=$G10,$F10&gt;=PrSettings!$M$6),(ABS(IM10-$F10)&lt;=1)*1,IF(AND(ABS($F10-$G10-IM10+IN10)&lt;=1,$F10+$G10&gt;=PrSettings!$M$8),(ABS(IM10-$F10)&lt;=1)*(ABS(IN10-$G10)&lt;=1)*1,""))),"")</f>
        <v/>
      </c>
      <c r="IT10" s="262"/>
      <c r="IV10" s="253">
        <f t="shared" si="20"/>
        <v>20</v>
      </c>
      <c r="IW10" s="254" t="str">
        <f>GrpA!$B$8</f>
        <v>Switzerland</v>
      </c>
      <c r="IX10" s="255">
        <f t="shared" si="84"/>
        <v>54</v>
      </c>
      <c r="IY10" s="254" t="str">
        <f>GrpA!$D$8</f>
        <v>Germany</v>
      </c>
      <c r="IZ10" s="258"/>
      <c r="JA10" s="258"/>
      <c r="JB10" s="261"/>
      <c r="JC10" s="255" t="str">
        <f t="shared" si="85"/>
        <v/>
      </c>
      <c r="JD10" s="255" t="str">
        <f>IF((JC10&lt;&gt;""),IF(OR($F10&lt;&gt;$G10,PrSettings!$M$4="●"),(($F10-$G10)=(IZ10-JA10))*1,0),"")</f>
        <v/>
      </c>
      <c r="JE10" s="255" t="str">
        <f t="shared" si="86"/>
        <v/>
      </c>
      <c r="JF10" s="255" t="str">
        <f>IF(JC10&lt;&gt;"",IF(ABS($F10-$G10)&gt;=PrSettings!$M$7,(ABS($F10-$G10-IZ10+JA10)&lt;=1)*1,IF(AND(JC10,$F10=$G10,$F10&gt;=PrSettings!$M$6),(ABS(IZ10-$F10)&lt;=1)*1,IF(AND(ABS($F10-$G10-IZ10+JA10)&lt;=1,$F10+$G10&gt;=PrSettings!$M$8),(ABS(IZ10-$F10)&lt;=1)*(ABS(JA10-$G10)&lt;=1)*1,""))),"")</f>
        <v/>
      </c>
      <c r="JG10" s="262"/>
      <c r="JI10" s="253">
        <f t="shared" si="21"/>
        <v>20</v>
      </c>
      <c r="JJ10" s="254" t="str">
        <f>GrpA!$B$8</f>
        <v>Switzerland</v>
      </c>
      <c r="JK10" s="255">
        <f t="shared" si="87"/>
        <v>54</v>
      </c>
      <c r="JL10" s="254" t="str">
        <f>GrpA!$D$8</f>
        <v>Germany</v>
      </c>
      <c r="JM10" s="258"/>
      <c r="JN10" s="258"/>
      <c r="JO10" s="261"/>
      <c r="JP10" s="255" t="str">
        <f t="shared" si="88"/>
        <v/>
      </c>
      <c r="JQ10" s="255" t="str">
        <f>IF((JP10&lt;&gt;""),IF(OR($F10&lt;&gt;$G10,PrSettings!$M$4="●"),(($F10-$G10)=(JM10-JN10))*1,0),"")</f>
        <v/>
      </c>
      <c r="JR10" s="255" t="str">
        <f t="shared" si="89"/>
        <v/>
      </c>
      <c r="JS10" s="255" t="str">
        <f>IF(JP10&lt;&gt;"",IF(ABS($F10-$G10)&gt;=PrSettings!$M$7,(ABS($F10-$G10-JM10+JN10)&lt;=1)*1,IF(AND(JP10,$F10=$G10,$F10&gt;=PrSettings!$M$6),(ABS(JM10-$F10)&lt;=1)*1,IF(AND(ABS($F10-$G10-JM10+JN10)&lt;=1,$F10+$G10&gt;=PrSettings!$M$8),(ABS(JM10-$F10)&lt;=1)*(ABS(JN10-$G10)&lt;=1)*1,""))),"")</f>
        <v/>
      </c>
      <c r="JT10" s="262"/>
      <c r="JV10" s="253">
        <f t="shared" si="22"/>
        <v>20</v>
      </c>
      <c r="JW10" s="254" t="str">
        <f>GrpA!$B$8</f>
        <v>Switzerland</v>
      </c>
      <c r="JX10" s="255">
        <f t="shared" si="90"/>
        <v>54</v>
      </c>
      <c r="JY10" s="254" t="str">
        <f>GrpA!$D$8</f>
        <v>Germany</v>
      </c>
      <c r="JZ10" s="258"/>
      <c r="KA10" s="258"/>
      <c r="KB10" s="261"/>
      <c r="KC10" s="255" t="str">
        <f t="shared" si="91"/>
        <v/>
      </c>
      <c r="KD10" s="255" t="str">
        <f>IF((KC10&lt;&gt;""),IF(OR($F10&lt;&gt;$G10,PrSettings!$M$4="●"),(($F10-$G10)=(JZ10-KA10))*1,0),"")</f>
        <v/>
      </c>
      <c r="KE10" s="255" t="str">
        <f t="shared" si="92"/>
        <v/>
      </c>
      <c r="KF10" s="255" t="str">
        <f>IF(KC10&lt;&gt;"",IF(ABS($F10-$G10)&gt;=PrSettings!$M$7,(ABS($F10-$G10-JZ10+KA10)&lt;=1)*1,IF(AND(KC10,$F10=$G10,$F10&gt;=PrSettings!$M$6),(ABS(JZ10-$F10)&lt;=1)*1,IF(AND(ABS($F10-$G10-JZ10+KA10)&lt;=1,$F10+$G10&gt;=PrSettings!$M$8),(ABS(JZ10-$F10)&lt;=1)*(ABS(KA10-$G10)&lt;=1)*1,""))),"")</f>
        <v/>
      </c>
      <c r="KG10" s="262"/>
      <c r="KI10" s="253">
        <f t="shared" si="23"/>
        <v>20</v>
      </c>
      <c r="KJ10" s="254" t="str">
        <f>GrpA!$B$8</f>
        <v>Switzerland</v>
      </c>
      <c r="KK10" s="255">
        <f t="shared" si="93"/>
        <v>54</v>
      </c>
      <c r="KL10" s="254" t="str">
        <f>GrpA!$D$8</f>
        <v>Germany</v>
      </c>
      <c r="KM10" s="258"/>
      <c r="KN10" s="258"/>
      <c r="KO10" s="261"/>
      <c r="KP10" s="255" t="str">
        <f t="shared" si="94"/>
        <v/>
      </c>
      <c r="KQ10" s="255" t="str">
        <f>IF((KP10&lt;&gt;""),IF(OR($F10&lt;&gt;$G10,PrSettings!$M$4="●"),(($F10-$G10)=(KM10-KN10))*1,0),"")</f>
        <v/>
      </c>
      <c r="KR10" s="255" t="str">
        <f t="shared" si="95"/>
        <v/>
      </c>
      <c r="KS10" s="255" t="str">
        <f>IF(KP10&lt;&gt;"",IF(ABS($F10-$G10)&gt;=PrSettings!$M$7,(ABS($F10-$G10-KM10+KN10)&lt;=1)*1,IF(AND(KP10,$F10=$G10,$F10&gt;=PrSettings!$M$6),(ABS(KM10-$F10)&lt;=1)*1,IF(AND(ABS($F10-$G10-KM10+KN10)&lt;=1,$F10+$G10&gt;=PrSettings!$M$8),(ABS(KM10-$F10)&lt;=1)*(ABS(KN10-$G10)&lt;=1)*1,""))),"")</f>
        <v/>
      </c>
      <c r="KT10" s="262"/>
      <c r="KV10" s="253">
        <f t="shared" si="24"/>
        <v>20</v>
      </c>
      <c r="KW10" s="254" t="str">
        <f>GrpA!$B$8</f>
        <v>Switzerland</v>
      </c>
      <c r="KX10" s="255">
        <f t="shared" si="96"/>
        <v>54</v>
      </c>
      <c r="KY10" s="254" t="str">
        <f>GrpA!$D$8</f>
        <v>Germany</v>
      </c>
      <c r="KZ10" s="258"/>
      <c r="LA10" s="258"/>
      <c r="LB10" s="261"/>
      <c r="LC10" s="255" t="str">
        <f t="shared" si="97"/>
        <v/>
      </c>
      <c r="LD10" s="255" t="str">
        <f>IF((LC10&lt;&gt;""),IF(OR($F10&lt;&gt;$G10,PrSettings!$M$4="●"),(($F10-$G10)=(KZ10-LA10))*1,0),"")</f>
        <v/>
      </c>
      <c r="LE10" s="255" t="str">
        <f t="shared" si="98"/>
        <v/>
      </c>
      <c r="LF10" s="255" t="str">
        <f>IF(LC10&lt;&gt;"",IF(ABS($F10-$G10)&gt;=PrSettings!$M$7,(ABS($F10-$G10-KZ10+LA10)&lt;=1)*1,IF(AND(LC10,$F10=$G10,$F10&gt;=PrSettings!$M$6),(ABS(KZ10-$F10)&lt;=1)*1,IF(AND(ABS($F10-$G10-KZ10+LA10)&lt;=1,$F10+$G10&gt;=PrSettings!$M$8),(ABS(KZ10-$F10)&lt;=1)*(ABS(LA10-$G10)&lt;=1)*1,""))),"")</f>
        <v/>
      </c>
      <c r="LG10" s="262"/>
      <c r="LI10" s="253">
        <f t="shared" si="25"/>
        <v>20</v>
      </c>
      <c r="LJ10" s="254" t="str">
        <f>GrpA!$B$8</f>
        <v>Switzerland</v>
      </c>
      <c r="LK10" s="255">
        <f t="shared" si="99"/>
        <v>54</v>
      </c>
      <c r="LL10" s="254" t="str">
        <f>GrpA!$D$8</f>
        <v>Germany</v>
      </c>
      <c r="LM10" s="258"/>
      <c r="LN10" s="258"/>
      <c r="LO10" s="261"/>
      <c r="LP10" s="255" t="str">
        <f t="shared" si="100"/>
        <v/>
      </c>
      <c r="LQ10" s="255" t="str">
        <f>IF((LP10&lt;&gt;""),IF(OR($F10&lt;&gt;$G10,PrSettings!$M$4="●"),(($F10-$G10)=(LM10-LN10))*1,0),"")</f>
        <v/>
      </c>
      <c r="LR10" s="255" t="str">
        <f t="shared" si="101"/>
        <v/>
      </c>
      <c r="LS10" s="255" t="str">
        <f>IF(LP10&lt;&gt;"",IF(ABS($F10-$G10)&gt;=PrSettings!$M$7,(ABS($F10-$G10-LM10+LN10)&lt;=1)*1,IF(AND(LP10,$F10=$G10,$F10&gt;=PrSettings!$M$6),(ABS(LM10-$F10)&lt;=1)*1,IF(AND(ABS($F10-$G10-LM10+LN10)&lt;=1,$F10+$G10&gt;=PrSettings!$M$8),(ABS(LM10-$F10)&lt;=1)*(ABS(LN10-$G10)&lt;=1)*1,""))),"")</f>
        <v/>
      </c>
      <c r="LT10" s="262"/>
      <c r="LV10" s="253">
        <f t="shared" si="26"/>
        <v>20</v>
      </c>
      <c r="LW10" s="254" t="str">
        <f>GrpA!$B$8</f>
        <v>Switzerland</v>
      </c>
      <c r="LX10" s="255">
        <f t="shared" si="102"/>
        <v>54</v>
      </c>
      <c r="LY10" s="254" t="str">
        <f>GrpA!$D$8</f>
        <v>Germany</v>
      </c>
      <c r="LZ10" s="258"/>
      <c r="MA10" s="258"/>
      <c r="MB10" s="261"/>
      <c r="MC10" s="255" t="str">
        <f t="shared" si="103"/>
        <v/>
      </c>
      <c r="MD10" s="255" t="str">
        <f>IF((MC10&lt;&gt;""),IF(OR($F10&lt;&gt;$G10,PrSettings!$M$4="●"),(($F10-$G10)=(LZ10-MA10))*1,0),"")</f>
        <v/>
      </c>
      <c r="ME10" s="255" t="str">
        <f t="shared" si="104"/>
        <v/>
      </c>
      <c r="MF10" s="255" t="str">
        <f>IF(MC10&lt;&gt;"",IF(ABS($F10-$G10)&gt;=PrSettings!$M$7,(ABS($F10-$G10-LZ10+MA10)&lt;=1)*1,IF(AND(MC10,$F10=$G10,$F10&gt;=PrSettings!$M$6),(ABS(LZ10-$F10)&lt;=1)*1,IF(AND(ABS($F10-$G10-LZ10+MA10)&lt;=1,$F10+$G10&gt;=PrSettings!$M$8),(ABS(LZ10-$F10)&lt;=1)*(ABS(MA10-$G10)&lt;=1)*1,""))),"")</f>
        <v/>
      </c>
      <c r="MG10" s="262"/>
    </row>
    <row r="11">
      <c r="A11" s="172"/>
      <c r="B11" s="253">
        <f t="array" ref="B11">INDEX(Groups!$C$7:$C$35,MATCH(C11,Groups!$D$7:$D$35,0))</f>
        <v>13</v>
      </c>
      <c r="C11" s="254" t="str">
        <f>GrpA!$B$9</f>
        <v>Scotland</v>
      </c>
      <c r="D11" s="255">
        <f t="array" ref="D11">INDEX(Groups!$C$7:$C$35,MATCH(E11,Groups!$D$7:$D$35,0))</f>
        <v>6</v>
      </c>
      <c r="E11" s="254" t="str">
        <f>GrpA!$D$9</f>
        <v>Hungary</v>
      </c>
      <c r="F11" s="256">
        <f>GrpA!$E$9</f>
        <v>0</v>
      </c>
      <c r="G11" s="257">
        <f>GrpA!$G$9</f>
        <v>0</v>
      </c>
      <c r="H11" s="133"/>
      <c r="I11" s="253">
        <f t="shared" si="1"/>
        <v>13</v>
      </c>
      <c r="J11" s="254" t="str">
        <f>GrpA!$B$9</f>
        <v>Scotland</v>
      </c>
      <c r="K11" s="255">
        <f t="shared" si="27"/>
        <v>6</v>
      </c>
      <c r="L11" s="254" t="str">
        <f>GrpA!$D$9</f>
        <v>Hungary</v>
      </c>
      <c r="M11" s="258"/>
      <c r="N11" s="258"/>
      <c r="O11" s="263"/>
      <c r="P11" s="255" t="str">
        <f t="shared" si="28"/>
        <v/>
      </c>
      <c r="Q11" s="255" t="str">
        <f>IF((P11&lt;&gt;""),IF(OR($F11&lt;&gt;$G11,PrSettings!$M$4="●"),(($F11-$G11)=(M11-N11))*1,0),"")</f>
        <v/>
      </c>
      <c r="R11" s="255" t="str">
        <f t="shared" si="29"/>
        <v/>
      </c>
      <c r="S11" s="255" t="str">
        <f>IF(P11&lt;&gt;"",IF(ABS($F11-$G11)&gt;=PrSettings!$M$7,(ABS($F11-$G11-M11+N11)&lt;=1)*1,IF(AND(P11,$F11=$G11,$F11&gt;=PrSettings!$M$6),(ABS(M11-$F11)&lt;=1)*1,IF(AND(ABS($F11-$G11-M11+N11)&lt;=1,$F11+$G11&gt;=PrSettings!$M$8),(ABS(M11-$F11)&lt;=1)*(ABS(N11-$G11)&lt;=1)*1,""))),"")</f>
        <v/>
      </c>
      <c r="T11" s="264"/>
      <c r="V11" s="253">
        <f t="shared" si="2"/>
        <v>13</v>
      </c>
      <c r="W11" s="254" t="str">
        <f>GrpA!$B$9</f>
        <v>Scotland</v>
      </c>
      <c r="X11" s="255">
        <f t="shared" si="30"/>
        <v>6</v>
      </c>
      <c r="Y11" s="254" t="str">
        <f>GrpA!$D$9</f>
        <v>Hungary</v>
      </c>
      <c r="Z11" s="258"/>
      <c r="AA11" s="258"/>
      <c r="AB11" s="263"/>
      <c r="AC11" s="255" t="str">
        <f t="shared" si="31"/>
        <v/>
      </c>
      <c r="AD11" s="255" t="str">
        <f>IF((AC11&lt;&gt;""),IF(OR($F11&lt;&gt;$G11,PrSettings!$M$4="●"),(($F11-$G11)=(Z11-AA11))*1,0),"")</f>
        <v/>
      </c>
      <c r="AE11" s="255" t="str">
        <f t="shared" si="32"/>
        <v/>
      </c>
      <c r="AF11" s="255" t="str">
        <f>IF(AC11&lt;&gt;"",IF(ABS($F11-$G11)&gt;=PrSettings!$M$7,(ABS($F11-$G11-Z11+AA11)&lt;=1)*1,IF(AND(AC11,$F11=$G11,$F11&gt;=PrSettings!$M$6),(ABS(Z11-$F11)&lt;=1)*1,IF(AND(ABS($F11-$G11-Z11+AA11)&lt;=1,$F11+$G11&gt;=PrSettings!$M$8),(ABS(Z11-$F11)&lt;=1)*(ABS(AA11-$G11)&lt;=1)*1,""))),"")</f>
        <v/>
      </c>
      <c r="AG11" s="264"/>
      <c r="AI11" s="253">
        <f t="shared" si="3"/>
        <v>13</v>
      </c>
      <c r="AJ11" s="254" t="str">
        <f>GrpA!$B$9</f>
        <v>Scotland</v>
      </c>
      <c r="AK11" s="255">
        <f t="shared" si="33"/>
        <v>6</v>
      </c>
      <c r="AL11" s="254" t="str">
        <f>GrpA!$D$9</f>
        <v>Hungary</v>
      </c>
      <c r="AM11" s="258"/>
      <c r="AN11" s="258"/>
      <c r="AO11" s="263"/>
      <c r="AP11" s="255" t="str">
        <f t="shared" si="34"/>
        <v/>
      </c>
      <c r="AQ11" s="255" t="str">
        <f>IF((AP11&lt;&gt;""),IF(OR($F11&lt;&gt;$G11,PrSettings!$M$4="●"),(($F11-$G11)=(AM11-AN11))*1,0),"")</f>
        <v/>
      </c>
      <c r="AR11" s="255" t="str">
        <f t="shared" si="35"/>
        <v/>
      </c>
      <c r="AS11" s="255" t="str">
        <f>IF(AP11&lt;&gt;"",IF(ABS($F11-$G11)&gt;=PrSettings!$M$7,(ABS($F11-$G11-AM11+AN11)&lt;=1)*1,IF(AND(AP11,$F11=$G11,$F11&gt;=PrSettings!$M$6),(ABS(AM11-$F11)&lt;=1)*1,IF(AND(ABS($F11-$G11-AM11+AN11)&lt;=1,$F11+$G11&gt;=PrSettings!$M$8),(ABS(AM11-$F11)&lt;=1)*(ABS(AN11-$G11)&lt;=1)*1,""))),"")</f>
        <v/>
      </c>
      <c r="AT11" s="264"/>
      <c r="AV11" s="253">
        <f t="shared" si="4"/>
        <v>13</v>
      </c>
      <c r="AW11" s="254" t="str">
        <f>GrpA!$B$9</f>
        <v>Scotland</v>
      </c>
      <c r="AX11" s="255">
        <f t="shared" si="36"/>
        <v>6</v>
      </c>
      <c r="AY11" s="254" t="str">
        <f>GrpA!$D$9</f>
        <v>Hungary</v>
      </c>
      <c r="AZ11" s="258"/>
      <c r="BA11" s="258"/>
      <c r="BB11" s="263"/>
      <c r="BC11" s="255" t="str">
        <f t="shared" si="37"/>
        <v/>
      </c>
      <c r="BD11" s="255" t="str">
        <f>IF((BC11&lt;&gt;""),IF(OR($F11&lt;&gt;$G11,PrSettings!$M$4="●"),(($F11-$G11)=(AZ11-BA11))*1,0),"")</f>
        <v/>
      </c>
      <c r="BE11" s="255" t="str">
        <f t="shared" si="38"/>
        <v/>
      </c>
      <c r="BF11" s="255" t="str">
        <f>IF(BC11&lt;&gt;"",IF(ABS($F11-$G11)&gt;=PrSettings!$M$7,(ABS($F11-$G11-AZ11+BA11)&lt;=1)*1,IF(AND(BC11,$F11=$G11,$F11&gt;=PrSettings!$M$6),(ABS(AZ11-$F11)&lt;=1)*1,IF(AND(ABS($F11-$G11-AZ11+BA11)&lt;=1,$F11+$G11&gt;=PrSettings!$M$8),(ABS(AZ11-$F11)&lt;=1)*(ABS(BA11-$G11)&lt;=1)*1,""))),"")</f>
        <v/>
      </c>
      <c r="BG11" s="264"/>
      <c r="BI11" s="253">
        <f t="shared" si="5"/>
        <v>13</v>
      </c>
      <c r="BJ11" s="254" t="str">
        <f>GrpA!$B$9</f>
        <v>Scotland</v>
      </c>
      <c r="BK11" s="255">
        <f t="shared" si="39"/>
        <v>6</v>
      </c>
      <c r="BL11" s="254" t="str">
        <f>GrpA!$D$9</f>
        <v>Hungary</v>
      </c>
      <c r="BM11" s="258"/>
      <c r="BN11" s="258"/>
      <c r="BO11" s="263"/>
      <c r="BP11" s="255" t="str">
        <f t="shared" si="40"/>
        <v/>
      </c>
      <c r="BQ11" s="255" t="str">
        <f>IF((BP11&lt;&gt;""),IF(OR($F11&lt;&gt;$G11,PrSettings!$M$4="●"),(($F11-$G11)=(BM11-BN11))*1,0),"")</f>
        <v/>
      </c>
      <c r="BR11" s="255" t="str">
        <f t="shared" si="41"/>
        <v/>
      </c>
      <c r="BS11" s="255" t="str">
        <f>IF(BP11&lt;&gt;"",IF(ABS($F11-$G11)&gt;=PrSettings!$M$7,(ABS($F11-$G11-BM11+BN11)&lt;=1)*1,IF(AND(BP11,$F11=$G11,$F11&gt;=PrSettings!$M$6),(ABS(BM11-$F11)&lt;=1)*1,IF(AND(ABS($F11-$G11-BM11+BN11)&lt;=1,$F11+$G11&gt;=PrSettings!$M$8),(ABS(BM11-$F11)&lt;=1)*(ABS(BN11-$G11)&lt;=1)*1,""))),"")</f>
        <v/>
      </c>
      <c r="BT11" s="264"/>
      <c r="BV11" s="253">
        <f t="shared" si="6"/>
        <v>13</v>
      </c>
      <c r="BW11" s="254" t="str">
        <f>GrpA!$B$9</f>
        <v>Scotland</v>
      </c>
      <c r="BX11" s="255">
        <f t="shared" si="42"/>
        <v>6</v>
      </c>
      <c r="BY11" s="254" t="str">
        <f>GrpA!$D$9</f>
        <v>Hungary</v>
      </c>
      <c r="BZ11" s="258"/>
      <c r="CA11" s="258"/>
      <c r="CB11" s="263"/>
      <c r="CC11" s="255" t="str">
        <f t="shared" si="43"/>
        <v/>
      </c>
      <c r="CD11" s="255" t="str">
        <f>IF((CC11&lt;&gt;""),IF(OR($F11&lt;&gt;$G11,PrSettings!$M$4="●"),(($F11-$G11)=(BZ11-CA11))*1,0),"")</f>
        <v/>
      </c>
      <c r="CE11" s="255" t="str">
        <f t="shared" si="44"/>
        <v/>
      </c>
      <c r="CF11" s="255" t="str">
        <f>IF(CC11&lt;&gt;"",IF(ABS($F11-$G11)&gt;=PrSettings!$M$7,(ABS($F11-$G11-BZ11+CA11)&lt;=1)*1,IF(AND(CC11,$F11=$G11,$F11&gt;=PrSettings!$M$6),(ABS(BZ11-$F11)&lt;=1)*1,IF(AND(ABS($F11-$G11-BZ11+CA11)&lt;=1,$F11+$G11&gt;=PrSettings!$M$8),(ABS(BZ11-$F11)&lt;=1)*(ABS(CA11-$G11)&lt;=1)*1,""))),"")</f>
        <v/>
      </c>
      <c r="CG11" s="264"/>
      <c r="CI11" s="253">
        <f t="shared" si="7"/>
        <v>13</v>
      </c>
      <c r="CJ11" s="254" t="str">
        <f>GrpA!$B$9</f>
        <v>Scotland</v>
      </c>
      <c r="CK11" s="255">
        <f t="shared" si="45"/>
        <v>6</v>
      </c>
      <c r="CL11" s="254" t="str">
        <f>GrpA!$D$9</f>
        <v>Hungary</v>
      </c>
      <c r="CM11" s="258"/>
      <c r="CN11" s="258"/>
      <c r="CO11" s="263"/>
      <c r="CP11" s="255" t="str">
        <f t="shared" si="46"/>
        <v/>
      </c>
      <c r="CQ11" s="255" t="str">
        <f>IF((CP11&lt;&gt;""),IF(OR($F11&lt;&gt;$G11,PrSettings!$M$4="●"),(($F11-$G11)=(CM11-CN11))*1,0),"")</f>
        <v/>
      </c>
      <c r="CR11" s="255" t="str">
        <f t="shared" si="47"/>
        <v/>
      </c>
      <c r="CS11" s="255" t="str">
        <f>IF(CP11&lt;&gt;"",IF(ABS($F11-$G11)&gt;=PrSettings!$M$7,(ABS($F11-$G11-CM11+CN11)&lt;=1)*1,IF(AND(CP11,$F11=$G11,$F11&gt;=PrSettings!$M$6),(ABS(CM11-$F11)&lt;=1)*1,IF(AND(ABS($F11-$G11-CM11+CN11)&lt;=1,$F11+$G11&gt;=PrSettings!$M$8),(ABS(CM11-$F11)&lt;=1)*(ABS(CN11-$G11)&lt;=1)*1,""))),"")</f>
        <v/>
      </c>
      <c r="CT11" s="264"/>
      <c r="CV11" s="253">
        <f t="shared" si="8"/>
        <v>13</v>
      </c>
      <c r="CW11" s="254" t="str">
        <f>GrpA!$B$9</f>
        <v>Scotland</v>
      </c>
      <c r="CX11" s="255">
        <f t="shared" si="48"/>
        <v>6</v>
      </c>
      <c r="CY11" s="254" t="str">
        <f>GrpA!$D$9</f>
        <v>Hungary</v>
      </c>
      <c r="CZ11" s="258"/>
      <c r="DA11" s="258"/>
      <c r="DB11" s="263"/>
      <c r="DC11" s="255" t="str">
        <f t="shared" si="49"/>
        <v/>
      </c>
      <c r="DD11" s="255" t="str">
        <f>IF((DC11&lt;&gt;""),IF(OR($F11&lt;&gt;$G11,PrSettings!$M$4="●"),(($F11-$G11)=(CZ11-DA11))*1,0),"")</f>
        <v/>
      </c>
      <c r="DE11" s="255" t="str">
        <f t="shared" si="50"/>
        <v/>
      </c>
      <c r="DF11" s="255" t="str">
        <f>IF(DC11&lt;&gt;"",IF(ABS($F11-$G11)&gt;=PrSettings!$M$7,(ABS($F11-$G11-CZ11+DA11)&lt;=1)*1,IF(AND(DC11,$F11=$G11,$F11&gt;=PrSettings!$M$6),(ABS(CZ11-$F11)&lt;=1)*1,IF(AND(ABS($F11-$G11-CZ11+DA11)&lt;=1,$F11+$G11&gt;=PrSettings!$M$8),(ABS(CZ11-$F11)&lt;=1)*(ABS(DA11-$G11)&lt;=1)*1,""))),"")</f>
        <v/>
      </c>
      <c r="DG11" s="264"/>
      <c r="DI11" s="253">
        <f t="shared" si="9"/>
        <v>13</v>
      </c>
      <c r="DJ11" s="254" t="str">
        <f>GrpA!$B$9</f>
        <v>Scotland</v>
      </c>
      <c r="DK11" s="255">
        <f t="shared" si="51"/>
        <v>6</v>
      </c>
      <c r="DL11" s="254" t="str">
        <f>GrpA!$D$9</f>
        <v>Hungary</v>
      </c>
      <c r="DM11" s="258"/>
      <c r="DN11" s="258"/>
      <c r="DO11" s="263"/>
      <c r="DP11" s="255" t="str">
        <f t="shared" si="52"/>
        <v/>
      </c>
      <c r="DQ11" s="255" t="str">
        <f>IF((DP11&lt;&gt;""),IF(OR($F11&lt;&gt;$G11,PrSettings!$M$4="●"),(($F11-$G11)=(DM11-DN11))*1,0),"")</f>
        <v/>
      </c>
      <c r="DR11" s="255" t="str">
        <f t="shared" si="53"/>
        <v/>
      </c>
      <c r="DS11" s="255" t="str">
        <f>IF(DP11&lt;&gt;"",IF(ABS($F11-$G11)&gt;=PrSettings!$M$7,(ABS($F11-$G11-DM11+DN11)&lt;=1)*1,IF(AND(DP11,$F11=$G11,$F11&gt;=PrSettings!$M$6),(ABS(DM11-$F11)&lt;=1)*1,IF(AND(ABS($F11-$G11-DM11+DN11)&lt;=1,$F11+$G11&gt;=PrSettings!$M$8),(ABS(DM11-$F11)&lt;=1)*(ABS(DN11-$G11)&lt;=1)*1,""))),"")</f>
        <v/>
      </c>
      <c r="DT11" s="264"/>
      <c r="DV11" s="253">
        <f t="shared" si="10"/>
        <v>13</v>
      </c>
      <c r="DW11" s="254" t="str">
        <f>GrpA!$B$9</f>
        <v>Scotland</v>
      </c>
      <c r="DX11" s="255">
        <f t="shared" si="54"/>
        <v>6</v>
      </c>
      <c r="DY11" s="254" t="str">
        <f>GrpA!$D$9</f>
        <v>Hungary</v>
      </c>
      <c r="DZ11" s="258"/>
      <c r="EA11" s="258"/>
      <c r="EB11" s="263"/>
      <c r="EC11" s="255" t="str">
        <f t="shared" si="55"/>
        <v/>
      </c>
      <c r="ED11" s="255" t="str">
        <f>IF((EC11&lt;&gt;""),IF(OR($F11&lt;&gt;$G11,PrSettings!$M$4="●"),(($F11-$G11)=(DZ11-EA11))*1,0),"")</f>
        <v/>
      </c>
      <c r="EE11" s="255" t="str">
        <f t="shared" si="56"/>
        <v/>
      </c>
      <c r="EF11" s="255" t="str">
        <f>IF(EC11&lt;&gt;"",IF(ABS($F11-$G11)&gt;=PrSettings!$M$7,(ABS($F11-$G11-DZ11+EA11)&lt;=1)*1,IF(AND(EC11,$F11=$G11,$F11&gt;=PrSettings!$M$6),(ABS(DZ11-$F11)&lt;=1)*1,IF(AND(ABS($F11-$G11-DZ11+EA11)&lt;=1,$F11+$G11&gt;=PrSettings!$M$8),(ABS(DZ11-$F11)&lt;=1)*(ABS(EA11-$G11)&lt;=1)*1,""))),"")</f>
        <v/>
      </c>
      <c r="EG11" s="264"/>
      <c r="EI11" s="253">
        <f t="shared" si="11"/>
        <v>13</v>
      </c>
      <c r="EJ11" s="254" t="str">
        <f>GrpA!$B$9</f>
        <v>Scotland</v>
      </c>
      <c r="EK11" s="255">
        <f t="shared" si="57"/>
        <v>6</v>
      </c>
      <c r="EL11" s="254" t="str">
        <f>GrpA!$D$9</f>
        <v>Hungary</v>
      </c>
      <c r="EM11" s="258"/>
      <c r="EN11" s="258"/>
      <c r="EO11" s="263"/>
      <c r="EP11" s="255" t="str">
        <f t="shared" si="58"/>
        <v/>
      </c>
      <c r="EQ11" s="255" t="str">
        <f>IF((EP11&lt;&gt;""),IF(OR($F11&lt;&gt;$G11,PrSettings!$M$4="●"),(($F11-$G11)=(EM11-EN11))*1,0),"")</f>
        <v/>
      </c>
      <c r="ER11" s="255" t="str">
        <f t="shared" si="59"/>
        <v/>
      </c>
      <c r="ES11" s="255" t="str">
        <f>IF(EP11&lt;&gt;"",IF(ABS($F11-$G11)&gt;=PrSettings!$M$7,(ABS($F11-$G11-EM11+EN11)&lt;=1)*1,IF(AND(EP11,$F11=$G11,$F11&gt;=PrSettings!$M$6),(ABS(EM11-$F11)&lt;=1)*1,IF(AND(ABS($F11-$G11-EM11+EN11)&lt;=1,$F11+$G11&gt;=PrSettings!$M$8),(ABS(EM11-$F11)&lt;=1)*(ABS(EN11-$G11)&lt;=1)*1,""))),"")</f>
        <v/>
      </c>
      <c r="ET11" s="264"/>
      <c r="EV11" s="253">
        <f t="shared" si="12"/>
        <v>13</v>
      </c>
      <c r="EW11" s="254" t="str">
        <f>GrpA!$B$9</f>
        <v>Scotland</v>
      </c>
      <c r="EX11" s="255">
        <f t="shared" si="60"/>
        <v>6</v>
      </c>
      <c r="EY11" s="254" t="str">
        <f>GrpA!$D$9</f>
        <v>Hungary</v>
      </c>
      <c r="EZ11" s="258"/>
      <c r="FA11" s="258"/>
      <c r="FB11" s="263"/>
      <c r="FC11" s="255" t="str">
        <f t="shared" si="61"/>
        <v/>
      </c>
      <c r="FD11" s="255" t="str">
        <f>IF((FC11&lt;&gt;""),IF(OR($F11&lt;&gt;$G11,PrSettings!$M$4="●"),(($F11-$G11)=(EZ11-FA11))*1,0),"")</f>
        <v/>
      </c>
      <c r="FE11" s="255" t="str">
        <f t="shared" si="62"/>
        <v/>
      </c>
      <c r="FF11" s="255" t="str">
        <f>IF(FC11&lt;&gt;"",IF(ABS($F11-$G11)&gt;=PrSettings!$M$7,(ABS($F11-$G11-EZ11+FA11)&lt;=1)*1,IF(AND(FC11,$F11=$G11,$F11&gt;=PrSettings!$M$6),(ABS(EZ11-$F11)&lt;=1)*1,IF(AND(ABS($F11-$G11-EZ11+FA11)&lt;=1,$F11+$G11&gt;=PrSettings!$M$8),(ABS(EZ11-$F11)&lt;=1)*(ABS(FA11-$G11)&lt;=1)*1,""))),"")</f>
        <v/>
      </c>
      <c r="FG11" s="264"/>
      <c r="FI11" s="253">
        <f t="shared" si="13"/>
        <v>13</v>
      </c>
      <c r="FJ11" s="254" t="str">
        <f>GrpA!$B$9</f>
        <v>Scotland</v>
      </c>
      <c r="FK11" s="255">
        <f t="shared" si="63"/>
        <v>6</v>
      </c>
      <c r="FL11" s="254" t="str">
        <f>GrpA!$D$9</f>
        <v>Hungary</v>
      </c>
      <c r="FM11" s="258"/>
      <c r="FN11" s="258"/>
      <c r="FO11" s="263"/>
      <c r="FP11" s="255" t="str">
        <f t="shared" si="64"/>
        <v/>
      </c>
      <c r="FQ11" s="255" t="str">
        <f>IF((FP11&lt;&gt;""),IF(OR($F11&lt;&gt;$G11,PrSettings!$M$4="●"),(($F11-$G11)=(FM11-FN11))*1,0),"")</f>
        <v/>
      </c>
      <c r="FR11" s="255" t="str">
        <f t="shared" si="65"/>
        <v/>
      </c>
      <c r="FS11" s="255" t="str">
        <f>IF(FP11&lt;&gt;"",IF(ABS($F11-$G11)&gt;=PrSettings!$M$7,(ABS($F11-$G11-FM11+FN11)&lt;=1)*1,IF(AND(FP11,$F11=$G11,$F11&gt;=PrSettings!$M$6),(ABS(FM11-$F11)&lt;=1)*1,IF(AND(ABS($F11-$G11-FM11+FN11)&lt;=1,$F11+$G11&gt;=PrSettings!$M$8),(ABS(FM11-$F11)&lt;=1)*(ABS(FN11-$G11)&lt;=1)*1,""))),"")</f>
        <v/>
      </c>
      <c r="FT11" s="264"/>
      <c r="FV11" s="253">
        <f t="shared" si="14"/>
        <v>13</v>
      </c>
      <c r="FW11" s="254" t="str">
        <f>GrpA!$B$9</f>
        <v>Scotland</v>
      </c>
      <c r="FX11" s="255">
        <f t="shared" si="66"/>
        <v>6</v>
      </c>
      <c r="FY11" s="254" t="str">
        <f>GrpA!$D$9</f>
        <v>Hungary</v>
      </c>
      <c r="FZ11" s="258"/>
      <c r="GA11" s="258"/>
      <c r="GB11" s="263"/>
      <c r="GC11" s="255" t="str">
        <f t="shared" si="67"/>
        <v/>
      </c>
      <c r="GD11" s="255" t="str">
        <f>IF((GC11&lt;&gt;""),IF(OR($F11&lt;&gt;$G11,PrSettings!$M$4="●"),(($F11-$G11)=(FZ11-GA11))*1,0),"")</f>
        <v/>
      </c>
      <c r="GE11" s="255" t="str">
        <f t="shared" si="68"/>
        <v/>
      </c>
      <c r="GF11" s="255" t="str">
        <f>IF(GC11&lt;&gt;"",IF(ABS($F11-$G11)&gt;=PrSettings!$M$7,(ABS($F11-$G11-FZ11+GA11)&lt;=1)*1,IF(AND(GC11,$F11=$G11,$F11&gt;=PrSettings!$M$6),(ABS(FZ11-$F11)&lt;=1)*1,IF(AND(ABS($F11-$G11-FZ11+GA11)&lt;=1,$F11+$G11&gt;=PrSettings!$M$8),(ABS(FZ11-$F11)&lt;=1)*(ABS(GA11-$G11)&lt;=1)*1,""))),"")</f>
        <v/>
      </c>
      <c r="GG11" s="264"/>
      <c r="GI11" s="253">
        <f t="shared" si="15"/>
        <v>13</v>
      </c>
      <c r="GJ11" s="254" t="str">
        <f>GrpA!$B$9</f>
        <v>Scotland</v>
      </c>
      <c r="GK11" s="255">
        <f t="shared" si="69"/>
        <v>6</v>
      </c>
      <c r="GL11" s="254" t="str">
        <f>GrpA!$D$9</f>
        <v>Hungary</v>
      </c>
      <c r="GM11" s="258"/>
      <c r="GN11" s="258"/>
      <c r="GO11" s="263"/>
      <c r="GP11" s="255" t="str">
        <f t="shared" si="70"/>
        <v/>
      </c>
      <c r="GQ11" s="255" t="str">
        <f>IF((GP11&lt;&gt;""),IF(OR($F11&lt;&gt;$G11,PrSettings!$M$4="●"),(($F11-$G11)=(GM11-GN11))*1,0),"")</f>
        <v/>
      </c>
      <c r="GR11" s="255" t="str">
        <f t="shared" si="71"/>
        <v/>
      </c>
      <c r="GS11" s="255" t="str">
        <f>IF(GP11&lt;&gt;"",IF(ABS($F11-$G11)&gt;=PrSettings!$M$7,(ABS($F11-$G11-GM11+GN11)&lt;=1)*1,IF(AND(GP11,$F11=$G11,$F11&gt;=PrSettings!$M$6),(ABS(GM11-$F11)&lt;=1)*1,IF(AND(ABS($F11-$G11-GM11+GN11)&lt;=1,$F11+$G11&gt;=PrSettings!$M$8),(ABS(GM11-$F11)&lt;=1)*(ABS(GN11-$G11)&lt;=1)*1,""))),"")</f>
        <v/>
      </c>
      <c r="GT11" s="264"/>
      <c r="GV11" s="253">
        <f t="shared" si="16"/>
        <v>13</v>
      </c>
      <c r="GW11" s="254" t="str">
        <f>GrpA!$B$9</f>
        <v>Scotland</v>
      </c>
      <c r="GX11" s="255">
        <f t="shared" si="72"/>
        <v>6</v>
      </c>
      <c r="GY11" s="254" t="str">
        <f>GrpA!$D$9</f>
        <v>Hungary</v>
      </c>
      <c r="GZ11" s="258"/>
      <c r="HA11" s="258"/>
      <c r="HB11" s="263"/>
      <c r="HC11" s="255" t="str">
        <f t="shared" si="73"/>
        <v/>
      </c>
      <c r="HD11" s="255" t="str">
        <f>IF((HC11&lt;&gt;""),IF(OR($F11&lt;&gt;$G11,PrSettings!$M$4="●"),(($F11-$G11)=(GZ11-HA11))*1,0),"")</f>
        <v/>
      </c>
      <c r="HE11" s="255" t="str">
        <f t="shared" si="74"/>
        <v/>
      </c>
      <c r="HF11" s="255" t="str">
        <f>IF(HC11&lt;&gt;"",IF(ABS($F11-$G11)&gt;=PrSettings!$M$7,(ABS($F11-$G11-GZ11+HA11)&lt;=1)*1,IF(AND(HC11,$F11=$G11,$F11&gt;=PrSettings!$M$6),(ABS(GZ11-$F11)&lt;=1)*1,IF(AND(ABS($F11-$G11-GZ11+HA11)&lt;=1,$F11+$G11&gt;=PrSettings!$M$8),(ABS(GZ11-$F11)&lt;=1)*(ABS(HA11-$G11)&lt;=1)*1,""))),"")</f>
        <v/>
      </c>
      <c r="HG11" s="264"/>
      <c r="HI11" s="253">
        <f t="shared" si="17"/>
        <v>13</v>
      </c>
      <c r="HJ11" s="254" t="str">
        <f>GrpA!$B$9</f>
        <v>Scotland</v>
      </c>
      <c r="HK11" s="255">
        <f t="shared" si="75"/>
        <v>6</v>
      </c>
      <c r="HL11" s="254" t="str">
        <f>GrpA!$D$9</f>
        <v>Hungary</v>
      </c>
      <c r="HM11" s="258"/>
      <c r="HN11" s="258"/>
      <c r="HO11" s="263"/>
      <c r="HP11" s="255" t="str">
        <f t="shared" si="76"/>
        <v/>
      </c>
      <c r="HQ11" s="255" t="str">
        <f>IF((HP11&lt;&gt;""),IF(OR($F11&lt;&gt;$G11,PrSettings!$M$4="●"),(($F11-$G11)=(HM11-HN11))*1,0),"")</f>
        <v/>
      </c>
      <c r="HR11" s="255" t="str">
        <f t="shared" si="77"/>
        <v/>
      </c>
      <c r="HS11" s="255" t="str">
        <f>IF(HP11&lt;&gt;"",IF(ABS($F11-$G11)&gt;=PrSettings!$M$7,(ABS($F11-$G11-HM11+HN11)&lt;=1)*1,IF(AND(HP11,$F11=$G11,$F11&gt;=PrSettings!$M$6),(ABS(HM11-$F11)&lt;=1)*1,IF(AND(ABS($F11-$G11-HM11+HN11)&lt;=1,$F11+$G11&gt;=PrSettings!$M$8),(ABS(HM11-$F11)&lt;=1)*(ABS(HN11-$G11)&lt;=1)*1,""))),"")</f>
        <v/>
      </c>
      <c r="HT11" s="264"/>
      <c r="HV11" s="253">
        <f t="shared" si="18"/>
        <v>13</v>
      </c>
      <c r="HW11" s="254" t="str">
        <f>GrpA!$B$9</f>
        <v>Scotland</v>
      </c>
      <c r="HX11" s="255">
        <f t="shared" si="78"/>
        <v>6</v>
      </c>
      <c r="HY11" s="254" t="str">
        <f>GrpA!$D$9</f>
        <v>Hungary</v>
      </c>
      <c r="HZ11" s="258"/>
      <c r="IA11" s="258"/>
      <c r="IB11" s="263"/>
      <c r="IC11" s="255" t="str">
        <f t="shared" si="79"/>
        <v/>
      </c>
      <c r="ID11" s="255" t="str">
        <f>IF((IC11&lt;&gt;""),IF(OR($F11&lt;&gt;$G11,PrSettings!$M$4="●"),(($F11-$G11)=(HZ11-IA11))*1,0),"")</f>
        <v/>
      </c>
      <c r="IE11" s="255" t="str">
        <f t="shared" si="80"/>
        <v/>
      </c>
      <c r="IF11" s="255" t="str">
        <f>IF(IC11&lt;&gt;"",IF(ABS($F11-$G11)&gt;=PrSettings!$M$7,(ABS($F11-$G11-HZ11+IA11)&lt;=1)*1,IF(AND(IC11,$F11=$G11,$F11&gt;=PrSettings!$M$6),(ABS(HZ11-$F11)&lt;=1)*1,IF(AND(ABS($F11-$G11-HZ11+IA11)&lt;=1,$F11+$G11&gt;=PrSettings!$M$8),(ABS(HZ11-$F11)&lt;=1)*(ABS(IA11-$G11)&lt;=1)*1,""))),"")</f>
        <v/>
      </c>
      <c r="IG11" s="264"/>
      <c r="II11" s="253">
        <f t="shared" si="19"/>
        <v>13</v>
      </c>
      <c r="IJ11" s="254" t="str">
        <f>GrpA!$B$9</f>
        <v>Scotland</v>
      </c>
      <c r="IK11" s="255">
        <f t="shared" si="81"/>
        <v>6</v>
      </c>
      <c r="IL11" s="254" t="str">
        <f>GrpA!$D$9</f>
        <v>Hungary</v>
      </c>
      <c r="IM11" s="258"/>
      <c r="IN11" s="258"/>
      <c r="IO11" s="263"/>
      <c r="IP11" s="255" t="str">
        <f t="shared" si="82"/>
        <v/>
      </c>
      <c r="IQ11" s="255" t="str">
        <f>IF((IP11&lt;&gt;""),IF(OR($F11&lt;&gt;$G11,PrSettings!$M$4="●"),(($F11-$G11)=(IM11-IN11))*1,0),"")</f>
        <v/>
      </c>
      <c r="IR11" s="255" t="str">
        <f t="shared" si="83"/>
        <v/>
      </c>
      <c r="IS11" s="255" t="str">
        <f>IF(IP11&lt;&gt;"",IF(ABS($F11-$G11)&gt;=PrSettings!$M$7,(ABS($F11-$G11-IM11+IN11)&lt;=1)*1,IF(AND(IP11,$F11=$G11,$F11&gt;=PrSettings!$M$6),(ABS(IM11-$F11)&lt;=1)*1,IF(AND(ABS($F11-$G11-IM11+IN11)&lt;=1,$F11+$G11&gt;=PrSettings!$M$8),(ABS(IM11-$F11)&lt;=1)*(ABS(IN11-$G11)&lt;=1)*1,""))),"")</f>
        <v/>
      </c>
      <c r="IT11" s="264"/>
      <c r="IV11" s="253">
        <f t="shared" si="20"/>
        <v>13</v>
      </c>
      <c r="IW11" s="254" t="str">
        <f>GrpA!$B$9</f>
        <v>Scotland</v>
      </c>
      <c r="IX11" s="255">
        <f t="shared" si="84"/>
        <v>6</v>
      </c>
      <c r="IY11" s="254" t="str">
        <f>GrpA!$D$9</f>
        <v>Hungary</v>
      </c>
      <c r="IZ11" s="258"/>
      <c r="JA11" s="258"/>
      <c r="JB11" s="263"/>
      <c r="JC11" s="255" t="str">
        <f t="shared" si="85"/>
        <v/>
      </c>
      <c r="JD11" s="255" t="str">
        <f>IF((JC11&lt;&gt;""),IF(OR($F11&lt;&gt;$G11,PrSettings!$M$4="●"),(($F11-$G11)=(IZ11-JA11))*1,0),"")</f>
        <v/>
      </c>
      <c r="JE11" s="255" t="str">
        <f t="shared" si="86"/>
        <v/>
      </c>
      <c r="JF11" s="255" t="str">
        <f>IF(JC11&lt;&gt;"",IF(ABS($F11-$G11)&gt;=PrSettings!$M$7,(ABS($F11-$G11-IZ11+JA11)&lt;=1)*1,IF(AND(JC11,$F11=$G11,$F11&gt;=PrSettings!$M$6),(ABS(IZ11-$F11)&lt;=1)*1,IF(AND(ABS($F11-$G11-IZ11+JA11)&lt;=1,$F11+$G11&gt;=PrSettings!$M$8),(ABS(IZ11-$F11)&lt;=1)*(ABS(JA11-$G11)&lt;=1)*1,""))),"")</f>
        <v/>
      </c>
      <c r="JG11" s="264"/>
      <c r="JI11" s="253">
        <f t="shared" si="21"/>
        <v>13</v>
      </c>
      <c r="JJ11" s="254" t="str">
        <f>GrpA!$B$9</f>
        <v>Scotland</v>
      </c>
      <c r="JK11" s="255">
        <f t="shared" si="87"/>
        <v>6</v>
      </c>
      <c r="JL11" s="254" t="str">
        <f>GrpA!$D$9</f>
        <v>Hungary</v>
      </c>
      <c r="JM11" s="258"/>
      <c r="JN11" s="258"/>
      <c r="JO11" s="263"/>
      <c r="JP11" s="255" t="str">
        <f t="shared" si="88"/>
        <v/>
      </c>
      <c r="JQ11" s="255" t="str">
        <f>IF((JP11&lt;&gt;""),IF(OR($F11&lt;&gt;$G11,PrSettings!$M$4="●"),(($F11-$G11)=(JM11-JN11))*1,0),"")</f>
        <v/>
      </c>
      <c r="JR11" s="255" t="str">
        <f t="shared" si="89"/>
        <v/>
      </c>
      <c r="JS11" s="255" t="str">
        <f>IF(JP11&lt;&gt;"",IF(ABS($F11-$G11)&gt;=PrSettings!$M$7,(ABS($F11-$G11-JM11+JN11)&lt;=1)*1,IF(AND(JP11,$F11=$G11,$F11&gt;=PrSettings!$M$6),(ABS(JM11-$F11)&lt;=1)*1,IF(AND(ABS($F11-$G11-JM11+JN11)&lt;=1,$F11+$G11&gt;=PrSettings!$M$8),(ABS(JM11-$F11)&lt;=1)*(ABS(JN11-$G11)&lt;=1)*1,""))),"")</f>
        <v/>
      </c>
      <c r="JT11" s="264"/>
      <c r="JV11" s="253">
        <f t="shared" si="22"/>
        <v>13</v>
      </c>
      <c r="JW11" s="254" t="str">
        <f>GrpA!$B$9</f>
        <v>Scotland</v>
      </c>
      <c r="JX11" s="255">
        <f t="shared" si="90"/>
        <v>6</v>
      </c>
      <c r="JY11" s="254" t="str">
        <f>GrpA!$D$9</f>
        <v>Hungary</v>
      </c>
      <c r="JZ11" s="258"/>
      <c r="KA11" s="258"/>
      <c r="KB11" s="263"/>
      <c r="KC11" s="255" t="str">
        <f t="shared" si="91"/>
        <v/>
      </c>
      <c r="KD11" s="255" t="str">
        <f>IF((KC11&lt;&gt;""),IF(OR($F11&lt;&gt;$G11,PrSettings!$M$4="●"),(($F11-$G11)=(JZ11-KA11))*1,0),"")</f>
        <v/>
      </c>
      <c r="KE11" s="255" t="str">
        <f t="shared" si="92"/>
        <v/>
      </c>
      <c r="KF11" s="255" t="str">
        <f>IF(KC11&lt;&gt;"",IF(ABS($F11-$G11)&gt;=PrSettings!$M$7,(ABS($F11-$G11-JZ11+KA11)&lt;=1)*1,IF(AND(KC11,$F11=$G11,$F11&gt;=PrSettings!$M$6),(ABS(JZ11-$F11)&lt;=1)*1,IF(AND(ABS($F11-$G11-JZ11+KA11)&lt;=1,$F11+$G11&gt;=PrSettings!$M$8),(ABS(JZ11-$F11)&lt;=1)*(ABS(KA11-$G11)&lt;=1)*1,""))),"")</f>
        <v/>
      </c>
      <c r="KG11" s="264"/>
      <c r="KI11" s="253">
        <f t="shared" si="23"/>
        <v>13</v>
      </c>
      <c r="KJ11" s="254" t="str">
        <f>GrpA!$B$9</f>
        <v>Scotland</v>
      </c>
      <c r="KK11" s="255">
        <f t="shared" si="93"/>
        <v>6</v>
      </c>
      <c r="KL11" s="254" t="str">
        <f>GrpA!$D$9</f>
        <v>Hungary</v>
      </c>
      <c r="KM11" s="258"/>
      <c r="KN11" s="258"/>
      <c r="KO11" s="263"/>
      <c r="KP11" s="255" t="str">
        <f t="shared" si="94"/>
        <v/>
      </c>
      <c r="KQ11" s="255" t="str">
        <f>IF((KP11&lt;&gt;""),IF(OR($F11&lt;&gt;$G11,PrSettings!$M$4="●"),(($F11-$G11)=(KM11-KN11))*1,0),"")</f>
        <v/>
      </c>
      <c r="KR11" s="255" t="str">
        <f t="shared" si="95"/>
        <v/>
      </c>
      <c r="KS11" s="255" t="str">
        <f>IF(KP11&lt;&gt;"",IF(ABS($F11-$G11)&gt;=PrSettings!$M$7,(ABS($F11-$G11-KM11+KN11)&lt;=1)*1,IF(AND(KP11,$F11=$G11,$F11&gt;=PrSettings!$M$6),(ABS(KM11-$F11)&lt;=1)*1,IF(AND(ABS($F11-$G11-KM11+KN11)&lt;=1,$F11+$G11&gt;=PrSettings!$M$8),(ABS(KM11-$F11)&lt;=1)*(ABS(KN11-$G11)&lt;=1)*1,""))),"")</f>
        <v/>
      </c>
      <c r="KT11" s="264"/>
      <c r="KV11" s="253">
        <f t="shared" si="24"/>
        <v>13</v>
      </c>
      <c r="KW11" s="254" t="str">
        <f>GrpA!$B$9</f>
        <v>Scotland</v>
      </c>
      <c r="KX11" s="255">
        <f t="shared" si="96"/>
        <v>6</v>
      </c>
      <c r="KY11" s="254" t="str">
        <f>GrpA!$D$9</f>
        <v>Hungary</v>
      </c>
      <c r="KZ11" s="258"/>
      <c r="LA11" s="258"/>
      <c r="LB11" s="263"/>
      <c r="LC11" s="255" t="str">
        <f t="shared" si="97"/>
        <v/>
      </c>
      <c r="LD11" s="255" t="str">
        <f>IF((LC11&lt;&gt;""),IF(OR($F11&lt;&gt;$G11,PrSettings!$M$4="●"),(($F11-$G11)=(KZ11-LA11))*1,0),"")</f>
        <v/>
      </c>
      <c r="LE11" s="255" t="str">
        <f t="shared" si="98"/>
        <v/>
      </c>
      <c r="LF11" s="255" t="str">
        <f>IF(LC11&lt;&gt;"",IF(ABS($F11-$G11)&gt;=PrSettings!$M$7,(ABS($F11-$G11-KZ11+LA11)&lt;=1)*1,IF(AND(LC11,$F11=$G11,$F11&gt;=PrSettings!$M$6),(ABS(KZ11-$F11)&lt;=1)*1,IF(AND(ABS($F11-$G11-KZ11+LA11)&lt;=1,$F11+$G11&gt;=PrSettings!$M$8),(ABS(KZ11-$F11)&lt;=1)*(ABS(LA11-$G11)&lt;=1)*1,""))),"")</f>
        <v/>
      </c>
      <c r="LG11" s="264"/>
      <c r="LI11" s="253">
        <f t="shared" si="25"/>
        <v>13</v>
      </c>
      <c r="LJ11" s="254" t="str">
        <f>GrpA!$B$9</f>
        <v>Scotland</v>
      </c>
      <c r="LK11" s="255">
        <f t="shared" si="99"/>
        <v>6</v>
      </c>
      <c r="LL11" s="254" t="str">
        <f>GrpA!$D$9</f>
        <v>Hungary</v>
      </c>
      <c r="LM11" s="258"/>
      <c r="LN11" s="258"/>
      <c r="LO11" s="263"/>
      <c r="LP11" s="255" t="str">
        <f t="shared" si="100"/>
        <v/>
      </c>
      <c r="LQ11" s="255" t="str">
        <f>IF((LP11&lt;&gt;""),IF(OR($F11&lt;&gt;$G11,PrSettings!$M$4="●"),(($F11-$G11)=(LM11-LN11))*1,0),"")</f>
        <v/>
      </c>
      <c r="LR11" s="255" t="str">
        <f t="shared" si="101"/>
        <v/>
      </c>
      <c r="LS11" s="255" t="str">
        <f>IF(LP11&lt;&gt;"",IF(ABS($F11-$G11)&gt;=PrSettings!$M$7,(ABS($F11-$G11-LM11+LN11)&lt;=1)*1,IF(AND(LP11,$F11=$G11,$F11&gt;=PrSettings!$M$6),(ABS(LM11-$F11)&lt;=1)*1,IF(AND(ABS($F11-$G11-LM11+LN11)&lt;=1,$F11+$G11&gt;=PrSettings!$M$8),(ABS(LM11-$F11)&lt;=1)*(ABS(LN11-$G11)&lt;=1)*1,""))),"")</f>
        <v/>
      </c>
      <c r="LT11" s="264"/>
      <c r="LV11" s="253">
        <f t="shared" si="26"/>
        <v>13</v>
      </c>
      <c r="LW11" s="254" t="str">
        <f>GrpA!$B$9</f>
        <v>Scotland</v>
      </c>
      <c r="LX11" s="255">
        <f t="shared" si="102"/>
        <v>6</v>
      </c>
      <c r="LY11" s="254" t="str">
        <f>GrpA!$D$9</f>
        <v>Hungary</v>
      </c>
      <c r="LZ11" s="258"/>
      <c r="MA11" s="258"/>
      <c r="MB11" s="263"/>
      <c r="MC11" s="255" t="str">
        <f t="shared" si="103"/>
        <v/>
      </c>
      <c r="MD11" s="255" t="str">
        <f>IF((MC11&lt;&gt;""),IF(OR($F11&lt;&gt;$G11,PrSettings!$M$4="●"),(($F11-$G11)=(LZ11-MA11))*1,0),"")</f>
        <v/>
      </c>
      <c r="ME11" s="255" t="str">
        <f t="shared" si="104"/>
        <v/>
      </c>
      <c r="MF11" s="255" t="str">
        <f>IF(MC11&lt;&gt;"",IF(ABS($F11-$G11)&gt;=PrSettings!$M$7,(ABS($F11-$G11-LZ11+MA11)&lt;=1)*1,IF(AND(MC11,$F11=$G11,$F11&gt;=PrSettings!$M$6),(ABS(LZ11-$F11)&lt;=1)*1,IF(AND(ABS($F11-$G11-LZ11+MA11)&lt;=1,$F11+$G11&gt;=PrSettings!$M$8),(ABS(LZ11-$F11)&lt;=1)*(ABS(MA11-$G11)&lt;=1)*1,""))),"")</f>
        <v/>
      </c>
      <c r="MG11" s="264"/>
    </row>
    <row r="12" ht="24.0" customHeight="1">
      <c r="A12" s="172"/>
      <c r="B12" s="243" t="str">
        <f>Language!$E$95&amp;" B"</f>
        <v>Group B</v>
      </c>
      <c r="C12" s="244"/>
      <c r="D12" s="265"/>
      <c r="E12" s="246"/>
      <c r="F12" s="266"/>
      <c r="G12" s="267"/>
      <c r="H12" s="133"/>
      <c r="I12" s="243" t="str">
        <f t="shared" si="1"/>
        <v>Group B</v>
      </c>
      <c r="J12" s="245"/>
      <c r="K12" s="265"/>
      <c r="L12" s="246"/>
      <c r="M12" s="249"/>
      <c r="N12" s="250"/>
      <c r="O12" s="247"/>
      <c r="P12" s="251"/>
      <c r="Q12" s="251"/>
      <c r="R12" s="246"/>
      <c r="S12" s="246"/>
      <c r="T12" s="252"/>
      <c r="V12" s="243" t="str">
        <f t="shared" si="2"/>
        <v>Group B</v>
      </c>
      <c r="W12" s="245"/>
      <c r="X12" s="265"/>
      <c r="Y12" s="246"/>
      <c r="Z12" s="249"/>
      <c r="AA12" s="250"/>
      <c r="AB12" s="247"/>
      <c r="AC12" s="251"/>
      <c r="AD12" s="251"/>
      <c r="AE12" s="246"/>
      <c r="AF12" s="246"/>
      <c r="AG12" s="252"/>
      <c r="AI12" s="243" t="str">
        <f t="shared" si="3"/>
        <v>Group B</v>
      </c>
      <c r="AJ12" s="245"/>
      <c r="AK12" s="265"/>
      <c r="AL12" s="246"/>
      <c r="AM12" s="249"/>
      <c r="AN12" s="250"/>
      <c r="AO12" s="247"/>
      <c r="AP12" s="251"/>
      <c r="AQ12" s="251"/>
      <c r="AR12" s="246"/>
      <c r="AS12" s="246"/>
      <c r="AT12" s="252"/>
      <c r="AV12" s="243" t="str">
        <f t="shared" si="4"/>
        <v>Group B</v>
      </c>
      <c r="AW12" s="245"/>
      <c r="AX12" s="265"/>
      <c r="AY12" s="246"/>
      <c r="AZ12" s="249"/>
      <c r="BA12" s="250"/>
      <c r="BB12" s="247"/>
      <c r="BC12" s="251"/>
      <c r="BD12" s="251"/>
      <c r="BE12" s="246"/>
      <c r="BF12" s="246"/>
      <c r="BG12" s="252"/>
      <c r="BI12" s="243" t="str">
        <f t="shared" si="5"/>
        <v>Group B</v>
      </c>
      <c r="BJ12" s="245"/>
      <c r="BK12" s="265"/>
      <c r="BL12" s="246"/>
      <c r="BM12" s="249"/>
      <c r="BN12" s="250"/>
      <c r="BO12" s="247"/>
      <c r="BP12" s="251"/>
      <c r="BQ12" s="251"/>
      <c r="BR12" s="246"/>
      <c r="BS12" s="246"/>
      <c r="BT12" s="252"/>
      <c r="BV12" s="243" t="str">
        <f t="shared" si="6"/>
        <v>Group B</v>
      </c>
      <c r="BW12" s="245"/>
      <c r="BX12" s="265"/>
      <c r="BY12" s="246"/>
      <c r="BZ12" s="249"/>
      <c r="CA12" s="250"/>
      <c r="CB12" s="247"/>
      <c r="CC12" s="251"/>
      <c r="CD12" s="251"/>
      <c r="CE12" s="246"/>
      <c r="CF12" s="246"/>
      <c r="CG12" s="252"/>
      <c r="CI12" s="243" t="str">
        <f t="shared" si="7"/>
        <v>Group B</v>
      </c>
      <c r="CJ12" s="245"/>
      <c r="CK12" s="265"/>
      <c r="CL12" s="246"/>
      <c r="CM12" s="249"/>
      <c r="CN12" s="250"/>
      <c r="CO12" s="247"/>
      <c r="CP12" s="251"/>
      <c r="CQ12" s="251"/>
      <c r="CR12" s="246"/>
      <c r="CS12" s="246"/>
      <c r="CT12" s="252"/>
      <c r="CV12" s="243" t="str">
        <f t="shared" si="8"/>
        <v>Group B</v>
      </c>
      <c r="CW12" s="245"/>
      <c r="CX12" s="265"/>
      <c r="CY12" s="246"/>
      <c r="CZ12" s="249"/>
      <c r="DA12" s="250"/>
      <c r="DB12" s="247"/>
      <c r="DC12" s="251"/>
      <c r="DD12" s="251"/>
      <c r="DE12" s="246"/>
      <c r="DF12" s="246"/>
      <c r="DG12" s="252"/>
      <c r="DI12" s="243" t="str">
        <f t="shared" si="9"/>
        <v>Group B</v>
      </c>
      <c r="DJ12" s="245"/>
      <c r="DK12" s="265"/>
      <c r="DL12" s="246"/>
      <c r="DM12" s="249"/>
      <c r="DN12" s="250"/>
      <c r="DO12" s="247"/>
      <c r="DP12" s="251"/>
      <c r="DQ12" s="251"/>
      <c r="DR12" s="246"/>
      <c r="DS12" s="246"/>
      <c r="DT12" s="252"/>
      <c r="DV12" s="243" t="str">
        <f t="shared" si="10"/>
        <v>Group B</v>
      </c>
      <c r="DW12" s="245"/>
      <c r="DX12" s="265"/>
      <c r="DY12" s="246"/>
      <c r="DZ12" s="249"/>
      <c r="EA12" s="250"/>
      <c r="EB12" s="247"/>
      <c r="EC12" s="251"/>
      <c r="ED12" s="251"/>
      <c r="EE12" s="246"/>
      <c r="EF12" s="246"/>
      <c r="EG12" s="252"/>
      <c r="EI12" s="243" t="str">
        <f t="shared" si="11"/>
        <v>Group B</v>
      </c>
      <c r="EJ12" s="245"/>
      <c r="EK12" s="265"/>
      <c r="EL12" s="246"/>
      <c r="EM12" s="249"/>
      <c r="EN12" s="250"/>
      <c r="EO12" s="247"/>
      <c r="EP12" s="251"/>
      <c r="EQ12" s="251"/>
      <c r="ER12" s="246"/>
      <c r="ES12" s="246"/>
      <c r="ET12" s="252"/>
      <c r="EV12" s="243" t="str">
        <f t="shared" si="12"/>
        <v>Group B</v>
      </c>
      <c r="EW12" s="245"/>
      <c r="EX12" s="265"/>
      <c r="EY12" s="246"/>
      <c r="EZ12" s="249"/>
      <c r="FA12" s="250"/>
      <c r="FB12" s="247"/>
      <c r="FC12" s="251"/>
      <c r="FD12" s="251"/>
      <c r="FE12" s="246"/>
      <c r="FF12" s="246"/>
      <c r="FG12" s="252"/>
      <c r="FI12" s="243" t="str">
        <f t="shared" si="13"/>
        <v>Group B</v>
      </c>
      <c r="FJ12" s="245"/>
      <c r="FK12" s="265"/>
      <c r="FL12" s="246"/>
      <c r="FM12" s="249"/>
      <c r="FN12" s="250"/>
      <c r="FO12" s="247"/>
      <c r="FP12" s="251"/>
      <c r="FQ12" s="251"/>
      <c r="FR12" s="246"/>
      <c r="FS12" s="246"/>
      <c r="FT12" s="252"/>
      <c r="FV12" s="243" t="str">
        <f t="shared" si="14"/>
        <v>Group B</v>
      </c>
      <c r="FW12" s="245"/>
      <c r="FX12" s="265"/>
      <c r="FY12" s="246"/>
      <c r="FZ12" s="249"/>
      <c r="GA12" s="250"/>
      <c r="GB12" s="247"/>
      <c r="GC12" s="251"/>
      <c r="GD12" s="251"/>
      <c r="GE12" s="246"/>
      <c r="GF12" s="246"/>
      <c r="GG12" s="252"/>
      <c r="GI12" s="243" t="str">
        <f t="shared" si="15"/>
        <v>Group B</v>
      </c>
      <c r="GJ12" s="245"/>
      <c r="GK12" s="265"/>
      <c r="GL12" s="246"/>
      <c r="GM12" s="249"/>
      <c r="GN12" s="250"/>
      <c r="GO12" s="247"/>
      <c r="GP12" s="251"/>
      <c r="GQ12" s="251"/>
      <c r="GR12" s="246"/>
      <c r="GS12" s="246"/>
      <c r="GT12" s="252"/>
      <c r="GV12" s="243" t="str">
        <f t="shared" si="16"/>
        <v>Group B</v>
      </c>
      <c r="GW12" s="245"/>
      <c r="GX12" s="265"/>
      <c r="GY12" s="246"/>
      <c r="GZ12" s="249"/>
      <c r="HA12" s="250"/>
      <c r="HB12" s="247"/>
      <c r="HC12" s="251"/>
      <c r="HD12" s="251"/>
      <c r="HE12" s="246"/>
      <c r="HF12" s="246"/>
      <c r="HG12" s="252"/>
      <c r="HI12" s="243" t="str">
        <f t="shared" si="17"/>
        <v>Group B</v>
      </c>
      <c r="HJ12" s="245"/>
      <c r="HK12" s="265"/>
      <c r="HL12" s="246"/>
      <c r="HM12" s="249"/>
      <c r="HN12" s="250"/>
      <c r="HO12" s="247"/>
      <c r="HP12" s="251"/>
      <c r="HQ12" s="251"/>
      <c r="HR12" s="246"/>
      <c r="HS12" s="246"/>
      <c r="HT12" s="252"/>
      <c r="HV12" s="243" t="str">
        <f t="shared" si="18"/>
        <v>Group B</v>
      </c>
      <c r="HW12" s="245"/>
      <c r="HX12" s="265"/>
      <c r="HY12" s="246"/>
      <c r="HZ12" s="249"/>
      <c r="IA12" s="250"/>
      <c r="IB12" s="247"/>
      <c r="IC12" s="251"/>
      <c r="ID12" s="251"/>
      <c r="IE12" s="246"/>
      <c r="IF12" s="246"/>
      <c r="IG12" s="252"/>
      <c r="II12" s="243" t="str">
        <f t="shared" si="19"/>
        <v>Group B</v>
      </c>
      <c r="IJ12" s="245"/>
      <c r="IK12" s="265"/>
      <c r="IL12" s="246"/>
      <c r="IM12" s="249"/>
      <c r="IN12" s="250"/>
      <c r="IO12" s="247"/>
      <c r="IP12" s="251"/>
      <c r="IQ12" s="251"/>
      <c r="IR12" s="246"/>
      <c r="IS12" s="246"/>
      <c r="IT12" s="252"/>
      <c r="IV12" s="243" t="str">
        <f t="shared" si="20"/>
        <v>Group B</v>
      </c>
      <c r="IW12" s="245"/>
      <c r="IX12" s="265"/>
      <c r="IY12" s="246"/>
      <c r="IZ12" s="249"/>
      <c r="JA12" s="250"/>
      <c r="JB12" s="247"/>
      <c r="JC12" s="251"/>
      <c r="JD12" s="251"/>
      <c r="JE12" s="246"/>
      <c r="JF12" s="246"/>
      <c r="JG12" s="252"/>
      <c r="JI12" s="243" t="str">
        <f t="shared" si="21"/>
        <v>Group B</v>
      </c>
      <c r="JJ12" s="245"/>
      <c r="JK12" s="265"/>
      <c r="JL12" s="246"/>
      <c r="JM12" s="249"/>
      <c r="JN12" s="250"/>
      <c r="JO12" s="247"/>
      <c r="JP12" s="251"/>
      <c r="JQ12" s="251"/>
      <c r="JR12" s="246"/>
      <c r="JS12" s="246"/>
      <c r="JT12" s="252"/>
      <c r="JV12" s="243" t="str">
        <f t="shared" si="22"/>
        <v>Group B</v>
      </c>
      <c r="JW12" s="245"/>
      <c r="JX12" s="265"/>
      <c r="JY12" s="246"/>
      <c r="JZ12" s="249"/>
      <c r="KA12" s="250"/>
      <c r="KB12" s="247"/>
      <c r="KC12" s="251"/>
      <c r="KD12" s="251"/>
      <c r="KE12" s="246"/>
      <c r="KF12" s="246"/>
      <c r="KG12" s="252"/>
      <c r="KI12" s="243" t="str">
        <f t="shared" si="23"/>
        <v>Group B</v>
      </c>
      <c r="KJ12" s="245"/>
      <c r="KK12" s="265"/>
      <c r="KL12" s="246"/>
      <c r="KM12" s="249"/>
      <c r="KN12" s="250"/>
      <c r="KO12" s="247"/>
      <c r="KP12" s="251"/>
      <c r="KQ12" s="251"/>
      <c r="KR12" s="246"/>
      <c r="KS12" s="246"/>
      <c r="KT12" s="252"/>
      <c r="KV12" s="243" t="str">
        <f t="shared" si="24"/>
        <v>Group B</v>
      </c>
      <c r="KW12" s="245"/>
      <c r="KX12" s="265"/>
      <c r="KY12" s="246"/>
      <c r="KZ12" s="249"/>
      <c r="LA12" s="250"/>
      <c r="LB12" s="247"/>
      <c r="LC12" s="251"/>
      <c r="LD12" s="251"/>
      <c r="LE12" s="246"/>
      <c r="LF12" s="246"/>
      <c r="LG12" s="252"/>
      <c r="LI12" s="243" t="str">
        <f t="shared" si="25"/>
        <v>Group B</v>
      </c>
      <c r="LJ12" s="245"/>
      <c r="LK12" s="265"/>
      <c r="LL12" s="246"/>
      <c r="LM12" s="249"/>
      <c r="LN12" s="250"/>
      <c r="LO12" s="247"/>
      <c r="LP12" s="251"/>
      <c r="LQ12" s="251"/>
      <c r="LR12" s="246"/>
      <c r="LS12" s="246"/>
      <c r="LT12" s="252"/>
      <c r="LV12" s="243" t="str">
        <f t="shared" si="26"/>
        <v>Group B</v>
      </c>
      <c r="LW12" s="245"/>
      <c r="LX12" s="265"/>
      <c r="LY12" s="246"/>
      <c r="LZ12" s="249"/>
      <c r="MA12" s="250"/>
      <c r="MB12" s="247"/>
      <c r="MC12" s="251"/>
      <c r="MD12" s="251"/>
      <c r="ME12" s="246"/>
      <c r="MF12" s="246"/>
      <c r="MG12" s="252"/>
    </row>
    <row r="13">
      <c r="A13" s="172"/>
      <c r="B13" s="253">
        <f t="array" ref="B13">INDEX(Groups!$C$7:$C$35,MATCH(C13,Groups!$D$7:$D$35,0))</f>
        <v>3</v>
      </c>
      <c r="C13" s="254" t="str">
        <f>GrpB!$B$4</f>
        <v>Spain</v>
      </c>
      <c r="D13" s="255">
        <f t="array" ref="D13">INDEX(Groups!$C$7:$C$35,MATCH(E13,Groups!$D$7:$D$35,0))</f>
        <v>14</v>
      </c>
      <c r="E13" s="254" t="str">
        <f>GrpB!$D$4</f>
        <v>Croatia</v>
      </c>
      <c r="F13" s="256">
        <f>GrpB!$E$4</f>
        <v>1</v>
      </c>
      <c r="G13" s="257">
        <f>GrpB!$G$4</f>
        <v>0</v>
      </c>
      <c r="H13" s="133"/>
      <c r="I13" s="253">
        <f t="shared" si="1"/>
        <v>3</v>
      </c>
      <c r="J13" s="254" t="str">
        <f>GrpB!$B$4</f>
        <v>Spain</v>
      </c>
      <c r="K13" s="255">
        <f t="shared" ref="K13:K18" si="105">$D13</f>
        <v>14</v>
      </c>
      <c r="L13" s="254" t="str">
        <f>GrpB!$D$4</f>
        <v>Croatia</v>
      </c>
      <c r="M13" s="258"/>
      <c r="N13" s="258"/>
      <c r="O13" s="259"/>
      <c r="P13" s="255" t="str">
        <f t="shared" ref="P13:P18" si="106">IF(($F13&lt;&gt;"")*($G13&lt;&gt;"")*(M13&lt;&gt;"")*(N13&lt;&gt;""),($F13&gt;$G13)*(M13&gt;N13)+($F13=$G13)*(M13=N13)+($F13&lt;$G13)*(M13&lt;N13),"")</f>
        <v/>
      </c>
      <c r="Q13" s="255" t="str">
        <f>IF((P13&lt;&gt;""),IF(OR($F13&lt;&gt;$G13,PrSettings!$M$4="●"),(($F13-$G13)=(M13-N13))*1,0),"")</f>
        <v/>
      </c>
      <c r="R13" s="255" t="str">
        <f t="shared" ref="R13:R18" si="107">IF((P13&lt;&gt;""),($F13=M13)*($G13=N13),"")</f>
        <v/>
      </c>
      <c r="S13" s="255" t="str">
        <f>IF(P13&lt;&gt;"",IF(ABS($F13-$G13)&gt;=PrSettings!$M$7,(ABS($F13-$G13-M13+N13)&lt;=1)*1,IF(AND(P13,$F13=$G13,$F13&gt;=PrSettings!$M$6),(ABS(M13-$F13)&lt;=1)*1,IF(AND(ABS($F13-$G13-M13+N13)&lt;=1,$F13+$G13&gt;=PrSettings!$M$8),(ABS(M13-$F13)&lt;=1)*(ABS(N13-$G13)&lt;=1)*1,""))),"")</f>
        <v/>
      </c>
      <c r="T13" s="260"/>
      <c r="V13" s="253">
        <f t="shared" si="2"/>
        <v>3</v>
      </c>
      <c r="W13" s="254" t="str">
        <f>GrpB!$B$4</f>
        <v>Spain</v>
      </c>
      <c r="X13" s="255">
        <f t="shared" ref="X13:X18" si="108">$D13</f>
        <v>14</v>
      </c>
      <c r="Y13" s="254" t="str">
        <f>GrpB!$D$4</f>
        <v>Croatia</v>
      </c>
      <c r="Z13" s="258"/>
      <c r="AA13" s="258"/>
      <c r="AB13" s="259"/>
      <c r="AC13" s="255" t="str">
        <f t="shared" ref="AC13:AC18" si="109">IF(($F13&lt;&gt;"")*($G13&lt;&gt;"")*(Z13&lt;&gt;"")*(AA13&lt;&gt;""),($F13&gt;$G13)*(Z13&gt;AA13)+($F13=$G13)*(Z13=AA13)+($F13&lt;$G13)*(Z13&lt;AA13),"")</f>
        <v/>
      </c>
      <c r="AD13" s="255" t="str">
        <f>IF((AC13&lt;&gt;""),IF(OR($F13&lt;&gt;$G13,PrSettings!$M$4="●"),(($F13-$G13)=(Z13-AA13))*1,0),"")</f>
        <v/>
      </c>
      <c r="AE13" s="255" t="str">
        <f t="shared" ref="AE13:AE18" si="110">IF((AC13&lt;&gt;""),($F13=Z13)*($G13=AA13),"")</f>
        <v/>
      </c>
      <c r="AF13" s="255" t="str">
        <f>IF(AC13&lt;&gt;"",IF(ABS($F13-$G13)&gt;=PrSettings!$M$7,(ABS($F13-$G13-Z13+AA13)&lt;=1)*1,IF(AND(AC13,$F13=$G13,$F13&gt;=PrSettings!$M$6),(ABS(Z13-$F13)&lt;=1)*1,IF(AND(ABS($F13-$G13-Z13+AA13)&lt;=1,$F13+$G13&gt;=PrSettings!$M$8),(ABS(Z13-$F13)&lt;=1)*(ABS(AA13-$G13)&lt;=1)*1,""))),"")</f>
        <v/>
      </c>
      <c r="AG13" s="260"/>
      <c r="AI13" s="253">
        <f t="shared" si="3"/>
        <v>3</v>
      </c>
      <c r="AJ13" s="254" t="str">
        <f>GrpB!$B$4</f>
        <v>Spain</v>
      </c>
      <c r="AK13" s="255">
        <f t="shared" ref="AK13:AK18" si="111">$D13</f>
        <v>14</v>
      </c>
      <c r="AL13" s="254" t="str">
        <f>GrpB!$D$4</f>
        <v>Croatia</v>
      </c>
      <c r="AM13" s="258"/>
      <c r="AN13" s="258"/>
      <c r="AO13" s="259"/>
      <c r="AP13" s="255" t="str">
        <f t="shared" ref="AP13:AP18" si="112">IF(($F13&lt;&gt;"")*($G13&lt;&gt;"")*(AM13&lt;&gt;"")*(AN13&lt;&gt;""),($F13&gt;$G13)*(AM13&gt;AN13)+($F13=$G13)*(AM13=AN13)+($F13&lt;$G13)*(AM13&lt;AN13),"")</f>
        <v/>
      </c>
      <c r="AQ13" s="255" t="str">
        <f>IF((AP13&lt;&gt;""),IF(OR($F13&lt;&gt;$G13,PrSettings!$M$4="●"),(($F13-$G13)=(AM13-AN13))*1,0),"")</f>
        <v/>
      </c>
      <c r="AR13" s="255" t="str">
        <f t="shared" ref="AR13:AR18" si="113">IF((AP13&lt;&gt;""),($F13=AM13)*($G13=AN13),"")</f>
        <v/>
      </c>
      <c r="AS13" s="255" t="str">
        <f>IF(AP13&lt;&gt;"",IF(ABS($F13-$G13)&gt;=PrSettings!$M$7,(ABS($F13-$G13-AM13+AN13)&lt;=1)*1,IF(AND(AP13,$F13=$G13,$F13&gt;=PrSettings!$M$6),(ABS(AM13-$F13)&lt;=1)*1,IF(AND(ABS($F13-$G13-AM13+AN13)&lt;=1,$F13+$G13&gt;=PrSettings!$M$8),(ABS(AM13-$F13)&lt;=1)*(ABS(AN13-$G13)&lt;=1)*1,""))),"")</f>
        <v/>
      </c>
      <c r="AT13" s="260"/>
      <c r="AV13" s="253">
        <f t="shared" si="4"/>
        <v>3</v>
      </c>
      <c r="AW13" s="254" t="str">
        <f>GrpB!$B$4</f>
        <v>Spain</v>
      </c>
      <c r="AX13" s="255">
        <f t="shared" ref="AX13:AX18" si="114">$D13</f>
        <v>14</v>
      </c>
      <c r="AY13" s="254" t="str">
        <f>GrpB!$D$4</f>
        <v>Croatia</v>
      </c>
      <c r="AZ13" s="258"/>
      <c r="BA13" s="258"/>
      <c r="BB13" s="259"/>
      <c r="BC13" s="255" t="str">
        <f t="shared" ref="BC13:BC18" si="115">IF(($F13&lt;&gt;"")*($G13&lt;&gt;"")*(AZ13&lt;&gt;"")*(BA13&lt;&gt;""),($F13&gt;$G13)*(AZ13&gt;BA13)+($F13=$G13)*(AZ13=BA13)+($F13&lt;$G13)*(AZ13&lt;BA13),"")</f>
        <v/>
      </c>
      <c r="BD13" s="255" t="str">
        <f>IF((BC13&lt;&gt;""),IF(OR($F13&lt;&gt;$G13,PrSettings!$M$4="●"),(($F13-$G13)=(AZ13-BA13))*1,0),"")</f>
        <v/>
      </c>
      <c r="BE13" s="255" t="str">
        <f t="shared" ref="BE13:BE18" si="116">IF((BC13&lt;&gt;""),($F13=AZ13)*($G13=BA13),"")</f>
        <v/>
      </c>
      <c r="BF13" s="255" t="str">
        <f>IF(BC13&lt;&gt;"",IF(ABS($F13-$G13)&gt;=PrSettings!$M$7,(ABS($F13-$G13-AZ13+BA13)&lt;=1)*1,IF(AND(BC13,$F13=$G13,$F13&gt;=PrSettings!$M$6),(ABS(AZ13-$F13)&lt;=1)*1,IF(AND(ABS($F13-$G13-AZ13+BA13)&lt;=1,$F13+$G13&gt;=PrSettings!$M$8),(ABS(AZ13-$F13)&lt;=1)*(ABS(BA13-$G13)&lt;=1)*1,""))),"")</f>
        <v/>
      </c>
      <c r="BG13" s="260"/>
      <c r="BI13" s="253">
        <f t="shared" si="5"/>
        <v>3</v>
      </c>
      <c r="BJ13" s="254" t="str">
        <f>GrpB!$B$4</f>
        <v>Spain</v>
      </c>
      <c r="BK13" s="255">
        <f t="shared" ref="BK13:BK18" si="117">$D13</f>
        <v>14</v>
      </c>
      <c r="BL13" s="254" t="str">
        <f>GrpB!$D$4</f>
        <v>Croatia</v>
      </c>
      <c r="BM13" s="258"/>
      <c r="BN13" s="258"/>
      <c r="BO13" s="259"/>
      <c r="BP13" s="255" t="str">
        <f t="shared" ref="BP13:BP18" si="118">IF(($F13&lt;&gt;"")*($G13&lt;&gt;"")*(BM13&lt;&gt;"")*(BN13&lt;&gt;""),($F13&gt;$G13)*(BM13&gt;BN13)+($F13=$G13)*(BM13=BN13)+($F13&lt;$G13)*(BM13&lt;BN13),"")</f>
        <v/>
      </c>
      <c r="BQ13" s="255" t="str">
        <f>IF((BP13&lt;&gt;""),IF(OR($F13&lt;&gt;$G13,PrSettings!$M$4="●"),(($F13-$G13)=(BM13-BN13))*1,0),"")</f>
        <v/>
      </c>
      <c r="BR13" s="255" t="str">
        <f t="shared" ref="BR13:BR18" si="119">IF((BP13&lt;&gt;""),($F13=BM13)*($G13=BN13),"")</f>
        <v/>
      </c>
      <c r="BS13" s="255" t="str">
        <f>IF(BP13&lt;&gt;"",IF(ABS($F13-$G13)&gt;=PrSettings!$M$7,(ABS($F13-$G13-BM13+BN13)&lt;=1)*1,IF(AND(BP13,$F13=$G13,$F13&gt;=PrSettings!$M$6),(ABS(BM13-$F13)&lt;=1)*1,IF(AND(ABS($F13-$G13-BM13+BN13)&lt;=1,$F13+$G13&gt;=PrSettings!$M$8),(ABS(BM13-$F13)&lt;=1)*(ABS(BN13-$G13)&lt;=1)*1,""))),"")</f>
        <v/>
      </c>
      <c r="BT13" s="260"/>
      <c r="BV13" s="253">
        <f t="shared" si="6"/>
        <v>3</v>
      </c>
      <c r="BW13" s="254" t="str">
        <f>GrpB!$B$4</f>
        <v>Spain</v>
      </c>
      <c r="BX13" s="255">
        <f t="shared" ref="BX13:BX18" si="120">$D13</f>
        <v>14</v>
      </c>
      <c r="BY13" s="254" t="str">
        <f>GrpB!$D$4</f>
        <v>Croatia</v>
      </c>
      <c r="BZ13" s="258"/>
      <c r="CA13" s="258"/>
      <c r="CB13" s="259"/>
      <c r="CC13" s="255" t="str">
        <f t="shared" ref="CC13:CC18" si="121">IF(($F13&lt;&gt;"")*($G13&lt;&gt;"")*(BZ13&lt;&gt;"")*(CA13&lt;&gt;""),($F13&gt;$G13)*(BZ13&gt;CA13)+($F13=$G13)*(BZ13=CA13)+($F13&lt;$G13)*(BZ13&lt;CA13),"")</f>
        <v/>
      </c>
      <c r="CD13" s="255" t="str">
        <f>IF((CC13&lt;&gt;""),IF(OR($F13&lt;&gt;$G13,PrSettings!$M$4="●"),(($F13-$G13)=(BZ13-CA13))*1,0),"")</f>
        <v/>
      </c>
      <c r="CE13" s="255" t="str">
        <f t="shared" ref="CE13:CE18" si="122">IF((CC13&lt;&gt;""),($F13=BZ13)*($G13=CA13),"")</f>
        <v/>
      </c>
      <c r="CF13" s="255" t="str">
        <f>IF(CC13&lt;&gt;"",IF(ABS($F13-$G13)&gt;=PrSettings!$M$7,(ABS($F13-$G13-BZ13+CA13)&lt;=1)*1,IF(AND(CC13,$F13=$G13,$F13&gt;=PrSettings!$M$6),(ABS(BZ13-$F13)&lt;=1)*1,IF(AND(ABS($F13-$G13-BZ13+CA13)&lt;=1,$F13+$G13&gt;=PrSettings!$M$8),(ABS(BZ13-$F13)&lt;=1)*(ABS(CA13-$G13)&lt;=1)*1,""))),"")</f>
        <v/>
      </c>
      <c r="CG13" s="260"/>
      <c r="CI13" s="253">
        <f t="shared" si="7"/>
        <v>3</v>
      </c>
      <c r="CJ13" s="254" t="str">
        <f>GrpB!$B$4</f>
        <v>Spain</v>
      </c>
      <c r="CK13" s="255">
        <f t="shared" ref="CK13:CK18" si="123">$D13</f>
        <v>14</v>
      </c>
      <c r="CL13" s="254" t="str">
        <f>GrpB!$D$4</f>
        <v>Croatia</v>
      </c>
      <c r="CM13" s="258"/>
      <c r="CN13" s="258"/>
      <c r="CO13" s="259"/>
      <c r="CP13" s="255" t="str">
        <f t="shared" ref="CP13:CP18" si="124">IF(($F13&lt;&gt;"")*($G13&lt;&gt;"")*(CM13&lt;&gt;"")*(CN13&lt;&gt;""),($F13&gt;$G13)*(CM13&gt;CN13)+($F13=$G13)*(CM13=CN13)+($F13&lt;$G13)*(CM13&lt;CN13),"")</f>
        <v/>
      </c>
      <c r="CQ13" s="255" t="str">
        <f>IF((CP13&lt;&gt;""),IF(OR($F13&lt;&gt;$G13,PrSettings!$M$4="●"),(($F13-$G13)=(CM13-CN13))*1,0),"")</f>
        <v/>
      </c>
      <c r="CR13" s="255" t="str">
        <f t="shared" ref="CR13:CR18" si="125">IF((CP13&lt;&gt;""),($F13=CM13)*($G13=CN13),"")</f>
        <v/>
      </c>
      <c r="CS13" s="255" t="str">
        <f>IF(CP13&lt;&gt;"",IF(ABS($F13-$G13)&gt;=PrSettings!$M$7,(ABS($F13-$G13-CM13+CN13)&lt;=1)*1,IF(AND(CP13,$F13=$G13,$F13&gt;=PrSettings!$M$6),(ABS(CM13-$F13)&lt;=1)*1,IF(AND(ABS($F13-$G13-CM13+CN13)&lt;=1,$F13+$G13&gt;=PrSettings!$M$8),(ABS(CM13-$F13)&lt;=1)*(ABS(CN13-$G13)&lt;=1)*1,""))),"")</f>
        <v/>
      </c>
      <c r="CT13" s="260"/>
      <c r="CV13" s="253">
        <f t="shared" si="8"/>
        <v>3</v>
      </c>
      <c r="CW13" s="254" t="str">
        <f>GrpB!$B$4</f>
        <v>Spain</v>
      </c>
      <c r="CX13" s="255">
        <f t="shared" ref="CX13:CX18" si="126">$D13</f>
        <v>14</v>
      </c>
      <c r="CY13" s="254" t="str">
        <f>GrpB!$D$4</f>
        <v>Croatia</v>
      </c>
      <c r="CZ13" s="258"/>
      <c r="DA13" s="258"/>
      <c r="DB13" s="259"/>
      <c r="DC13" s="255" t="str">
        <f t="shared" ref="DC13:DC18" si="127">IF(($F13&lt;&gt;"")*($G13&lt;&gt;"")*(CZ13&lt;&gt;"")*(DA13&lt;&gt;""),($F13&gt;$G13)*(CZ13&gt;DA13)+($F13=$G13)*(CZ13=DA13)+($F13&lt;$G13)*(CZ13&lt;DA13),"")</f>
        <v/>
      </c>
      <c r="DD13" s="255" t="str">
        <f>IF((DC13&lt;&gt;""),IF(OR($F13&lt;&gt;$G13,PrSettings!$M$4="●"),(($F13-$G13)=(CZ13-DA13))*1,0),"")</f>
        <v/>
      </c>
      <c r="DE13" s="255" t="str">
        <f t="shared" ref="DE13:DE18" si="128">IF((DC13&lt;&gt;""),($F13=CZ13)*($G13=DA13),"")</f>
        <v/>
      </c>
      <c r="DF13" s="255" t="str">
        <f>IF(DC13&lt;&gt;"",IF(ABS($F13-$G13)&gt;=PrSettings!$M$7,(ABS($F13-$G13-CZ13+DA13)&lt;=1)*1,IF(AND(DC13,$F13=$G13,$F13&gt;=PrSettings!$M$6),(ABS(CZ13-$F13)&lt;=1)*1,IF(AND(ABS($F13-$G13-CZ13+DA13)&lt;=1,$F13+$G13&gt;=PrSettings!$M$8),(ABS(CZ13-$F13)&lt;=1)*(ABS(DA13-$G13)&lt;=1)*1,""))),"")</f>
        <v/>
      </c>
      <c r="DG13" s="260"/>
      <c r="DI13" s="253">
        <f t="shared" si="9"/>
        <v>3</v>
      </c>
      <c r="DJ13" s="254" t="str">
        <f>GrpB!$B$4</f>
        <v>Spain</v>
      </c>
      <c r="DK13" s="255">
        <f t="shared" ref="DK13:DK18" si="129">$D13</f>
        <v>14</v>
      </c>
      <c r="DL13" s="254" t="str">
        <f>GrpB!$D$4</f>
        <v>Croatia</v>
      </c>
      <c r="DM13" s="258"/>
      <c r="DN13" s="258"/>
      <c r="DO13" s="259"/>
      <c r="DP13" s="255" t="str">
        <f t="shared" ref="DP13:DP18" si="130">IF(($F13&lt;&gt;"")*($G13&lt;&gt;"")*(DM13&lt;&gt;"")*(DN13&lt;&gt;""),($F13&gt;$G13)*(DM13&gt;DN13)+($F13=$G13)*(DM13=DN13)+($F13&lt;$G13)*(DM13&lt;DN13),"")</f>
        <v/>
      </c>
      <c r="DQ13" s="255" t="str">
        <f>IF((DP13&lt;&gt;""),IF(OR($F13&lt;&gt;$G13,PrSettings!$M$4="●"),(($F13-$G13)=(DM13-DN13))*1,0),"")</f>
        <v/>
      </c>
      <c r="DR13" s="255" t="str">
        <f t="shared" ref="DR13:DR18" si="131">IF((DP13&lt;&gt;""),($F13=DM13)*($G13=DN13),"")</f>
        <v/>
      </c>
      <c r="DS13" s="255" t="str">
        <f>IF(DP13&lt;&gt;"",IF(ABS($F13-$G13)&gt;=PrSettings!$M$7,(ABS($F13-$G13-DM13+DN13)&lt;=1)*1,IF(AND(DP13,$F13=$G13,$F13&gt;=PrSettings!$M$6),(ABS(DM13-$F13)&lt;=1)*1,IF(AND(ABS($F13-$G13-DM13+DN13)&lt;=1,$F13+$G13&gt;=PrSettings!$M$8),(ABS(DM13-$F13)&lt;=1)*(ABS(DN13-$G13)&lt;=1)*1,""))),"")</f>
        <v/>
      </c>
      <c r="DT13" s="260"/>
      <c r="DV13" s="253">
        <f t="shared" si="10"/>
        <v>3</v>
      </c>
      <c r="DW13" s="254" t="str">
        <f>GrpB!$B$4</f>
        <v>Spain</v>
      </c>
      <c r="DX13" s="255">
        <f t="shared" ref="DX13:DX18" si="132">$D13</f>
        <v>14</v>
      </c>
      <c r="DY13" s="254" t="str">
        <f>GrpB!$D$4</f>
        <v>Croatia</v>
      </c>
      <c r="DZ13" s="258"/>
      <c r="EA13" s="258"/>
      <c r="EB13" s="259"/>
      <c r="EC13" s="255" t="str">
        <f t="shared" ref="EC13:EC18" si="133">IF(($F13&lt;&gt;"")*($G13&lt;&gt;"")*(DZ13&lt;&gt;"")*(EA13&lt;&gt;""),($F13&gt;$G13)*(DZ13&gt;EA13)+($F13=$G13)*(DZ13=EA13)+($F13&lt;$G13)*(DZ13&lt;EA13),"")</f>
        <v/>
      </c>
      <c r="ED13" s="255" t="str">
        <f>IF((EC13&lt;&gt;""),IF(OR($F13&lt;&gt;$G13,PrSettings!$M$4="●"),(($F13-$G13)=(DZ13-EA13))*1,0),"")</f>
        <v/>
      </c>
      <c r="EE13" s="255" t="str">
        <f t="shared" ref="EE13:EE18" si="134">IF((EC13&lt;&gt;""),($F13=DZ13)*($G13=EA13),"")</f>
        <v/>
      </c>
      <c r="EF13" s="255" t="str">
        <f>IF(EC13&lt;&gt;"",IF(ABS($F13-$G13)&gt;=PrSettings!$M$7,(ABS($F13-$G13-DZ13+EA13)&lt;=1)*1,IF(AND(EC13,$F13=$G13,$F13&gt;=PrSettings!$M$6),(ABS(DZ13-$F13)&lt;=1)*1,IF(AND(ABS($F13-$G13-DZ13+EA13)&lt;=1,$F13+$G13&gt;=PrSettings!$M$8),(ABS(DZ13-$F13)&lt;=1)*(ABS(EA13-$G13)&lt;=1)*1,""))),"")</f>
        <v/>
      </c>
      <c r="EG13" s="260"/>
      <c r="EI13" s="253">
        <f t="shared" si="11"/>
        <v>3</v>
      </c>
      <c r="EJ13" s="254" t="str">
        <f>GrpB!$B$4</f>
        <v>Spain</v>
      </c>
      <c r="EK13" s="255">
        <f t="shared" ref="EK13:EK18" si="135">$D13</f>
        <v>14</v>
      </c>
      <c r="EL13" s="254" t="str">
        <f>GrpB!$D$4</f>
        <v>Croatia</v>
      </c>
      <c r="EM13" s="258"/>
      <c r="EN13" s="258"/>
      <c r="EO13" s="259"/>
      <c r="EP13" s="255" t="str">
        <f t="shared" ref="EP13:EP18" si="136">IF(($F13&lt;&gt;"")*($G13&lt;&gt;"")*(EM13&lt;&gt;"")*(EN13&lt;&gt;""),($F13&gt;$G13)*(EM13&gt;EN13)+($F13=$G13)*(EM13=EN13)+($F13&lt;$G13)*(EM13&lt;EN13),"")</f>
        <v/>
      </c>
      <c r="EQ13" s="255" t="str">
        <f>IF((EP13&lt;&gt;""),IF(OR($F13&lt;&gt;$G13,PrSettings!$M$4="●"),(($F13-$G13)=(EM13-EN13))*1,0),"")</f>
        <v/>
      </c>
      <c r="ER13" s="255" t="str">
        <f t="shared" ref="ER13:ER18" si="137">IF((EP13&lt;&gt;""),($F13=EM13)*($G13=EN13),"")</f>
        <v/>
      </c>
      <c r="ES13" s="255" t="str">
        <f>IF(EP13&lt;&gt;"",IF(ABS($F13-$G13)&gt;=PrSettings!$M$7,(ABS($F13-$G13-EM13+EN13)&lt;=1)*1,IF(AND(EP13,$F13=$G13,$F13&gt;=PrSettings!$M$6),(ABS(EM13-$F13)&lt;=1)*1,IF(AND(ABS($F13-$G13-EM13+EN13)&lt;=1,$F13+$G13&gt;=PrSettings!$M$8),(ABS(EM13-$F13)&lt;=1)*(ABS(EN13-$G13)&lt;=1)*1,""))),"")</f>
        <v/>
      </c>
      <c r="ET13" s="260"/>
      <c r="EV13" s="253">
        <f t="shared" si="12"/>
        <v>3</v>
      </c>
      <c r="EW13" s="254" t="str">
        <f>GrpB!$B$4</f>
        <v>Spain</v>
      </c>
      <c r="EX13" s="255">
        <f t="shared" ref="EX13:EX18" si="138">$D13</f>
        <v>14</v>
      </c>
      <c r="EY13" s="254" t="str">
        <f>GrpB!$D$4</f>
        <v>Croatia</v>
      </c>
      <c r="EZ13" s="258"/>
      <c r="FA13" s="258"/>
      <c r="FB13" s="259"/>
      <c r="FC13" s="255" t="str">
        <f t="shared" ref="FC13:FC18" si="139">IF(($F13&lt;&gt;"")*($G13&lt;&gt;"")*(EZ13&lt;&gt;"")*(FA13&lt;&gt;""),($F13&gt;$G13)*(EZ13&gt;FA13)+($F13=$G13)*(EZ13=FA13)+($F13&lt;$G13)*(EZ13&lt;FA13),"")</f>
        <v/>
      </c>
      <c r="FD13" s="255" t="str">
        <f>IF((FC13&lt;&gt;""),IF(OR($F13&lt;&gt;$G13,PrSettings!$M$4="●"),(($F13-$G13)=(EZ13-FA13))*1,0),"")</f>
        <v/>
      </c>
      <c r="FE13" s="255" t="str">
        <f t="shared" ref="FE13:FE18" si="140">IF((FC13&lt;&gt;""),($F13=EZ13)*($G13=FA13),"")</f>
        <v/>
      </c>
      <c r="FF13" s="255" t="str">
        <f>IF(FC13&lt;&gt;"",IF(ABS($F13-$G13)&gt;=PrSettings!$M$7,(ABS($F13-$G13-EZ13+FA13)&lt;=1)*1,IF(AND(FC13,$F13=$G13,$F13&gt;=PrSettings!$M$6),(ABS(EZ13-$F13)&lt;=1)*1,IF(AND(ABS($F13-$G13-EZ13+FA13)&lt;=1,$F13+$G13&gt;=PrSettings!$M$8),(ABS(EZ13-$F13)&lt;=1)*(ABS(FA13-$G13)&lt;=1)*1,""))),"")</f>
        <v/>
      </c>
      <c r="FG13" s="260"/>
      <c r="FI13" s="253">
        <f t="shared" si="13"/>
        <v>3</v>
      </c>
      <c r="FJ13" s="254" t="str">
        <f>GrpB!$B$4</f>
        <v>Spain</v>
      </c>
      <c r="FK13" s="255">
        <f t="shared" ref="FK13:FK18" si="141">$D13</f>
        <v>14</v>
      </c>
      <c r="FL13" s="254" t="str">
        <f>GrpB!$D$4</f>
        <v>Croatia</v>
      </c>
      <c r="FM13" s="258"/>
      <c r="FN13" s="258"/>
      <c r="FO13" s="259"/>
      <c r="FP13" s="255" t="str">
        <f t="shared" ref="FP13:FP18" si="142">IF(($F13&lt;&gt;"")*($G13&lt;&gt;"")*(FM13&lt;&gt;"")*(FN13&lt;&gt;""),($F13&gt;$G13)*(FM13&gt;FN13)+($F13=$G13)*(FM13=FN13)+($F13&lt;$G13)*(FM13&lt;FN13),"")</f>
        <v/>
      </c>
      <c r="FQ13" s="255" t="str">
        <f>IF((FP13&lt;&gt;""),IF(OR($F13&lt;&gt;$G13,PrSettings!$M$4="●"),(($F13-$G13)=(FM13-FN13))*1,0),"")</f>
        <v/>
      </c>
      <c r="FR13" s="255" t="str">
        <f t="shared" ref="FR13:FR18" si="143">IF((FP13&lt;&gt;""),($F13=FM13)*($G13=FN13),"")</f>
        <v/>
      </c>
      <c r="FS13" s="255" t="str">
        <f>IF(FP13&lt;&gt;"",IF(ABS($F13-$G13)&gt;=PrSettings!$M$7,(ABS($F13-$G13-FM13+FN13)&lt;=1)*1,IF(AND(FP13,$F13=$G13,$F13&gt;=PrSettings!$M$6),(ABS(FM13-$F13)&lt;=1)*1,IF(AND(ABS($F13-$G13-FM13+FN13)&lt;=1,$F13+$G13&gt;=PrSettings!$M$8),(ABS(FM13-$F13)&lt;=1)*(ABS(FN13-$G13)&lt;=1)*1,""))),"")</f>
        <v/>
      </c>
      <c r="FT13" s="260"/>
      <c r="FV13" s="253">
        <f t="shared" si="14"/>
        <v>3</v>
      </c>
      <c r="FW13" s="254" t="str">
        <f>GrpB!$B$4</f>
        <v>Spain</v>
      </c>
      <c r="FX13" s="255">
        <f t="shared" ref="FX13:FX18" si="144">$D13</f>
        <v>14</v>
      </c>
      <c r="FY13" s="254" t="str">
        <f>GrpB!$D$4</f>
        <v>Croatia</v>
      </c>
      <c r="FZ13" s="258"/>
      <c r="GA13" s="258"/>
      <c r="GB13" s="259"/>
      <c r="GC13" s="255" t="str">
        <f t="shared" ref="GC13:GC18" si="145">IF(($F13&lt;&gt;"")*($G13&lt;&gt;"")*(FZ13&lt;&gt;"")*(GA13&lt;&gt;""),($F13&gt;$G13)*(FZ13&gt;GA13)+($F13=$G13)*(FZ13=GA13)+($F13&lt;$G13)*(FZ13&lt;GA13),"")</f>
        <v/>
      </c>
      <c r="GD13" s="255" t="str">
        <f>IF((GC13&lt;&gt;""),IF(OR($F13&lt;&gt;$G13,PrSettings!$M$4="●"),(($F13-$G13)=(FZ13-GA13))*1,0),"")</f>
        <v/>
      </c>
      <c r="GE13" s="255" t="str">
        <f t="shared" ref="GE13:GE18" si="146">IF((GC13&lt;&gt;""),($F13=FZ13)*($G13=GA13),"")</f>
        <v/>
      </c>
      <c r="GF13" s="255" t="str">
        <f>IF(GC13&lt;&gt;"",IF(ABS($F13-$G13)&gt;=PrSettings!$M$7,(ABS($F13-$G13-FZ13+GA13)&lt;=1)*1,IF(AND(GC13,$F13=$G13,$F13&gt;=PrSettings!$M$6),(ABS(FZ13-$F13)&lt;=1)*1,IF(AND(ABS($F13-$G13-FZ13+GA13)&lt;=1,$F13+$G13&gt;=PrSettings!$M$8),(ABS(FZ13-$F13)&lt;=1)*(ABS(GA13-$G13)&lt;=1)*1,""))),"")</f>
        <v/>
      </c>
      <c r="GG13" s="260"/>
      <c r="GI13" s="253">
        <f t="shared" si="15"/>
        <v>3</v>
      </c>
      <c r="GJ13" s="254" t="str">
        <f>GrpB!$B$4</f>
        <v>Spain</v>
      </c>
      <c r="GK13" s="255">
        <f t="shared" ref="GK13:GK18" si="147">$D13</f>
        <v>14</v>
      </c>
      <c r="GL13" s="254" t="str">
        <f>GrpB!$D$4</f>
        <v>Croatia</v>
      </c>
      <c r="GM13" s="258"/>
      <c r="GN13" s="258"/>
      <c r="GO13" s="259"/>
      <c r="GP13" s="255" t="str">
        <f t="shared" ref="GP13:GP18" si="148">IF(($F13&lt;&gt;"")*($G13&lt;&gt;"")*(GM13&lt;&gt;"")*(GN13&lt;&gt;""),($F13&gt;$G13)*(GM13&gt;GN13)+($F13=$G13)*(GM13=GN13)+($F13&lt;$G13)*(GM13&lt;GN13),"")</f>
        <v/>
      </c>
      <c r="GQ13" s="255" t="str">
        <f>IF((GP13&lt;&gt;""),IF(OR($F13&lt;&gt;$G13,PrSettings!$M$4="●"),(($F13-$G13)=(GM13-GN13))*1,0),"")</f>
        <v/>
      </c>
      <c r="GR13" s="255" t="str">
        <f t="shared" ref="GR13:GR18" si="149">IF((GP13&lt;&gt;""),($F13=GM13)*($G13=GN13),"")</f>
        <v/>
      </c>
      <c r="GS13" s="255" t="str">
        <f>IF(GP13&lt;&gt;"",IF(ABS($F13-$G13)&gt;=PrSettings!$M$7,(ABS($F13-$G13-GM13+GN13)&lt;=1)*1,IF(AND(GP13,$F13=$G13,$F13&gt;=PrSettings!$M$6),(ABS(GM13-$F13)&lt;=1)*1,IF(AND(ABS($F13-$G13-GM13+GN13)&lt;=1,$F13+$G13&gt;=PrSettings!$M$8),(ABS(GM13-$F13)&lt;=1)*(ABS(GN13-$G13)&lt;=1)*1,""))),"")</f>
        <v/>
      </c>
      <c r="GT13" s="260"/>
      <c r="GV13" s="253">
        <f t="shared" si="16"/>
        <v>3</v>
      </c>
      <c r="GW13" s="254" t="str">
        <f>GrpB!$B$4</f>
        <v>Spain</v>
      </c>
      <c r="GX13" s="255">
        <f t="shared" ref="GX13:GX18" si="150">$D13</f>
        <v>14</v>
      </c>
      <c r="GY13" s="254" t="str">
        <f>GrpB!$D$4</f>
        <v>Croatia</v>
      </c>
      <c r="GZ13" s="258"/>
      <c r="HA13" s="258"/>
      <c r="HB13" s="259"/>
      <c r="HC13" s="255" t="str">
        <f t="shared" ref="HC13:HC18" si="151">IF(($F13&lt;&gt;"")*($G13&lt;&gt;"")*(GZ13&lt;&gt;"")*(HA13&lt;&gt;""),($F13&gt;$G13)*(GZ13&gt;HA13)+($F13=$G13)*(GZ13=HA13)+($F13&lt;$G13)*(GZ13&lt;HA13),"")</f>
        <v/>
      </c>
      <c r="HD13" s="255" t="str">
        <f>IF((HC13&lt;&gt;""),IF(OR($F13&lt;&gt;$G13,PrSettings!$M$4="●"),(($F13-$G13)=(GZ13-HA13))*1,0),"")</f>
        <v/>
      </c>
      <c r="HE13" s="255" t="str">
        <f t="shared" ref="HE13:HE18" si="152">IF((HC13&lt;&gt;""),($F13=GZ13)*($G13=HA13),"")</f>
        <v/>
      </c>
      <c r="HF13" s="255" t="str">
        <f>IF(HC13&lt;&gt;"",IF(ABS($F13-$G13)&gt;=PrSettings!$M$7,(ABS($F13-$G13-GZ13+HA13)&lt;=1)*1,IF(AND(HC13,$F13=$G13,$F13&gt;=PrSettings!$M$6),(ABS(GZ13-$F13)&lt;=1)*1,IF(AND(ABS($F13-$G13-GZ13+HA13)&lt;=1,$F13+$G13&gt;=PrSettings!$M$8),(ABS(GZ13-$F13)&lt;=1)*(ABS(HA13-$G13)&lt;=1)*1,""))),"")</f>
        <v/>
      </c>
      <c r="HG13" s="260"/>
      <c r="HI13" s="253">
        <f t="shared" si="17"/>
        <v>3</v>
      </c>
      <c r="HJ13" s="254" t="str">
        <f>GrpB!$B$4</f>
        <v>Spain</v>
      </c>
      <c r="HK13" s="255">
        <f t="shared" ref="HK13:HK18" si="153">$D13</f>
        <v>14</v>
      </c>
      <c r="HL13" s="254" t="str">
        <f>GrpB!$D$4</f>
        <v>Croatia</v>
      </c>
      <c r="HM13" s="258"/>
      <c r="HN13" s="258"/>
      <c r="HO13" s="259"/>
      <c r="HP13" s="255" t="str">
        <f t="shared" ref="HP13:HP18" si="154">IF(($F13&lt;&gt;"")*($G13&lt;&gt;"")*(HM13&lt;&gt;"")*(HN13&lt;&gt;""),($F13&gt;$G13)*(HM13&gt;HN13)+($F13=$G13)*(HM13=HN13)+($F13&lt;$G13)*(HM13&lt;HN13),"")</f>
        <v/>
      </c>
      <c r="HQ13" s="255" t="str">
        <f>IF((HP13&lt;&gt;""),IF(OR($F13&lt;&gt;$G13,PrSettings!$M$4="●"),(($F13-$G13)=(HM13-HN13))*1,0),"")</f>
        <v/>
      </c>
      <c r="HR13" s="255" t="str">
        <f t="shared" ref="HR13:HR18" si="155">IF((HP13&lt;&gt;""),($F13=HM13)*($G13=HN13),"")</f>
        <v/>
      </c>
      <c r="HS13" s="255" t="str">
        <f>IF(HP13&lt;&gt;"",IF(ABS($F13-$G13)&gt;=PrSettings!$M$7,(ABS($F13-$G13-HM13+HN13)&lt;=1)*1,IF(AND(HP13,$F13=$G13,$F13&gt;=PrSettings!$M$6),(ABS(HM13-$F13)&lt;=1)*1,IF(AND(ABS($F13-$G13-HM13+HN13)&lt;=1,$F13+$G13&gt;=PrSettings!$M$8),(ABS(HM13-$F13)&lt;=1)*(ABS(HN13-$G13)&lt;=1)*1,""))),"")</f>
        <v/>
      </c>
      <c r="HT13" s="260"/>
      <c r="HV13" s="253">
        <f t="shared" si="18"/>
        <v>3</v>
      </c>
      <c r="HW13" s="254" t="str">
        <f>GrpB!$B$4</f>
        <v>Spain</v>
      </c>
      <c r="HX13" s="255">
        <f t="shared" ref="HX13:HX18" si="156">$D13</f>
        <v>14</v>
      </c>
      <c r="HY13" s="254" t="str">
        <f>GrpB!$D$4</f>
        <v>Croatia</v>
      </c>
      <c r="HZ13" s="258"/>
      <c r="IA13" s="258"/>
      <c r="IB13" s="259"/>
      <c r="IC13" s="255" t="str">
        <f t="shared" ref="IC13:IC18" si="157">IF(($F13&lt;&gt;"")*($G13&lt;&gt;"")*(HZ13&lt;&gt;"")*(IA13&lt;&gt;""),($F13&gt;$G13)*(HZ13&gt;IA13)+($F13=$G13)*(HZ13=IA13)+($F13&lt;$G13)*(HZ13&lt;IA13),"")</f>
        <v/>
      </c>
      <c r="ID13" s="255" t="str">
        <f>IF((IC13&lt;&gt;""),IF(OR($F13&lt;&gt;$G13,PrSettings!$M$4="●"),(($F13-$G13)=(HZ13-IA13))*1,0),"")</f>
        <v/>
      </c>
      <c r="IE13" s="255" t="str">
        <f t="shared" ref="IE13:IE18" si="158">IF((IC13&lt;&gt;""),($F13=HZ13)*($G13=IA13),"")</f>
        <v/>
      </c>
      <c r="IF13" s="255" t="str">
        <f>IF(IC13&lt;&gt;"",IF(ABS($F13-$G13)&gt;=PrSettings!$M$7,(ABS($F13-$G13-HZ13+IA13)&lt;=1)*1,IF(AND(IC13,$F13=$G13,$F13&gt;=PrSettings!$M$6),(ABS(HZ13-$F13)&lt;=1)*1,IF(AND(ABS($F13-$G13-HZ13+IA13)&lt;=1,$F13+$G13&gt;=PrSettings!$M$8),(ABS(HZ13-$F13)&lt;=1)*(ABS(IA13-$G13)&lt;=1)*1,""))),"")</f>
        <v/>
      </c>
      <c r="IG13" s="260"/>
      <c r="II13" s="253">
        <f t="shared" si="19"/>
        <v>3</v>
      </c>
      <c r="IJ13" s="254" t="str">
        <f>GrpB!$B$4</f>
        <v>Spain</v>
      </c>
      <c r="IK13" s="255">
        <f t="shared" ref="IK13:IK18" si="159">$D13</f>
        <v>14</v>
      </c>
      <c r="IL13" s="254" t="str">
        <f>GrpB!$D$4</f>
        <v>Croatia</v>
      </c>
      <c r="IM13" s="258"/>
      <c r="IN13" s="258"/>
      <c r="IO13" s="259"/>
      <c r="IP13" s="255" t="str">
        <f t="shared" ref="IP13:IP18" si="160">IF(($F13&lt;&gt;"")*($G13&lt;&gt;"")*(IM13&lt;&gt;"")*(IN13&lt;&gt;""),($F13&gt;$G13)*(IM13&gt;IN13)+($F13=$G13)*(IM13=IN13)+($F13&lt;$G13)*(IM13&lt;IN13),"")</f>
        <v/>
      </c>
      <c r="IQ13" s="255" t="str">
        <f>IF((IP13&lt;&gt;""),IF(OR($F13&lt;&gt;$G13,PrSettings!$M$4="●"),(($F13-$G13)=(IM13-IN13))*1,0),"")</f>
        <v/>
      </c>
      <c r="IR13" s="255" t="str">
        <f t="shared" ref="IR13:IR18" si="161">IF((IP13&lt;&gt;""),($F13=IM13)*($G13=IN13),"")</f>
        <v/>
      </c>
      <c r="IS13" s="255" t="str">
        <f>IF(IP13&lt;&gt;"",IF(ABS($F13-$G13)&gt;=PrSettings!$M$7,(ABS($F13-$G13-IM13+IN13)&lt;=1)*1,IF(AND(IP13,$F13=$G13,$F13&gt;=PrSettings!$M$6),(ABS(IM13-$F13)&lt;=1)*1,IF(AND(ABS($F13-$G13-IM13+IN13)&lt;=1,$F13+$G13&gt;=PrSettings!$M$8),(ABS(IM13-$F13)&lt;=1)*(ABS(IN13-$G13)&lt;=1)*1,""))),"")</f>
        <v/>
      </c>
      <c r="IT13" s="260"/>
      <c r="IV13" s="253">
        <f t="shared" si="20"/>
        <v>3</v>
      </c>
      <c r="IW13" s="254" t="str">
        <f>GrpB!$B$4</f>
        <v>Spain</v>
      </c>
      <c r="IX13" s="255">
        <f t="shared" ref="IX13:IX18" si="162">$D13</f>
        <v>14</v>
      </c>
      <c r="IY13" s="254" t="str">
        <f>GrpB!$D$4</f>
        <v>Croatia</v>
      </c>
      <c r="IZ13" s="258"/>
      <c r="JA13" s="258"/>
      <c r="JB13" s="259"/>
      <c r="JC13" s="255" t="str">
        <f t="shared" ref="JC13:JC18" si="163">IF(($F13&lt;&gt;"")*($G13&lt;&gt;"")*(IZ13&lt;&gt;"")*(JA13&lt;&gt;""),($F13&gt;$G13)*(IZ13&gt;JA13)+($F13=$G13)*(IZ13=JA13)+($F13&lt;$G13)*(IZ13&lt;JA13),"")</f>
        <v/>
      </c>
      <c r="JD13" s="255" t="str">
        <f>IF((JC13&lt;&gt;""),IF(OR($F13&lt;&gt;$G13,PrSettings!$M$4="●"),(($F13-$G13)=(IZ13-JA13))*1,0),"")</f>
        <v/>
      </c>
      <c r="JE13" s="255" t="str">
        <f t="shared" ref="JE13:JE18" si="164">IF((JC13&lt;&gt;""),($F13=IZ13)*($G13=JA13),"")</f>
        <v/>
      </c>
      <c r="JF13" s="255" t="str">
        <f>IF(JC13&lt;&gt;"",IF(ABS($F13-$G13)&gt;=PrSettings!$M$7,(ABS($F13-$G13-IZ13+JA13)&lt;=1)*1,IF(AND(JC13,$F13=$G13,$F13&gt;=PrSettings!$M$6),(ABS(IZ13-$F13)&lt;=1)*1,IF(AND(ABS($F13-$G13-IZ13+JA13)&lt;=1,$F13+$G13&gt;=PrSettings!$M$8),(ABS(IZ13-$F13)&lt;=1)*(ABS(JA13-$G13)&lt;=1)*1,""))),"")</f>
        <v/>
      </c>
      <c r="JG13" s="260"/>
      <c r="JI13" s="253">
        <f t="shared" si="21"/>
        <v>3</v>
      </c>
      <c r="JJ13" s="254" t="str">
        <f>GrpB!$B$4</f>
        <v>Spain</v>
      </c>
      <c r="JK13" s="255">
        <f t="shared" ref="JK13:JK18" si="165">$D13</f>
        <v>14</v>
      </c>
      <c r="JL13" s="254" t="str">
        <f>GrpB!$D$4</f>
        <v>Croatia</v>
      </c>
      <c r="JM13" s="258"/>
      <c r="JN13" s="258"/>
      <c r="JO13" s="259"/>
      <c r="JP13" s="255" t="str">
        <f t="shared" ref="JP13:JP18" si="166">IF(($F13&lt;&gt;"")*($G13&lt;&gt;"")*(JM13&lt;&gt;"")*(JN13&lt;&gt;""),($F13&gt;$G13)*(JM13&gt;JN13)+($F13=$G13)*(JM13=JN13)+($F13&lt;$G13)*(JM13&lt;JN13),"")</f>
        <v/>
      </c>
      <c r="JQ13" s="255" t="str">
        <f>IF((JP13&lt;&gt;""),IF(OR($F13&lt;&gt;$G13,PrSettings!$M$4="●"),(($F13-$G13)=(JM13-JN13))*1,0),"")</f>
        <v/>
      </c>
      <c r="JR13" s="255" t="str">
        <f t="shared" ref="JR13:JR18" si="167">IF((JP13&lt;&gt;""),($F13=JM13)*($G13=JN13),"")</f>
        <v/>
      </c>
      <c r="JS13" s="255" t="str">
        <f>IF(JP13&lt;&gt;"",IF(ABS($F13-$G13)&gt;=PrSettings!$M$7,(ABS($F13-$G13-JM13+JN13)&lt;=1)*1,IF(AND(JP13,$F13=$G13,$F13&gt;=PrSettings!$M$6),(ABS(JM13-$F13)&lt;=1)*1,IF(AND(ABS($F13-$G13-JM13+JN13)&lt;=1,$F13+$G13&gt;=PrSettings!$M$8),(ABS(JM13-$F13)&lt;=1)*(ABS(JN13-$G13)&lt;=1)*1,""))),"")</f>
        <v/>
      </c>
      <c r="JT13" s="260"/>
      <c r="JV13" s="253">
        <f t="shared" si="22"/>
        <v>3</v>
      </c>
      <c r="JW13" s="254" t="str">
        <f>GrpB!$B$4</f>
        <v>Spain</v>
      </c>
      <c r="JX13" s="255">
        <f t="shared" ref="JX13:JX18" si="168">$D13</f>
        <v>14</v>
      </c>
      <c r="JY13" s="254" t="str">
        <f>GrpB!$D$4</f>
        <v>Croatia</v>
      </c>
      <c r="JZ13" s="258"/>
      <c r="KA13" s="258"/>
      <c r="KB13" s="259"/>
      <c r="KC13" s="255" t="str">
        <f t="shared" ref="KC13:KC18" si="169">IF(($F13&lt;&gt;"")*($G13&lt;&gt;"")*(JZ13&lt;&gt;"")*(KA13&lt;&gt;""),($F13&gt;$G13)*(JZ13&gt;KA13)+($F13=$G13)*(JZ13=KA13)+($F13&lt;$G13)*(JZ13&lt;KA13),"")</f>
        <v/>
      </c>
      <c r="KD13" s="255" t="str">
        <f>IF((KC13&lt;&gt;""),IF(OR($F13&lt;&gt;$G13,PrSettings!$M$4="●"),(($F13-$G13)=(JZ13-KA13))*1,0),"")</f>
        <v/>
      </c>
      <c r="KE13" s="255" t="str">
        <f t="shared" ref="KE13:KE18" si="170">IF((KC13&lt;&gt;""),($F13=JZ13)*($G13=KA13),"")</f>
        <v/>
      </c>
      <c r="KF13" s="255" t="str">
        <f>IF(KC13&lt;&gt;"",IF(ABS($F13-$G13)&gt;=PrSettings!$M$7,(ABS($F13-$G13-JZ13+KA13)&lt;=1)*1,IF(AND(KC13,$F13=$G13,$F13&gt;=PrSettings!$M$6),(ABS(JZ13-$F13)&lt;=1)*1,IF(AND(ABS($F13-$G13-JZ13+KA13)&lt;=1,$F13+$G13&gt;=PrSettings!$M$8),(ABS(JZ13-$F13)&lt;=1)*(ABS(KA13-$G13)&lt;=1)*1,""))),"")</f>
        <v/>
      </c>
      <c r="KG13" s="260"/>
      <c r="KI13" s="253">
        <f t="shared" si="23"/>
        <v>3</v>
      </c>
      <c r="KJ13" s="254" t="str">
        <f>GrpB!$B$4</f>
        <v>Spain</v>
      </c>
      <c r="KK13" s="255">
        <f t="shared" ref="KK13:KK18" si="171">$D13</f>
        <v>14</v>
      </c>
      <c r="KL13" s="254" t="str">
        <f>GrpB!$D$4</f>
        <v>Croatia</v>
      </c>
      <c r="KM13" s="258"/>
      <c r="KN13" s="258"/>
      <c r="KO13" s="259"/>
      <c r="KP13" s="255" t="str">
        <f t="shared" ref="KP13:KP18" si="172">IF(($F13&lt;&gt;"")*($G13&lt;&gt;"")*(KM13&lt;&gt;"")*(KN13&lt;&gt;""),($F13&gt;$G13)*(KM13&gt;KN13)+($F13=$G13)*(KM13=KN13)+($F13&lt;$G13)*(KM13&lt;KN13),"")</f>
        <v/>
      </c>
      <c r="KQ13" s="255" t="str">
        <f>IF((KP13&lt;&gt;""),IF(OR($F13&lt;&gt;$G13,PrSettings!$M$4="●"),(($F13-$G13)=(KM13-KN13))*1,0),"")</f>
        <v/>
      </c>
      <c r="KR13" s="255" t="str">
        <f t="shared" ref="KR13:KR18" si="173">IF((KP13&lt;&gt;""),($F13=KM13)*($G13=KN13),"")</f>
        <v/>
      </c>
      <c r="KS13" s="255" t="str">
        <f>IF(KP13&lt;&gt;"",IF(ABS($F13-$G13)&gt;=PrSettings!$M$7,(ABS($F13-$G13-KM13+KN13)&lt;=1)*1,IF(AND(KP13,$F13=$G13,$F13&gt;=PrSettings!$M$6),(ABS(KM13-$F13)&lt;=1)*1,IF(AND(ABS($F13-$G13-KM13+KN13)&lt;=1,$F13+$G13&gt;=PrSettings!$M$8),(ABS(KM13-$F13)&lt;=1)*(ABS(KN13-$G13)&lt;=1)*1,""))),"")</f>
        <v/>
      </c>
      <c r="KT13" s="260"/>
      <c r="KV13" s="253">
        <f t="shared" si="24"/>
        <v>3</v>
      </c>
      <c r="KW13" s="254" t="str">
        <f>GrpB!$B$4</f>
        <v>Spain</v>
      </c>
      <c r="KX13" s="255">
        <f t="shared" ref="KX13:KX18" si="174">$D13</f>
        <v>14</v>
      </c>
      <c r="KY13" s="254" t="str">
        <f>GrpB!$D$4</f>
        <v>Croatia</v>
      </c>
      <c r="KZ13" s="258"/>
      <c r="LA13" s="258"/>
      <c r="LB13" s="259"/>
      <c r="LC13" s="255" t="str">
        <f t="shared" ref="LC13:LC18" si="175">IF(($F13&lt;&gt;"")*($G13&lt;&gt;"")*(KZ13&lt;&gt;"")*(LA13&lt;&gt;""),($F13&gt;$G13)*(KZ13&gt;LA13)+($F13=$G13)*(KZ13=LA13)+($F13&lt;$G13)*(KZ13&lt;LA13),"")</f>
        <v/>
      </c>
      <c r="LD13" s="255" t="str">
        <f>IF((LC13&lt;&gt;""),IF(OR($F13&lt;&gt;$G13,PrSettings!$M$4="●"),(($F13-$G13)=(KZ13-LA13))*1,0),"")</f>
        <v/>
      </c>
      <c r="LE13" s="255" t="str">
        <f t="shared" ref="LE13:LE18" si="176">IF((LC13&lt;&gt;""),($F13=KZ13)*($G13=LA13),"")</f>
        <v/>
      </c>
      <c r="LF13" s="255" t="str">
        <f>IF(LC13&lt;&gt;"",IF(ABS($F13-$G13)&gt;=PrSettings!$M$7,(ABS($F13-$G13-KZ13+LA13)&lt;=1)*1,IF(AND(LC13,$F13=$G13,$F13&gt;=PrSettings!$M$6),(ABS(KZ13-$F13)&lt;=1)*1,IF(AND(ABS($F13-$G13-KZ13+LA13)&lt;=1,$F13+$G13&gt;=PrSettings!$M$8),(ABS(KZ13-$F13)&lt;=1)*(ABS(LA13-$G13)&lt;=1)*1,""))),"")</f>
        <v/>
      </c>
      <c r="LG13" s="260"/>
      <c r="LI13" s="253">
        <f t="shared" si="25"/>
        <v>3</v>
      </c>
      <c r="LJ13" s="254" t="str">
        <f>GrpB!$B$4</f>
        <v>Spain</v>
      </c>
      <c r="LK13" s="255">
        <f t="shared" ref="LK13:LK18" si="177">$D13</f>
        <v>14</v>
      </c>
      <c r="LL13" s="254" t="str">
        <f>GrpB!$D$4</f>
        <v>Croatia</v>
      </c>
      <c r="LM13" s="258"/>
      <c r="LN13" s="258"/>
      <c r="LO13" s="259"/>
      <c r="LP13" s="255" t="str">
        <f t="shared" ref="LP13:LP18" si="178">IF(($F13&lt;&gt;"")*($G13&lt;&gt;"")*(LM13&lt;&gt;"")*(LN13&lt;&gt;""),($F13&gt;$G13)*(LM13&gt;LN13)+($F13=$G13)*(LM13=LN13)+($F13&lt;$G13)*(LM13&lt;LN13),"")</f>
        <v/>
      </c>
      <c r="LQ13" s="255" t="str">
        <f>IF((LP13&lt;&gt;""),IF(OR($F13&lt;&gt;$G13,PrSettings!$M$4="●"),(($F13-$G13)=(LM13-LN13))*1,0),"")</f>
        <v/>
      </c>
      <c r="LR13" s="255" t="str">
        <f t="shared" ref="LR13:LR18" si="179">IF((LP13&lt;&gt;""),($F13=LM13)*($G13=LN13),"")</f>
        <v/>
      </c>
      <c r="LS13" s="255" t="str">
        <f>IF(LP13&lt;&gt;"",IF(ABS($F13-$G13)&gt;=PrSettings!$M$7,(ABS($F13-$G13-LM13+LN13)&lt;=1)*1,IF(AND(LP13,$F13=$G13,$F13&gt;=PrSettings!$M$6),(ABS(LM13-$F13)&lt;=1)*1,IF(AND(ABS($F13-$G13-LM13+LN13)&lt;=1,$F13+$G13&gt;=PrSettings!$M$8),(ABS(LM13-$F13)&lt;=1)*(ABS(LN13-$G13)&lt;=1)*1,""))),"")</f>
        <v/>
      </c>
      <c r="LT13" s="260"/>
      <c r="LV13" s="253">
        <f t="shared" si="26"/>
        <v>3</v>
      </c>
      <c r="LW13" s="254" t="str">
        <f>GrpB!$B$4</f>
        <v>Spain</v>
      </c>
      <c r="LX13" s="255">
        <f t="shared" ref="LX13:LX18" si="180">$D13</f>
        <v>14</v>
      </c>
      <c r="LY13" s="254" t="str">
        <f>GrpB!$D$4</f>
        <v>Croatia</v>
      </c>
      <c r="LZ13" s="258"/>
      <c r="MA13" s="258"/>
      <c r="MB13" s="259"/>
      <c r="MC13" s="255" t="str">
        <f t="shared" ref="MC13:MC18" si="181">IF(($F13&lt;&gt;"")*($G13&lt;&gt;"")*(LZ13&lt;&gt;"")*(MA13&lt;&gt;""),($F13&gt;$G13)*(LZ13&gt;MA13)+($F13=$G13)*(LZ13=MA13)+($F13&lt;$G13)*(LZ13&lt;MA13),"")</f>
        <v/>
      </c>
      <c r="MD13" s="255" t="str">
        <f>IF((MC13&lt;&gt;""),IF(OR($F13&lt;&gt;$G13,PrSettings!$M$4="●"),(($F13-$G13)=(LZ13-MA13))*1,0),"")</f>
        <v/>
      </c>
      <c r="ME13" s="255" t="str">
        <f t="shared" ref="ME13:ME18" si="182">IF((MC13&lt;&gt;""),($F13=LZ13)*($G13=MA13),"")</f>
        <v/>
      </c>
      <c r="MF13" s="255" t="str">
        <f>IF(MC13&lt;&gt;"",IF(ABS($F13-$G13)&gt;=PrSettings!$M$7,(ABS($F13-$G13-LZ13+MA13)&lt;=1)*1,IF(AND(MC13,$F13=$G13,$F13&gt;=PrSettings!$M$6),(ABS(LZ13-$F13)&lt;=1)*1,IF(AND(ABS($F13-$G13-LZ13+MA13)&lt;=1,$F13+$G13&gt;=PrSettings!$M$8),(ABS(LZ13-$F13)&lt;=1)*(ABS(MA13-$G13)&lt;=1)*1,""))),"")</f>
        <v/>
      </c>
      <c r="MG13" s="260"/>
    </row>
    <row r="14">
      <c r="A14" s="172"/>
      <c r="B14" s="253">
        <f t="array" ref="B14">INDEX(Groups!$C$7:$C$35,MATCH(C14,Groups!$D$7:$D$35,0))</f>
        <v>18</v>
      </c>
      <c r="C14" s="254" t="str">
        <f>GrpB!$B$5</f>
        <v>Italy</v>
      </c>
      <c r="D14" s="255">
        <f t="array" ref="D14">INDEX(Groups!$C$7:$C$35,MATCH(E14,Groups!$D$7:$D$35,0))</f>
        <v>10</v>
      </c>
      <c r="E14" s="254" t="str">
        <f>GrpB!$D$5</f>
        <v>Albania</v>
      </c>
      <c r="F14" s="256">
        <f>GrpB!$E$5</f>
        <v>2</v>
      </c>
      <c r="G14" s="257">
        <f>GrpB!$G$5</f>
        <v>0</v>
      </c>
      <c r="H14" s="133"/>
      <c r="I14" s="253">
        <f t="shared" si="1"/>
        <v>18</v>
      </c>
      <c r="J14" s="254" t="str">
        <f>GrpB!$B$5</f>
        <v>Italy</v>
      </c>
      <c r="K14" s="255">
        <f t="shared" si="105"/>
        <v>10</v>
      </c>
      <c r="L14" s="254" t="str">
        <f>GrpB!$D$5</f>
        <v>Albania</v>
      </c>
      <c r="M14" s="258"/>
      <c r="N14" s="258"/>
      <c r="O14" s="261"/>
      <c r="P14" s="255" t="str">
        <f t="shared" si="106"/>
        <v/>
      </c>
      <c r="Q14" s="255" t="str">
        <f>IF((P14&lt;&gt;""),IF(OR($F14&lt;&gt;$G14,PrSettings!$M$4="●"),(($F14-$G14)=(M14-N14))*1,0),"")</f>
        <v/>
      </c>
      <c r="R14" s="255" t="str">
        <f t="shared" si="107"/>
        <v/>
      </c>
      <c r="S14" s="255" t="str">
        <f>IF(P14&lt;&gt;"",IF(ABS($F14-$G14)&gt;=PrSettings!$M$7,(ABS($F14-$G14-M14+N14)&lt;=1)*1,IF(AND(P14,$F14=$G14,$F14&gt;=PrSettings!$M$6),(ABS(M14-$F14)&lt;=1)*1,IF(AND(ABS($F14-$G14-M14+N14)&lt;=1,$F14+$G14&gt;=PrSettings!$M$8),(ABS(M14-$F14)&lt;=1)*(ABS(N14-$G14)&lt;=1)*1,""))),"")</f>
        <v/>
      </c>
      <c r="T14" s="262"/>
      <c r="V14" s="253">
        <f t="shared" si="2"/>
        <v>18</v>
      </c>
      <c r="W14" s="254" t="str">
        <f>GrpB!$B$5</f>
        <v>Italy</v>
      </c>
      <c r="X14" s="255">
        <f t="shared" si="108"/>
        <v>10</v>
      </c>
      <c r="Y14" s="254" t="str">
        <f>GrpB!$D$5</f>
        <v>Albania</v>
      </c>
      <c r="Z14" s="258"/>
      <c r="AA14" s="258"/>
      <c r="AB14" s="261"/>
      <c r="AC14" s="255" t="str">
        <f t="shared" si="109"/>
        <v/>
      </c>
      <c r="AD14" s="255" t="str">
        <f>IF((AC14&lt;&gt;""),IF(OR($F14&lt;&gt;$G14,PrSettings!$M$4="●"),(($F14-$G14)=(Z14-AA14))*1,0),"")</f>
        <v/>
      </c>
      <c r="AE14" s="255" t="str">
        <f t="shared" si="110"/>
        <v/>
      </c>
      <c r="AF14" s="255" t="str">
        <f>IF(AC14&lt;&gt;"",IF(ABS($F14-$G14)&gt;=PrSettings!$M$7,(ABS($F14-$G14-Z14+AA14)&lt;=1)*1,IF(AND(AC14,$F14=$G14,$F14&gt;=PrSettings!$M$6),(ABS(Z14-$F14)&lt;=1)*1,IF(AND(ABS($F14-$G14-Z14+AA14)&lt;=1,$F14+$G14&gt;=PrSettings!$M$8),(ABS(Z14-$F14)&lt;=1)*(ABS(AA14-$G14)&lt;=1)*1,""))),"")</f>
        <v/>
      </c>
      <c r="AG14" s="262"/>
      <c r="AI14" s="253">
        <f t="shared" si="3"/>
        <v>18</v>
      </c>
      <c r="AJ14" s="254" t="str">
        <f>GrpB!$B$5</f>
        <v>Italy</v>
      </c>
      <c r="AK14" s="255">
        <f t="shared" si="111"/>
        <v>10</v>
      </c>
      <c r="AL14" s="254" t="str">
        <f>GrpB!$D$5</f>
        <v>Albania</v>
      </c>
      <c r="AM14" s="258"/>
      <c r="AN14" s="258"/>
      <c r="AO14" s="261"/>
      <c r="AP14" s="255" t="str">
        <f t="shared" si="112"/>
        <v/>
      </c>
      <c r="AQ14" s="255" t="str">
        <f>IF((AP14&lt;&gt;""),IF(OR($F14&lt;&gt;$G14,PrSettings!$M$4="●"),(($F14-$G14)=(AM14-AN14))*1,0),"")</f>
        <v/>
      </c>
      <c r="AR14" s="255" t="str">
        <f t="shared" si="113"/>
        <v/>
      </c>
      <c r="AS14" s="255" t="str">
        <f>IF(AP14&lt;&gt;"",IF(ABS($F14-$G14)&gt;=PrSettings!$M$7,(ABS($F14-$G14-AM14+AN14)&lt;=1)*1,IF(AND(AP14,$F14=$G14,$F14&gt;=PrSettings!$M$6),(ABS(AM14-$F14)&lt;=1)*1,IF(AND(ABS($F14-$G14-AM14+AN14)&lt;=1,$F14+$G14&gt;=PrSettings!$M$8),(ABS(AM14-$F14)&lt;=1)*(ABS(AN14-$G14)&lt;=1)*1,""))),"")</f>
        <v/>
      </c>
      <c r="AT14" s="262"/>
      <c r="AV14" s="253">
        <f t="shared" si="4"/>
        <v>18</v>
      </c>
      <c r="AW14" s="254" t="str">
        <f>GrpB!$B$5</f>
        <v>Italy</v>
      </c>
      <c r="AX14" s="255">
        <f t="shared" si="114"/>
        <v>10</v>
      </c>
      <c r="AY14" s="254" t="str">
        <f>GrpB!$D$5</f>
        <v>Albania</v>
      </c>
      <c r="AZ14" s="258"/>
      <c r="BA14" s="258"/>
      <c r="BB14" s="261"/>
      <c r="BC14" s="255" t="str">
        <f t="shared" si="115"/>
        <v/>
      </c>
      <c r="BD14" s="255" t="str">
        <f>IF((BC14&lt;&gt;""),IF(OR($F14&lt;&gt;$G14,PrSettings!$M$4="●"),(($F14-$G14)=(AZ14-BA14))*1,0),"")</f>
        <v/>
      </c>
      <c r="BE14" s="255" t="str">
        <f t="shared" si="116"/>
        <v/>
      </c>
      <c r="BF14" s="255" t="str">
        <f>IF(BC14&lt;&gt;"",IF(ABS($F14-$G14)&gt;=PrSettings!$M$7,(ABS($F14-$G14-AZ14+BA14)&lt;=1)*1,IF(AND(BC14,$F14=$G14,$F14&gt;=PrSettings!$M$6),(ABS(AZ14-$F14)&lt;=1)*1,IF(AND(ABS($F14-$G14-AZ14+BA14)&lt;=1,$F14+$G14&gt;=PrSettings!$M$8),(ABS(AZ14-$F14)&lt;=1)*(ABS(BA14-$G14)&lt;=1)*1,""))),"")</f>
        <v/>
      </c>
      <c r="BG14" s="262"/>
      <c r="BI14" s="253">
        <f t="shared" si="5"/>
        <v>18</v>
      </c>
      <c r="BJ14" s="254" t="str">
        <f>GrpB!$B$5</f>
        <v>Italy</v>
      </c>
      <c r="BK14" s="255">
        <f t="shared" si="117"/>
        <v>10</v>
      </c>
      <c r="BL14" s="254" t="str">
        <f>GrpB!$D$5</f>
        <v>Albania</v>
      </c>
      <c r="BM14" s="258"/>
      <c r="BN14" s="258"/>
      <c r="BO14" s="261"/>
      <c r="BP14" s="255" t="str">
        <f t="shared" si="118"/>
        <v/>
      </c>
      <c r="BQ14" s="255" t="str">
        <f>IF((BP14&lt;&gt;""),IF(OR($F14&lt;&gt;$G14,PrSettings!$M$4="●"),(($F14-$G14)=(BM14-BN14))*1,0),"")</f>
        <v/>
      </c>
      <c r="BR14" s="255" t="str">
        <f t="shared" si="119"/>
        <v/>
      </c>
      <c r="BS14" s="255" t="str">
        <f>IF(BP14&lt;&gt;"",IF(ABS($F14-$G14)&gt;=PrSettings!$M$7,(ABS($F14-$G14-BM14+BN14)&lt;=1)*1,IF(AND(BP14,$F14=$G14,$F14&gt;=PrSettings!$M$6),(ABS(BM14-$F14)&lt;=1)*1,IF(AND(ABS($F14-$G14-BM14+BN14)&lt;=1,$F14+$G14&gt;=PrSettings!$M$8),(ABS(BM14-$F14)&lt;=1)*(ABS(BN14-$G14)&lt;=1)*1,""))),"")</f>
        <v/>
      </c>
      <c r="BT14" s="262"/>
      <c r="BV14" s="253">
        <f t="shared" si="6"/>
        <v>18</v>
      </c>
      <c r="BW14" s="254" t="str">
        <f>GrpB!$B$5</f>
        <v>Italy</v>
      </c>
      <c r="BX14" s="255">
        <f t="shared" si="120"/>
        <v>10</v>
      </c>
      <c r="BY14" s="254" t="str">
        <f>GrpB!$D$5</f>
        <v>Albania</v>
      </c>
      <c r="BZ14" s="258"/>
      <c r="CA14" s="258"/>
      <c r="CB14" s="261"/>
      <c r="CC14" s="255" t="str">
        <f t="shared" si="121"/>
        <v/>
      </c>
      <c r="CD14" s="255" t="str">
        <f>IF((CC14&lt;&gt;""),IF(OR($F14&lt;&gt;$G14,PrSettings!$M$4="●"),(($F14-$G14)=(BZ14-CA14))*1,0),"")</f>
        <v/>
      </c>
      <c r="CE14" s="255" t="str">
        <f t="shared" si="122"/>
        <v/>
      </c>
      <c r="CF14" s="255" t="str">
        <f>IF(CC14&lt;&gt;"",IF(ABS($F14-$G14)&gt;=PrSettings!$M$7,(ABS($F14-$G14-BZ14+CA14)&lt;=1)*1,IF(AND(CC14,$F14=$G14,$F14&gt;=PrSettings!$M$6),(ABS(BZ14-$F14)&lt;=1)*1,IF(AND(ABS($F14-$G14-BZ14+CA14)&lt;=1,$F14+$G14&gt;=PrSettings!$M$8),(ABS(BZ14-$F14)&lt;=1)*(ABS(CA14-$G14)&lt;=1)*1,""))),"")</f>
        <v/>
      </c>
      <c r="CG14" s="262"/>
      <c r="CI14" s="253">
        <f t="shared" si="7"/>
        <v>18</v>
      </c>
      <c r="CJ14" s="254" t="str">
        <f>GrpB!$B$5</f>
        <v>Italy</v>
      </c>
      <c r="CK14" s="255">
        <f t="shared" si="123"/>
        <v>10</v>
      </c>
      <c r="CL14" s="254" t="str">
        <f>GrpB!$D$5</f>
        <v>Albania</v>
      </c>
      <c r="CM14" s="258"/>
      <c r="CN14" s="258"/>
      <c r="CO14" s="261"/>
      <c r="CP14" s="255" t="str">
        <f t="shared" si="124"/>
        <v/>
      </c>
      <c r="CQ14" s="255" t="str">
        <f>IF((CP14&lt;&gt;""),IF(OR($F14&lt;&gt;$G14,PrSettings!$M$4="●"),(($F14-$G14)=(CM14-CN14))*1,0),"")</f>
        <v/>
      </c>
      <c r="CR14" s="255" t="str">
        <f t="shared" si="125"/>
        <v/>
      </c>
      <c r="CS14" s="255" t="str">
        <f>IF(CP14&lt;&gt;"",IF(ABS($F14-$G14)&gt;=PrSettings!$M$7,(ABS($F14-$G14-CM14+CN14)&lt;=1)*1,IF(AND(CP14,$F14=$G14,$F14&gt;=PrSettings!$M$6),(ABS(CM14-$F14)&lt;=1)*1,IF(AND(ABS($F14-$G14-CM14+CN14)&lt;=1,$F14+$G14&gt;=PrSettings!$M$8),(ABS(CM14-$F14)&lt;=1)*(ABS(CN14-$G14)&lt;=1)*1,""))),"")</f>
        <v/>
      </c>
      <c r="CT14" s="262"/>
      <c r="CV14" s="253">
        <f t="shared" si="8"/>
        <v>18</v>
      </c>
      <c r="CW14" s="254" t="str">
        <f>GrpB!$B$5</f>
        <v>Italy</v>
      </c>
      <c r="CX14" s="255">
        <f t="shared" si="126"/>
        <v>10</v>
      </c>
      <c r="CY14" s="254" t="str">
        <f>GrpB!$D$5</f>
        <v>Albania</v>
      </c>
      <c r="CZ14" s="258"/>
      <c r="DA14" s="258"/>
      <c r="DB14" s="261"/>
      <c r="DC14" s="255" t="str">
        <f t="shared" si="127"/>
        <v/>
      </c>
      <c r="DD14" s="255" t="str">
        <f>IF((DC14&lt;&gt;""),IF(OR($F14&lt;&gt;$G14,PrSettings!$M$4="●"),(($F14-$G14)=(CZ14-DA14))*1,0),"")</f>
        <v/>
      </c>
      <c r="DE14" s="255" t="str">
        <f t="shared" si="128"/>
        <v/>
      </c>
      <c r="DF14" s="255" t="str">
        <f>IF(DC14&lt;&gt;"",IF(ABS($F14-$G14)&gt;=PrSettings!$M$7,(ABS($F14-$G14-CZ14+DA14)&lt;=1)*1,IF(AND(DC14,$F14=$G14,$F14&gt;=PrSettings!$M$6),(ABS(CZ14-$F14)&lt;=1)*1,IF(AND(ABS($F14-$G14-CZ14+DA14)&lt;=1,$F14+$G14&gt;=PrSettings!$M$8),(ABS(CZ14-$F14)&lt;=1)*(ABS(DA14-$G14)&lt;=1)*1,""))),"")</f>
        <v/>
      </c>
      <c r="DG14" s="262"/>
      <c r="DI14" s="253">
        <f t="shared" si="9"/>
        <v>18</v>
      </c>
      <c r="DJ14" s="254" t="str">
        <f>GrpB!$B$5</f>
        <v>Italy</v>
      </c>
      <c r="DK14" s="255">
        <f t="shared" si="129"/>
        <v>10</v>
      </c>
      <c r="DL14" s="254" t="str">
        <f>GrpB!$D$5</f>
        <v>Albania</v>
      </c>
      <c r="DM14" s="258"/>
      <c r="DN14" s="258"/>
      <c r="DO14" s="261"/>
      <c r="DP14" s="255" t="str">
        <f t="shared" si="130"/>
        <v/>
      </c>
      <c r="DQ14" s="255" t="str">
        <f>IF((DP14&lt;&gt;""),IF(OR($F14&lt;&gt;$G14,PrSettings!$M$4="●"),(($F14-$G14)=(DM14-DN14))*1,0),"")</f>
        <v/>
      </c>
      <c r="DR14" s="255" t="str">
        <f t="shared" si="131"/>
        <v/>
      </c>
      <c r="DS14" s="255" t="str">
        <f>IF(DP14&lt;&gt;"",IF(ABS($F14-$G14)&gt;=PrSettings!$M$7,(ABS($F14-$G14-DM14+DN14)&lt;=1)*1,IF(AND(DP14,$F14=$G14,$F14&gt;=PrSettings!$M$6),(ABS(DM14-$F14)&lt;=1)*1,IF(AND(ABS($F14-$G14-DM14+DN14)&lt;=1,$F14+$G14&gt;=PrSettings!$M$8),(ABS(DM14-$F14)&lt;=1)*(ABS(DN14-$G14)&lt;=1)*1,""))),"")</f>
        <v/>
      </c>
      <c r="DT14" s="262"/>
      <c r="DV14" s="253">
        <f t="shared" si="10"/>
        <v>18</v>
      </c>
      <c r="DW14" s="254" t="str">
        <f>GrpB!$B$5</f>
        <v>Italy</v>
      </c>
      <c r="DX14" s="255">
        <f t="shared" si="132"/>
        <v>10</v>
      </c>
      <c r="DY14" s="254" t="str">
        <f>GrpB!$D$5</f>
        <v>Albania</v>
      </c>
      <c r="DZ14" s="258"/>
      <c r="EA14" s="258"/>
      <c r="EB14" s="261"/>
      <c r="EC14" s="255" t="str">
        <f t="shared" si="133"/>
        <v/>
      </c>
      <c r="ED14" s="255" t="str">
        <f>IF((EC14&lt;&gt;""),IF(OR($F14&lt;&gt;$G14,PrSettings!$M$4="●"),(($F14-$G14)=(DZ14-EA14))*1,0),"")</f>
        <v/>
      </c>
      <c r="EE14" s="255" t="str">
        <f t="shared" si="134"/>
        <v/>
      </c>
      <c r="EF14" s="255" t="str">
        <f>IF(EC14&lt;&gt;"",IF(ABS($F14-$G14)&gt;=PrSettings!$M$7,(ABS($F14-$G14-DZ14+EA14)&lt;=1)*1,IF(AND(EC14,$F14=$G14,$F14&gt;=PrSettings!$M$6),(ABS(DZ14-$F14)&lt;=1)*1,IF(AND(ABS($F14-$G14-DZ14+EA14)&lt;=1,$F14+$G14&gt;=PrSettings!$M$8),(ABS(DZ14-$F14)&lt;=1)*(ABS(EA14-$G14)&lt;=1)*1,""))),"")</f>
        <v/>
      </c>
      <c r="EG14" s="262"/>
      <c r="EI14" s="253">
        <f t="shared" si="11"/>
        <v>18</v>
      </c>
      <c r="EJ14" s="254" t="str">
        <f>GrpB!$B$5</f>
        <v>Italy</v>
      </c>
      <c r="EK14" s="255">
        <f t="shared" si="135"/>
        <v>10</v>
      </c>
      <c r="EL14" s="254" t="str">
        <f>GrpB!$D$5</f>
        <v>Albania</v>
      </c>
      <c r="EM14" s="258"/>
      <c r="EN14" s="258"/>
      <c r="EO14" s="261"/>
      <c r="EP14" s="255" t="str">
        <f t="shared" si="136"/>
        <v/>
      </c>
      <c r="EQ14" s="255" t="str">
        <f>IF((EP14&lt;&gt;""),IF(OR($F14&lt;&gt;$G14,PrSettings!$M$4="●"),(($F14-$G14)=(EM14-EN14))*1,0),"")</f>
        <v/>
      </c>
      <c r="ER14" s="255" t="str">
        <f t="shared" si="137"/>
        <v/>
      </c>
      <c r="ES14" s="255" t="str">
        <f>IF(EP14&lt;&gt;"",IF(ABS($F14-$G14)&gt;=PrSettings!$M$7,(ABS($F14-$G14-EM14+EN14)&lt;=1)*1,IF(AND(EP14,$F14=$G14,$F14&gt;=PrSettings!$M$6),(ABS(EM14-$F14)&lt;=1)*1,IF(AND(ABS($F14-$G14-EM14+EN14)&lt;=1,$F14+$G14&gt;=PrSettings!$M$8),(ABS(EM14-$F14)&lt;=1)*(ABS(EN14-$G14)&lt;=1)*1,""))),"")</f>
        <v/>
      </c>
      <c r="ET14" s="262"/>
      <c r="EV14" s="253">
        <f t="shared" si="12"/>
        <v>18</v>
      </c>
      <c r="EW14" s="254" t="str">
        <f>GrpB!$B$5</f>
        <v>Italy</v>
      </c>
      <c r="EX14" s="255">
        <f t="shared" si="138"/>
        <v>10</v>
      </c>
      <c r="EY14" s="254" t="str">
        <f>GrpB!$D$5</f>
        <v>Albania</v>
      </c>
      <c r="EZ14" s="258"/>
      <c r="FA14" s="258"/>
      <c r="FB14" s="261"/>
      <c r="FC14" s="255" t="str">
        <f t="shared" si="139"/>
        <v/>
      </c>
      <c r="FD14" s="255" t="str">
        <f>IF((FC14&lt;&gt;""),IF(OR($F14&lt;&gt;$G14,PrSettings!$M$4="●"),(($F14-$G14)=(EZ14-FA14))*1,0),"")</f>
        <v/>
      </c>
      <c r="FE14" s="255" t="str">
        <f t="shared" si="140"/>
        <v/>
      </c>
      <c r="FF14" s="255" t="str">
        <f>IF(FC14&lt;&gt;"",IF(ABS($F14-$G14)&gt;=PrSettings!$M$7,(ABS($F14-$G14-EZ14+FA14)&lt;=1)*1,IF(AND(FC14,$F14=$G14,$F14&gt;=PrSettings!$M$6),(ABS(EZ14-$F14)&lt;=1)*1,IF(AND(ABS($F14-$G14-EZ14+FA14)&lt;=1,$F14+$G14&gt;=PrSettings!$M$8),(ABS(EZ14-$F14)&lt;=1)*(ABS(FA14-$G14)&lt;=1)*1,""))),"")</f>
        <v/>
      </c>
      <c r="FG14" s="262"/>
      <c r="FI14" s="253">
        <f t="shared" si="13"/>
        <v>18</v>
      </c>
      <c r="FJ14" s="254" t="str">
        <f>GrpB!$B$5</f>
        <v>Italy</v>
      </c>
      <c r="FK14" s="255">
        <f t="shared" si="141"/>
        <v>10</v>
      </c>
      <c r="FL14" s="254" t="str">
        <f>GrpB!$D$5</f>
        <v>Albania</v>
      </c>
      <c r="FM14" s="258"/>
      <c r="FN14" s="258"/>
      <c r="FO14" s="261"/>
      <c r="FP14" s="255" t="str">
        <f t="shared" si="142"/>
        <v/>
      </c>
      <c r="FQ14" s="255" t="str">
        <f>IF((FP14&lt;&gt;""),IF(OR($F14&lt;&gt;$G14,PrSettings!$M$4="●"),(($F14-$G14)=(FM14-FN14))*1,0),"")</f>
        <v/>
      </c>
      <c r="FR14" s="255" t="str">
        <f t="shared" si="143"/>
        <v/>
      </c>
      <c r="FS14" s="255" t="str">
        <f>IF(FP14&lt;&gt;"",IF(ABS($F14-$G14)&gt;=PrSettings!$M$7,(ABS($F14-$G14-FM14+FN14)&lt;=1)*1,IF(AND(FP14,$F14=$G14,$F14&gt;=PrSettings!$M$6),(ABS(FM14-$F14)&lt;=1)*1,IF(AND(ABS($F14-$G14-FM14+FN14)&lt;=1,$F14+$G14&gt;=PrSettings!$M$8),(ABS(FM14-$F14)&lt;=1)*(ABS(FN14-$G14)&lt;=1)*1,""))),"")</f>
        <v/>
      </c>
      <c r="FT14" s="262"/>
      <c r="FV14" s="253">
        <f t="shared" si="14"/>
        <v>18</v>
      </c>
      <c r="FW14" s="254" t="str">
        <f>GrpB!$B$5</f>
        <v>Italy</v>
      </c>
      <c r="FX14" s="255">
        <f t="shared" si="144"/>
        <v>10</v>
      </c>
      <c r="FY14" s="254" t="str">
        <f>GrpB!$D$5</f>
        <v>Albania</v>
      </c>
      <c r="FZ14" s="258"/>
      <c r="GA14" s="258"/>
      <c r="GB14" s="261"/>
      <c r="GC14" s="255" t="str">
        <f t="shared" si="145"/>
        <v/>
      </c>
      <c r="GD14" s="255" t="str">
        <f>IF((GC14&lt;&gt;""),IF(OR($F14&lt;&gt;$G14,PrSettings!$M$4="●"),(($F14-$G14)=(FZ14-GA14))*1,0),"")</f>
        <v/>
      </c>
      <c r="GE14" s="255" t="str">
        <f t="shared" si="146"/>
        <v/>
      </c>
      <c r="GF14" s="255" t="str">
        <f>IF(GC14&lt;&gt;"",IF(ABS($F14-$G14)&gt;=PrSettings!$M$7,(ABS($F14-$G14-FZ14+GA14)&lt;=1)*1,IF(AND(GC14,$F14=$G14,$F14&gt;=PrSettings!$M$6),(ABS(FZ14-$F14)&lt;=1)*1,IF(AND(ABS($F14-$G14-FZ14+GA14)&lt;=1,$F14+$G14&gt;=PrSettings!$M$8),(ABS(FZ14-$F14)&lt;=1)*(ABS(GA14-$G14)&lt;=1)*1,""))),"")</f>
        <v/>
      </c>
      <c r="GG14" s="262"/>
      <c r="GI14" s="253">
        <f t="shared" si="15"/>
        <v>18</v>
      </c>
      <c r="GJ14" s="254" t="str">
        <f>GrpB!$B$5</f>
        <v>Italy</v>
      </c>
      <c r="GK14" s="255">
        <f t="shared" si="147"/>
        <v>10</v>
      </c>
      <c r="GL14" s="254" t="str">
        <f>GrpB!$D$5</f>
        <v>Albania</v>
      </c>
      <c r="GM14" s="258"/>
      <c r="GN14" s="258"/>
      <c r="GO14" s="261"/>
      <c r="GP14" s="255" t="str">
        <f t="shared" si="148"/>
        <v/>
      </c>
      <c r="GQ14" s="255" t="str">
        <f>IF((GP14&lt;&gt;""),IF(OR($F14&lt;&gt;$G14,PrSettings!$M$4="●"),(($F14-$G14)=(GM14-GN14))*1,0),"")</f>
        <v/>
      </c>
      <c r="GR14" s="255" t="str">
        <f t="shared" si="149"/>
        <v/>
      </c>
      <c r="GS14" s="255" t="str">
        <f>IF(GP14&lt;&gt;"",IF(ABS($F14-$G14)&gt;=PrSettings!$M$7,(ABS($F14-$G14-GM14+GN14)&lt;=1)*1,IF(AND(GP14,$F14=$G14,$F14&gt;=PrSettings!$M$6),(ABS(GM14-$F14)&lt;=1)*1,IF(AND(ABS($F14-$G14-GM14+GN14)&lt;=1,$F14+$G14&gt;=PrSettings!$M$8),(ABS(GM14-$F14)&lt;=1)*(ABS(GN14-$G14)&lt;=1)*1,""))),"")</f>
        <v/>
      </c>
      <c r="GT14" s="262"/>
      <c r="GV14" s="253">
        <f t="shared" si="16"/>
        <v>18</v>
      </c>
      <c r="GW14" s="254" t="str">
        <f>GrpB!$B$5</f>
        <v>Italy</v>
      </c>
      <c r="GX14" s="255">
        <f t="shared" si="150"/>
        <v>10</v>
      </c>
      <c r="GY14" s="254" t="str">
        <f>GrpB!$D$5</f>
        <v>Albania</v>
      </c>
      <c r="GZ14" s="258"/>
      <c r="HA14" s="258"/>
      <c r="HB14" s="261"/>
      <c r="HC14" s="255" t="str">
        <f t="shared" si="151"/>
        <v/>
      </c>
      <c r="HD14" s="255" t="str">
        <f>IF((HC14&lt;&gt;""),IF(OR($F14&lt;&gt;$G14,PrSettings!$M$4="●"),(($F14-$G14)=(GZ14-HA14))*1,0),"")</f>
        <v/>
      </c>
      <c r="HE14" s="255" t="str">
        <f t="shared" si="152"/>
        <v/>
      </c>
      <c r="HF14" s="255" t="str">
        <f>IF(HC14&lt;&gt;"",IF(ABS($F14-$G14)&gt;=PrSettings!$M$7,(ABS($F14-$G14-GZ14+HA14)&lt;=1)*1,IF(AND(HC14,$F14=$G14,$F14&gt;=PrSettings!$M$6),(ABS(GZ14-$F14)&lt;=1)*1,IF(AND(ABS($F14-$G14-GZ14+HA14)&lt;=1,$F14+$G14&gt;=PrSettings!$M$8),(ABS(GZ14-$F14)&lt;=1)*(ABS(HA14-$G14)&lt;=1)*1,""))),"")</f>
        <v/>
      </c>
      <c r="HG14" s="262"/>
      <c r="HI14" s="253">
        <f t="shared" si="17"/>
        <v>18</v>
      </c>
      <c r="HJ14" s="254" t="str">
        <f>GrpB!$B$5</f>
        <v>Italy</v>
      </c>
      <c r="HK14" s="255">
        <f t="shared" si="153"/>
        <v>10</v>
      </c>
      <c r="HL14" s="254" t="str">
        <f>GrpB!$D$5</f>
        <v>Albania</v>
      </c>
      <c r="HM14" s="258"/>
      <c r="HN14" s="258"/>
      <c r="HO14" s="261"/>
      <c r="HP14" s="255" t="str">
        <f t="shared" si="154"/>
        <v/>
      </c>
      <c r="HQ14" s="255" t="str">
        <f>IF((HP14&lt;&gt;""),IF(OR($F14&lt;&gt;$G14,PrSettings!$M$4="●"),(($F14-$G14)=(HM14-HN14))*1,0),"")</f>
        <v/>
      </c>
      <c r="HR14" s="255" t="str">
        <f t="shared" si="155"/>
        <v/>
      </c>
      <c r="HS14" s="255" t="str">
        <f>IF(HP14&lt;&gt;"",IF(ABS($F14-$G14)&gt;=PrSettings!$M$7,(ABS($F14-$G14-HM14+HN14)&lt;=1)*1,IF(AND(HP14,$F14=$G14,$F14&gt;=PrSettings!$M$6),(ABS(HM14-$F14)&lt;=1)*1,IF(AND(ABS($F14-$G14-HM14+HN14)&lt;=1,$F14+$G14&gt;=PrSettings!$M$8),(ABS(HM14-$F14)&lt;=1)*(ABS(HN14-$G14)&lt;=1)*1,""))),"")</f>
        <v/>
      </c>
      <c r="HT14" s="262"/>
      <c r="HV14" s="253">
        <f t="shared" si="18"/>
        <v>18</v>
      </c>
      <c r="HW14" s="254" t="str">
        <f>GrpB!$B$5</f>
        <v>Italy</v>
      </c>
      <c r="HX14" s="255">
        <f t="shared" si="156"/>
        <v>10</v>
      </c>
      <c r="HY14" s="254" t="str">
        <f>GrpB!$D$5</f>
        <v>Albania</v>
      </c>
      <c r="HZ14" s="258"/>
      <c r="IA14" s="258"/>
      <c r="IB14" s="261"/>
      <c r="IC14" s="255" t="str">
        <f t="shared" si="157"/>
        <v/>
      </c>
      <c r="ID14" s="255" t="str">
        <f>IF((IC14&lt;&gt;""),IF(OR($F14&lt;&gt;$G14,PrSettings!$M$4="●"),(($F14-$G14)=(HZ14-IA14))*1,0),"")</f>
        <v/>
      </c>
      <c r="IE14" s="255" t="str">
        <f t="shared" si="158"/>
        <v/>
      </c>
      <c r="IF14" s="255" t="str">
        <f>IF(IC14&lt;&gt;"",IF(ABS($F14-$G14)&gt;=PrSettings!$M$7,(ABS($F14-$G14-HZ14+IA14)&lt;=1)*1,IF(AND(IC14,$F14=$G14,$F14&gt;=PrSettings!$M$6),(ABS(HZ14-$F14)&lt;=1)*1,IF(AND(ABS($F14-$G14-HZ14+IA14)&lt;=1,$F14+$G14&gt;=PrSettings!$M$8),(ABS(HZ14-$F14)&lt;=1)*(ABS(IA14-$G14)&lt;=1)*1,""))),"")</f>
        <v/>
      </c>
      <c r="IG14" s="262"/>
      <c r="II14" s="253">
        <f t="shared" si="19"/>
        <v>18</v>
      </c>
      <c r="IJ14" s="254" t="str">
        <f>GrpB!$B$5</f>
        <v>Italy</v>
      </c>
      <c r="IK14" s="255">
        <f t="shared" si="159"/>
        <v>10</v>
      </c>
      <c r="IL14" s="254" t="str">
        <f>GrpB!$D$5</f>
        <v>Albania</v>
      </c>
      <c r="IM14" s="258"/>
      <c r="IN14" s="258"/>
      <c r="IO14" s="261"/>
      <c r="IP14" s="255" t="str">
        <f t="shared" si="160"/>
        <v/>
      </c>
      <c r="IQ14" s="255" t="str">
        <f>IF((IP14&lt;&gt;""),IF(OR($F14&lt;&gt;$G14,PrSettings!$M$4="●"),(($F14-$G14)=(IM14-IN14))*1,0),"")</f>
        <v/>
      </c>
      <c r="IR14" s="255" t="str">
        <f t="shared" si="161"/>
        <v/>
      </c>
      <c r="IS14" s="255" t="str">
        <f>IF(IP14&lt;&gt;"",IF(ABS($F14-$G14)&gt;=PrSettings!$M$7,(ABS($F14-$G14-IM14+IN14)&lt;=1)*1,IF(AND(IP14,$F14=$G14,$F14&gt;=PrSettings!$M$6),(ABS(IM14-$F14)&lt;=1)*1,IF(AND(ABS($F14-$G14-IM14+IN14)&lt;=1,$F14+$G14&gt;=PrSettings!$M$8),(ABS(IM14-$F14)&lt;=1)*(ABS(IN14-$G14)&lt;=1)*1,""))),"")</f>
        <v/>
      </c>
      <c r="IT14" s="262"/>
      <c r="IV14" s="253">
        <f t="shared" si="20"/>
        <v>18</v>
      </c>
      <c r="IW14" s="254" t="str">
        <f>GrpB!$B$5</f>
        <v>Italy</v>
      </c>
      <c r="IX14" s="255">
        <f t="shared" si="162"/>
        <v>10</v>
      </c>
      <c r="IY14" s="254" t="str">
        <f>GrpB!$D$5</f>
        <v>Albania</v>
      </c>
      <c r="IZ14" s="258"/>
      <c r="JA14" s="258"/>
      <c r="JB14" s="261"/>
      <c r="JC14" s="255" t="str">
        <f t="shared" si="163"/>
        <v/>
      </c>
      <c r="JD14" s="255" t="str">
        <f>IF((JC14&lt;&gt;""),IF(OR($F14&lt;&gt;$G14,PrSettings!$M$4="●"),(($F14-$G14)=(IZ14-JA14))*1,0),"")</f>
        <v/>
      </c>
      <c r="JE14" s="255" t="str">
        <f t="shared" si="164"/>
        <v/>
      </c>
      <c r="JF14" s="255" t="str">
        <f>IF(JC14&lt;&gt;"",IF(ABS($F14-$G14)&gt;=PrSettings!$M$7,(ABS($F14-$G14-IZ14+JA14)&lt;=1)*1,IF(AND(JC14,$F14=$G14,$F14&gt;=PrSettings!$M$6),(ABS(IZ14-$F14)&lt;=1)*1,IF(AND(ABS($F14-$G14-IZ14+JA14)&lt;=1,$F14+$G14&gt;=PrSettings!$M$8),(ABS(IZ14-$F14)&lt;=1)*(ABS(JA14-$G14)&lt;=1)*1,""))),"")</f>
        <v/>
      </c>
      <c r="JG14" s="262"/>
      <c r="JI14" s="253">
        <f t="shared" si="21"/>
        <v>18</v>
      </c>
      <c r="JJ14" s="254" t="str">
        <f>GrpB!$B$5</f>
        <v>Italy</v>
      </c>
      <c r="JK14" s="255">
        <f t="shared" si="165"/>
        <v>10</v>
      </c>
      <c r="JL14" s="254" t="str">
        <f>GrpB!$D$5</f>
        <v>Albania</v>
      </c>
      <c r="JM14" s="258"/>
      <c r="JN14" s="258"/>
      <c r="JO14" s="261"/>
      <c r="JP14" s="255" t="str">
        <f t="shared" si="166"/>
        <v/>
      </c>
      <c r="JQ14" s="255" t="str">
        <f>IF((JP14&lt;&gt;""),IF(OR($F14&lt;&gt;$G14,PrSettings!$M$4="●"),(($F14-$G14)=(JM14-JN14))*1,0),"")</f>
        <v/>
      </c>
      <c r="JR14" s="255" t="str">
        <f t="shared" si="167"/>
        <v/>
      </c>
      <c r="JS14" s="255" t="str">
        <f>IF(JP14&lt;&gt;"",IF(ABS($F14-$G14)&gt;=PrSettings!$M$7,(ABS($F14-$G14-JM14+JN14)&lt;=1)*1,IF(AND(JP14,$F14=$G14,$F14&gt;=PrSettings!$M$6),(ABS(JM14-$F14)&lt;=1)*1,IF(AND(ABS($F14-$G14-JM14+JN14)&lt;=1,$F14+$G14&gt;=PrSettings!$M$8),(ABS(JM14-$F14)&lt;=1)*(ABS(JN14-$G14)&lt;=1)*1,""))),"")</f>
        <v/>
      </c>
      <c r="JT14" s="262"/>
      <c r="JV14" s="253">
        <f t="shared" si="22"/>
        <v>18</v>
      </c>
      <c r="JW14" s="254" t="str">
        <f>GrpB!$B$5</f>
        <v>Italy</v>
      </c>
      <c r="JX14" s="255">
        <f t="shared" si="168"/>
        <v>10</v>
      </c>
      <c r="JY14" s="254" t="str">
        <f>GrpB!$D$5</f>
        <v>Albania</v>
      </c>
      <c r="JZ14" s="258"/>
      <c r="KA14" s="258"/>
      <c r="KB14" s="261"/>
      <c r="KC14" s="255" t="str">
        <f t="shared" si="169"/>
        <v/>
      </c>
      <c r="KD14" s="255" t="str">
        <f>IF((KC14&lt;&gt;""),IF(OR($F14&lt;&gt;$G14,PrSettings!$M$4="●"),(($F14-$G14)=(JZ14-KA14))*1,0),"")</f>
        <v/>
      </c>
      <c r="KE14" s="255" t="str">
        <f t="shared" si="170"/>
        <v/>
      </c>
      <c r="KF14" s="255" t="str">
        <f>IF(KC14&lt;&gt;"",IF(ABS($F14-$G14)&gt;=PrSettings!$M$7,(ABS($F14-$G14-JZ14+KA14)&lt;=1)*1,IF(AND(KC14,$F14=$G14,$F14&gt;=PrSettings!$M$6),(ABS(JZ14-$F14)&lt;=1)*1,IF(AND(ABS($F14-$G14-JZ14+KA14)&lt;=1,$F14+$G14&gt;=PrSettings!$M$8),(ABS(JZ14-$F14)&lt;=1)*(ABS(KA14-$G14)&lt;=1)*1,""))),"")</f>
        <v/>
      </c>
      <c r="KG14" s="262"/>
      <c r="KI14" s="253">
        <f t="shared" si="23"/>
        <v>18</v>
      </c>
      <c r="KJ14" s="254" t="str">
        <f>GrpB!$B$5</f>
        <v>Italy</v>
      </c>
      <c r="KK14" s="255">
        <f t="shared" si="171"/>
        <v>10</v>
      </c>
      <c r="KL14" s="254" t="str">
        <f>GrpB!$D$5</f>
        <v>Albania</v>
      </c>
      <c r="KM14" s="258"/>
      <c r="KN14" s="258"/>
      <c r="KO14" s="261"/>
      <c r="KP14" s="255" t="str">
        <f t="shared" si="172"/>
        <v/>
      </c>
      <c r="KQ14" s="255" t="str">
        <f>IF((KP14&lt;&gt;""),IF(OR($F14&lt;&gt;$G14,PrSettings!$M$4="●"),(($F14-$G14)=(KM14-KN14))*1,0),"")</f>
        <v/>
      </c>
      <c r="KR14" s="255" t="str">
        <f t="shared" si="173"/>
        <v/>
      </c>
      <c r="KS14" s="255" t="str">
        <f>IF(KP14&lt;&gt;"",IF(ABS($F14-$G14)&gt;=PrSettings!$M$7,(ABS($F14-$G14-KM14+KN14)&lt;=1)*1,IF(AND(KP14,$F14=$G14,$F14&gt;=PrSettings!$M$6),(ABS(KM14-$F14)&lt;=1)*1,IF(AND(ABS($F14-$G14-KM14+KN14)&lt;=1,$F14+$G14&gt;=PrSettings!$M$8),(ABS(KM14-$F14)&lt;=1)*(ABS(KN14-$G14)&lt;=1)*1,""))),"")</f>
        <v/>
      </c>
      <c r="KT14" s="262"/>
      <c r="KV14" s="253">
        <f t="shared" si="24"/>
        <v>18</v>
      </c>
      <c r="KW14" s="254" t="str">
        <f>GrpB!$B$5</f>
        <v>Italy</v>
      </c>
      <c r="KX14" s="255">
        <f t="shared" si="174"/>
        <v>10</v>
      </c>
      <c r="KY14" s="254" t="str">
        <f>GrpB!$D$5</f>
        <v>Albania</v>
      </c>
      <c r="KZ14" s="258"/>
      <c r="LA14" s="258"/>
      <c r="LB14" s="261"/>
      <c r="LC14" s="255" t="str">
        <f t="shared" si="175"/>
        <v/>
      </c>
      <c r="LD14" s="255" t="str">
        <f>IF((LC14&lt;&gt;""),IF(OR($F14&lt;&gt;$G14,PrSettings!$M$4="●"),(($F14-$G14)=(KZ14-LA14))*1,0),"")</f>
        <v/>
      </c>
      <c r="LE14" s="255" t="str">
        <f t="shared" si="176"/>
        <v/>
      </c>
      <c r="LF14" s="255" t="str">
        <f>IF(LC14&lt;&gt;"",IF(ABS($F14-$G14)&gt;=PrSettings!$M$7,(ABS($F14-$G14-KZ14+LA14)&lt;=1)*1,IF(AND(LC14,$F14=$G14,$F14&gt;=PrSettings!$M$6),(ABS(KZ14-$F14)&lt;=1)*1,IF(AND(ABS($F14-$G14-KZ14+LA14)&lt;=1,$F14+$G14&gt;=PrSettings!$M$8),(ABS(KZ14-$F14)&lt;=1)*(ABS(LA14-$G14)&lt;=1)*1,""))),"")</f>
        <v/>
      </c>
      <c r="LG14" s="262"/>
      <c r="LI14" s="253">
        <f t="shared" si="25"/>
        <v>18</v>
      </c>
      <c r="LJ14" s="254" t="str">
        <f>GrpB!$B$5</f>
        <v>Italy</v>
      </c>
      <c r="LK14" s="255">
        <f t="shared" si="177"/>
        <v>10</v>
      </c>
      <c r="LL14" s="254" t="str">
        <f>GrpB!$D$5</f>
        <v>Albania</v>
      </c>
      <c r="LM14" s="258"/>
      <c r="LN14" s="258"/>
      <c r="LO14" s="261"/>
      <c r="LP14" s="255" t="str">
        <f t="shared" si="178"/>
        <v/>
      </c>
      <c r="LQ14" s="255" t="str">
        <f>IF((LP14&lt;&gt;""),IF(OR($F14&lt;&gt;$G14,PrSettings!$M$4="●"),(($F14-$G14)=(LM14-LN14))*1,0),"")</f>
        <v/>
      </c>
      <c r="LR14" s="255" t="str">
        <f t="shared" si="179"/>
        <v/>
      </c>
      <c r="LS14" s="255" t="str">
        <f>IF(LP14&lt;&gt;"",IF(ABS($F14-$G14)&gt;=PrSettings!$M$7,(ABS($F14-$G14-LM14+LN14)&lt;=1)*1,IF(AND(LP14,$F14=$G14,$F14&gt;=PrSettings!$M$6),(ABS(LM14-$F14)&lt;=1)*1,IF(AND(ABS($F14-$G14-LM14+LN14)&lt;=1,$F14+$G14&gt;=PrSettings!$M$8),(ABS(LM14-$F14)&lt;=1)*(ABS(LN14-$G14)&lt;=1)*1,""))),"")</f>
        <v/>
      </c>
      <c r="LT14" s="262"/>
      <c r="LV14" s="253">
        <f t="shared" si="26"/>
        <v>18</v>
      </c>
      <c r="LW14" s="254" t="str">
        <f>GrpB!$B$5</f>
        <v>Italy</v>
      </c>
      <c r="LX14" s="255">
        <f t="shared" si="180"/>
        <v>10</v>
      </c>
      <c r="LY14" s="254" t="str">
        <f>GrpB!$D$5</f>
        <v>Albania</v>
      </c>
      <c r="LZ14" s="258"/>
      <c r="MA14" s="258"/>
      <c r="MB14" s="261"/>
      <c r="MC14" s="255" t="str">
        <f t="shared" si="181"/>
        <v/>
      </c>
      <c r="MD14" s="255" t="str">
        <f>IF((MC14&lt;&gt;""),IF(OR($F14&lt;&gt;$G14,PrSettings!$M$4="●"),(($F14-$G14)=(LZ14-MA14))*1,0),"")</f>
        <v/>
      </c>
      <c r="ME14" s="255" t="str">
        <f t="shared" si="182"/>
        <v/>
      </c>
      <c r="MF14" s="255" t="str">
        <f>IF(MC14&lt;&gt;"",IF(ABS($F14-$G14)&gt;=PrSettings!$M$7,(ABS($F14-$G14-LZ14+MA14)&lt;=1)*1,IF(AND(MC14,$F14=$G14,$F14&gt;=PrSettings!$M$6),(ABS(LZ14-$F14)&lt;=1)*1,IF(AND(ABS($F14-$G14-LZ14+MA14)&lt;=1,$F14+$G14&gt;=PrSettings!$M$8),(ABS(LZ14-$F14)&lt;=1)*(ABS(MA14-$G14)&lt;=1)*1,""))),"")</f>
        <v/>
      </c>
      <c r="MG14" s="262"/>
    </row>
    <row r="15">
      <c r="A15" s="172"/>
      <c r="B15" s="253">
        <f t="array" ref="B15">INDEX(Groups!$C$7:$C$35,MATCH(C15,Groups!$D$7:$D$35,0))</f>
        <v>14</v>
      </c>
      <c r="C15" s="254" t="str">
        <f>GrpB!$B$6</f>
        <v>Croatia</v>
      </c>
      <c r="D15" s="255">
        <f t="array" ref="D15">INDEX(Groups!$C$7:$C$35,MATCH(E15,Groups!$D$7:$D$35,0))</f>
        <v>10</v>
      </c>
      <c r="E15" s="254" t="str">
        <f>GrpB!$D$6</f>
        <v>Albania</v>
      </c>
      <c r="F15" s="256">
        <f>GrpB!$E$6</f>
        <v>1</v>
      </c>
      <c r="G15" s="257">
        <f>GrpB!$G$6</f>
        <v>0</v>
      </c>
      <c r="H15" s="133"/>
      <c r="I15" s="253">
        <f t="shared" si="1"/>
        <v>14</v>
      </c>
      <c r="J15" s="254" t="str">
        <f>GrpB!$B$6</f>
        <v>Croatia</v>
      </c>
      <c r="K15" s="255">
        <f t="shared" si="105"/>
        <v>10</v>
      </c>
      <c r="L15" s="254" t="str">
        <f>GrpB!$D$6</f>
        <v>Albania</v>
      </c>
      <c r="M15" s="258"/>
      <c r="N15" s="258"/>
      <c r="O15" s="261"/>
      <c r="P15" s="255" t="str">
        <f t="shared" si="106"/>
        <v/>
      </c>
      <c r="Q15" s="255" t="str">
        <f>IF((P15&lt;&gt;""),IF(OR($F15&lt;&gt;$G15,PrSettings!$M$4="●"),(($F15-$G15)=(M15-N15))*1,0),"")</f>
        <v/>
      </c>
      <c r="R15" s="255" t="str">
        <f t="shared" si="107"/>
        <v/>
      </c>
      <c r="S15" s="255" t="str">
        <f>IF(P15&lt;&gt;"",IF(ABS($F15-$G15)&gt;=PrSettings!$M$7,(ABS($F15-$G15-M15+N15)&lt;=1)*1,IF(AND(P15,$F15=$G15,$F15&gt;=PrSettings!$M$6),(ABS(M15-$F15)&lt;=1)*1,IF(AND(ABS($F15-$G15-M15+N15)&lt;=1,$F15+$G15&gt;=PrSettings!$M$8),(ABS(M15-$F15)&lt;=1)*(ABS(N15-$G15)&lt;=1)*1,""))),"")</f>
        <v/>
      </c>
      <c r="T15" s="262"/>
      <c r="V15" s="253">
        <f t="shared" si="2"/>
        <v>14</v>
      </c>
      <c r="W15" s="254" t="str">
        <f>GrpB!$B$6</f>
        <v>Croatia</v>
      </c>
      <c r="X15" s="255">
        <f t="shared" si="108"/>
        <v>10</v>
      </c>
      <c r="Y15" s="254" t="str">
        <f>GrpB!$D$6</f>
        <v>Albania</v>
      </c>
      <c r="Z15" s="258"/>
      <c r="AA15" s="258"/>
      <c r="AB15" s="261"/>
      <c r="AC15" s="255" t="str">
        <f t="shared" si="109"/>
        <v/>
      </c>
      <c r="AD15" s="255" t="str">
        <f>IF((AC15&lt;&gt;""),IF(OR($F15&lt;&gt;$G15,PrSettings!$M$4="●"),(($F15-$G15)=(Z15-AA15))*1,0),"")</f>
        <v/>
      </c>
      <c r="AE15" s="255" t="str">
        <f t="shared" si="110"/>
        <v/>
      </c>
      <c r="AF15" s="255" t="str">
        <f>IF(AC15&lt;&gt;"",IF(ABS($F15-$G15)&gt;=PrSettings!$M$7,(ABS($F15-$G15-Z15+AA15)&lt;=1)*1,IF(AND(AC15,$F15=$G15,$F15&gt;=PrSettings!$M$6),(ABS(Z15-$F15)&lt;=1)*1,IF(AND(ABS($F15-$G15-Z15+AA15)&lt;=1,$F15+$G15&gt;=PrSettings!$M$8),(ABS(Z15-$F15)&lt;=1)*(ABS(AA15-$G15)&lt;=1)*1,""))),"")</f>
        <v/>
      </c>
      <c r="AG15" s="262"/>
      <c r="AI15" s="253">
        <f t="shared" si="3"/>
        <v>14</v>
      </c>
      <c r="AJ15" s="254" t="str">
        <f>GrpB!$B$6</f>
        <v>Croatia</v>
      </c>
      <c r="AK15" s="255">
        <f t="shared" si="111"/>
        <v>10</v>
      </c>
      <c r="AL15" s="254" t="str">
        <f>GrpB!$D$6</f>
        <v>Albania</v>
      </c>
      <c r="AM15" s="258"/>
      <c r="AN15" s="258"/>
      <c r="AO15" s="261"/>
      <c r="AP15" s="255" t="str">
        <f t="shared" si="112"/>
        <v/>
      </c>
      <c r="AQ15" s="255" t="str">
        <f>IF((AP15&lt;&gt;""),IF(OR($F15&lt;&gt;$G15,PrSettings!$M$4="●"),(($F15-$G15)=(AM15-AN15))*1,0),"")</f>
        <v/>
      </c>
      <c r="AR15" s="255" t="str">
        <f t="shared" si="113"/>
        <v/>
      </c>
      <c r="AS15" s="255" t="str">
        <f>IF(AP15&lt;&gt;"",IF(ABS($F15-$G15)&gt;=PrSettings!$M$7,(ABS($F15-$G15-AM15+AN15)&lt;=1)*1,IF(AND(AP15,$F15=$G15,$F15&gt;=PrSettings!$M$6),(ABS(AM15-$F15)&lt;=1)*1,IF(AND(ABS($F15-$G15-AM15+AN15)&lt;=1,$F15+$G15&gt;=PrSettings!$M$8),(ABS(AM15-$F15)&lt;=1)*(ABS(AN15-$G15)&lt;=1)*1,""))),"")</f>
        <v/>
      </c>
      <c r="AT15" s="262"/>
      <c r="AV15" s="253">
        <f t="shared" si="4"/>
        <v>14</v>
      </c>
      <c r="AW15" s="254" t="str">
        <f>GrpB!$B$6</f>
        <v>Croatia</v>
      </c>
      <c r="AX15" s="255">
        <f t="shared" si="114"/>
        <v>10</v>
      </c>
      <c r="AY15" s="254" t="str">
        <f>GrpB!$D$6</f>
        <v>Albania</v>
      </c>
      <c r="AZ15" s="258"/>
      <c r="BA15" s="258"/>
      <c r="BB15" s="261"/>
      <c r="BC15" s="255" t="str">
        <f t="shared" si="115"/>
        <v/>
      </c>
      <c r="BD15" s="255" t="str">
        <f>IF((BC15&lt;&gt;""),IF(OR($F15&lt;&gt;$G15,PrSettings!$M$4="●"),(($F15-$G15)=(AZ15-BA15))*1,0),"")</f>
        <v/>
      </c>
      <c r="BE15" s="255" t="str">
        <f t="shared" si="116"/>
        <v/>
      </c>
      <c r="BF15" s="255" t="str">
        <f>IF(BC15&lt;&gt;"",IF(ABS($F15-$G15)&gt;=PrSettings!$M$7,(ABS($F15-$G15-AZ15+BA15)&lt;=1)*1,IF(AND(BC15,$F15=$G15,$F15&gt;=PrSettings!$M$6),(ABS(AZ15-$F15)&lt;=1)*1,IF(AND(ABS($F15-$G15-AZ15+BA15)&lt;=1,$F15+$G15&gt;=PrSettings!$M$8),(ABS(AZ15-$F15)&lt;=1)*(ABS(BA15-$G15)&lt;=1)*1,""))),"")</f>
        <v/>
      </c>
      <c r="BG15" s="262"/>
      <c r="BI15" s="253">
        <f t="shared" si="5"/>
        <v>14</v>
      </c>
      <c r="BJ15" s="254" t="str">
        <f>GrpB!$B$6</f>
        <v>Croatia</v>
      </c>
      <c r="BK15" s="255">
        <f t="shared" si="117"/>
        <v>10</v>
      </c>
      <c r="BL15" s="254" t="str">
        <f>GrpB!$D$6</f>
        <v>Albania</v>
      </c>
      <c r="BM15" s="258"/>
      <c r="BN15" s="258"/>
      <c r="BO15" s="261"/>
      <c r="BP15" s="255" t="str">
        <f t="shared" si="118"/>
        <v/>
      </c>
      <c r="BQ15" s="255" t="str">
        <f>IF((BP15&lt;&gt;""),IF(OR($F15&lt;&gt;$G15,PrSettings!$M$4="●"),(($F15-$G15)=(BM15-BN15))*1,0),"")</f>
        <v/>
      </c>
      <c r="BR15" s="255" t="str">
        <f t="shared" si="119"/>
        <v/>
      </c>
      <c r="BS15" s="255" t="str">
        <f>IF(BP15&lt;&gt;"",IF(ABS($F15-$G15)&gt;=PrSettings!$M$7,(ABS($F15-$G15-BM15+BN15)&lt;=1)*1,IF(AND(BP15,$F15=$G15,$F15&gt;=PrSettings!$M$6),(ABS(BM15-$F15)&lt;=1)*1,IF(AND(ABS($F15-$G15-BM15+BN15)&lt;=1,$F15+$G15&gt;=PrSettings!$M$8),(ABS(BM15-$F15)&lt;=1)*(ABS(BN15-$G15)&lt;=1)*1,""))),"")</f>
        <v/>
      </c>
      <c r="BT15" s="262"/>
      <c r="BV15" s="253">
        <f t="shared" si="6"/>
        <v>14</v>
      </c>
      <c r="BW15" s="254" t="str">
        <f>GrpB!$B$6</f>
        <v>Croatia</v>
      </c>
      <c r="BX15" s="255">
        <f t="shared" si="120"/>
        <v>10</v>
      </c>
      <c r="BY15" s="254" t="str">
        <f>GrpB!$D$6</f>
        <v>Albania</v>
      </c>
      <c r="BZ15" s="258"/>
      <c r="CA15" s="258"/>
      <c r="CB15" s="261"/>
      <c r="CC15" s="255" t="str">
        <f t="shared" si="121"/>
        <v/>
      </c>
      <c r="CD15" s="255" t="str">
        <f>IF((CC15&lt;&gt;""),IF(OR($F15&lt;&gt;$G15,PrSettings!$M$4="●"),(($F15-$G15)=(BZ15-CA15))*1,0),"")</f>
        <v/>
      </c>
      <c r="CE15" s="255" t="str">
        <f t="shared" si="122"/>
        <v/>
      </c>
      <c r="CF15" s="255" t="str">
        <f>IF(CC15&lt;&gt;"",IF(ABS($F15-$G15)&gt;=PrSettings!$M$7,(ABS($F15-$G15-BZ15+CA15)&lt;=1)*1,IF(AND(CC15,$F15=$G15,$F15&gt;=PrSettings!$M$6),(ABS(BZ15-$F15)&lt;=1)*1,IF(AND(ABS($F15-$G15-BZ15+CA15)&lt;=1,$F15+$G15&gt;=PrSettings!$M$8),(ABS(BZ15-$F15)&lt;=1)*(ABS(CA15-$G15)&lt;=1)*1,""))),"")</f>
        <v/>
      </c>
      <c r="CG15" s="262"/>
      <c r="CI15" s="253">
        <f t="shared" si="7"/>
        <v>14</v>
      </c>
      <c r="CJ15" s="254" t="str">
        <f>GrpB!$B$6</f>
        <v>Croatia</v>
      </c>
      <c r="CK15" s="255">
        <f t="shared" si="123"/>
        <v>10</v>
      </c>
      <c r="CL15" s="254" t="str">
        <f>GrpB!$D$6</f>
        <v>Albania</v>
      </c>
      <c r="CM15" s="258"/>
      <c r="CN15" s="258"/>
      <c r="CO15" s="261"/>
      <c r="CP15" s="255" t="str">
        <f t="shared" si="124"/>
        <v/>
      </c>
      <c r="CQ15" s="255" t="str">
        <f>IF((CP15&lt;&gt;""),IF(OR($F15&lt;&gt;$G15,PrSettings!$M$4="●"),(($F15-$G15)=(CM15-CN15))*1,0),"")</f>
        <v/>
      </c>
      <c r="CR15" s="255" t="str">
        <f t="shared" si="125"/>
        <v/>
      </c>
      <c r="CS15" s="255" t="str">
        <f>IF(CP15&lt;&gt;"",IF(ABS($F15-$G15)&gt;=PrSettings!$M$7,(ABS($F15-$G15-CM15+CN15)&lt;=1)*1,IF(AND(CP15,$F15=$G15,$F15&gt;=PrSettings!$M$6),(ABS(CM15-$F15)&lt;=1)*1,IF(AND(ABS($F15-$G15-CM15+CN15)&lt;=1,$F15+$G15&gt;=PrSettings!$M$8),(ABS(CM15-$F15)&lt;=1)*(ABS(CN15-$G15)&lt;=1)*1,""))),"")</f>
        <v/>
      </c>
      <c r="CT15" s="262"/>
      <c r="CV15" s="253">
        <f t="shared" si="8"/>
        <v>14</v>
      </c>
      <c r="CW15" s="254" t="str">
        <f>GrpB!$B$6</f>
        <v>Croatia</v>
      </c>
      <c r="CX15" s="255">
        <f t="shared" si="126"/>
        <v>10</v>
      </c>
      <c r="CY15" s="254" t="str">
        <f>GrpB!$D$6</f>
        <v>Albania</v>
      </c>
      <c r="CZ15" s="258"/>
      <c r="DA15" s="258"/>
      <c r="DB15" s="261"/>
      <c r="DC15" s="255" t="str">
        <f t="shared" si="127"/>
        <v/>
      </c>
      <c r="DD15" s="255" t="str">
        <f>IF((DC15&lt;&gt;""),IF(OR($F15&lt;&gt;$G15,PrSettings!$M$4="●"),(($F15-$G15)=(CZ15-DA15))*1,0),"")</f>
        <v/>
      </c>
      <c r="DE15" s="255" t="str">
        <f t="shared" si="128"/>
        <v/>
      </c>
      <c r="DF15" s="255" t="str">
        <f>IF(DC15&lt;&gt;"",IF(ABS($F15-$G15)&gt;=PrSettings!$M$7,(ABS($F15-$G15-CZ15+DA15)&lt;=1)*1,IF(AND(DC15,$F15=$G15,$F15&gt;=PrSettings!$M$6),(ABS(CZ15-$F15)&lt;=1)*1,IF(AND(ABS($F15-$G15-CZ15+DA15)&lt;=1,$F15+$G15&gt;=PrSettings!$M$8),(ABS(CZ15-$F15)&lt;=1)*(ABS(DA15-$G15)&lt;=1)*1,""))),"")</f>
        <v/>
      </c>
      <c r="DG15" s="262"/>
      <c r="DI15" s="253">
        <f t="shared" si="9"/>
        <v>14</v>
      </c>
      <c r="DJ15" s="254" t="str">
        <f>GrpB!$B$6</f>
        <v>Croatia</v>
      </c>
      <c r="DK15" s="255">
        <f t="shared" si="129"/>
        <v>10</v>
      </c>
      <c r="DL15" s="254" t="str">
        <f>GrpB!$D$6</f>
        <v>Albania</v>
      </c>
      <c r="DM15" s="258"/>
      <c r="DN15" s="258"/>
      <c r="DO15" s="261"/>
      <c r="DP15" s="255" t="str">
        <f t="shared" si="130"/>
        <v/>
      </c>
      <c r="DQ15" s="255" t="str">
        <f>IF((DP15&lt;&gt;""),IF(OR($F15&lt;&gt;$G15,PrSettings!$M$4="●"),(($F15-$G15)=(DM15-DN15))*1,0),"")</f>
        <v/>
      </c>
      <c r="DR15" s="255" t="str">
        <f t="shared" si="131"/>
        <v/>
      </c>
      <c r="DS15" s="255" t="str">
        <f>IF(DP15&lt;&gt;"",IF(ABS($F15-$G15)&gt;=PrSettings!$M$7,(ABS($F15-$G15-DM15+DN15)&lt;=1)*1,IF(AND(DP15,$F15=$G15,$F15&gt;=PrSettings!$M$6),(ABS(DM15-$F15)&lt;=1)*1,IF(AND(ABS($F15-$G15-DM15+DN15)&lt;=1,$F15+$G15&gt;=PrSettings!$M$8),(ABS(DM15-$F15)&lt;=1)*(ABS(DN15-$G15)&lt;=1)*1,""))),"")</f>
        <v/>
      </c>
      <c r="DT15" s="262"/>
      <c r="DV15" s="253">
        <f t="shared" si="10"/>
        <v>14</v>
      </c>
      <c r="DW15" s="254" t="str">
        <f>GrpB!$B$6</f>
        <v>Croatia</v>
      </c>
      <c r="DX15" s="255">
        <f t="shared" si="132"/>
        <v>10</v>
      </c>
      <c r="DY15" s="254" t="str">
        <f>GrpB!$D$6</f>
        <v>Albania</v>
      </c>
      <c r="DZ15" s="258"/>
      <c r="EA15" s="258"/>
      <c r="EB15" s="261"/>
      <c r="EC15" s="255" t="str">
        <f t="shared" si="133"/>
        <v/>
      </c>
      <c r="ED15" s="255" t="str">
        <f>IF((EC15&lt;&gt;""),IF(OR($F15&lt;&gt;$G15,PrSettings!$M$4="●"),(($F15-$G15)=(DZ15-EA15))*1,0),"")</f>
        <v/>
      </c>
      <c r="EE15" s="255" t="str">
        <f t="shared" si="134"/>
        <v/>
      </c>
      <c r="EF15" s="255" t="str">
        <f>IF(EC15&lt;&gt;"",IF(ABS($F15-$G15)&gt;=PrSettings!$M$7,(ABS($F15-$G15-DZ15+EA15)&lt;=1)*1,IF(AND(EC15,$F15=$G15,$F15&gt;=PrSettings!$M$6),(ABS(DZ15-$F15)&lt;=1)*1,IF(AND(ABS($F15-$G15-DZ15+EA15)&lt;=1,$F15+$G15&gt;=PrSettings!$M$8),(ABS(DZ15-$F15)&lt;=1)*(ABS(EA15-$G15)&lt;=1)*1,""))),"")</f>
        <v/>
      </c>
      <c r="EG15" s="262"/>
      <c r="EI15" s="253">
        <f t="shared" si="11"/>
        <v>14</v>
      </c>
      <c r="EJ15" s="254" t="str">
        <f>GrpB!$B$6</f>
        <v>Croatia</v>
      </c>
      <c r="EK15" s="255">
        <f t="shared" si="135"/>
        <v>10</v>
      </c>
      <c r="EL15" s="254" t="str">
        <f>GrpB!$D$6</f>
        <v>Albania</v>
      </c>
      <c r="EM15" s="258"/>
      <c r="EN15" s="258"/>
      <c r="EO15" s="261"/>
      <c r="EP15" s="255" t="str">
        <f t="shared" si="136"/>
        <v/>
      </c>
      <c r="EQ15" s="255" t="str">
        <f>IF((EP15&lt;&gt;""),IF(OR($F15&lt;&gt;$G15,PrSettings!$M$4="●"),(($F15-$G15)=(EM15-EN15))*1,0),"")</f>
        <v/>
      </c>
      <c r="ER15" s="255" t="str">
        <f t="shared" si="137"/>
        <v/>
      </c>
      <c r="ES15" s="255" t="str">
        <f>IF(EP15&lt;&gt;"",IF(ABS($F15-$G15)&gt;=PrSettings!$M$7,(ABS($F15-$G15-EM15+EN15)&lt;=1)*1,IF(AND(EP15,$F15=$G15,$F15&gt;=PrSettings!$M$6),(ABS(EM15-$F15)&lt;=1)*1,IF(AND(ABS($F15-$G15-EM15+EN15)&lt;=1,$F15+$G15&gt;=PrSettings!$M$8),(ABS(EM15-$F15)&lt;=1)*(ABS(EN15-$G15)&lt;=1)*1,""))),"")</f>
        <v/>
      </c>
      <c r="ET15" s="262"/>
      <c r="EV15" s="253">
        <f t="shared" si="12"/>
        <v>14</v>
      </c>
      <c r="EW15" s="254" t="str">
        <f>GrpB!$B$6</f>
        <v>Croatia</v>
      </c>
      <c r="EX15" s="255">
        <f t="shared" si="138"/>
        <v>10</v>
      </c>
      <c r="EY15" s="254" t="str">
        <f>GrpB!$D$6</f>
        <v>Albania</v>
      </c>
      <c r="EZ15" s="258"/>
      <c r="FA15" s="258"/>
      <c r="FB15" s="261"/>
      <c r="FC15" s="255" t="str">
        <f t="shared" si="139"/>
        <v/>
      </c>
      <c r="FD15" s="255" t="str">
        <f>IF((FC15&lt;&gt;""),IF(OR($F15&lt;&gt;$G15,PrSettings!$M$4="●"),(($F15-$G15)=(EZ15-FA15))*1,0),"")</f>
        <v/>
      </c>
      <c r="FE15" s="255" t="str">
        <f t="shared" si="140"/>
        <v/>
      </c>
      <c r="FF15" s="255" t="str">
        <f>IF(FC15&lt;&gt;"",IF(ABS($F15-$G15)&gt;=PrSettings!$M$7,(ABS($F15-$G15-EZ15+FA15)&lt;=1)*1,IF(AND(FC15,$F15=$G15,$F15&gt;=PrSettings!$M$6),(ABS(EZ15-$F15)&lt;=1)*1,IF(AND(ABS($F15-$G15-EZ15+FA15)&lt;=1,$F15+$G15&gt;=PrSettings!$M$8),(ABS(EZ15-$F15)&lt;=1)*(ABS(FA15-$G15)&lt;=1)*1,""))),"")</f>
        <v/>
      </c>
      <c r="FG15" s="262"/>
      <c r="FI15" s="253">
        <f t="shared" si="13"/>
        <v>14</v>
      </c>
      <c r="FJ15" s="254" t="str">
        <f>GrpB!$B$6</f>
        <v>Croatia</v>
      </c>
      <c r="FK15" s="255">
        <f t="shared" si="141"/>
        <v>10</v>
      </c>
      <c r="FL15" s="254" t="str">
        <f>GrpB!$D$6</f>
        <v>Albania</v>
      </c>
      <c r="FM15" s="258"/>
      <c r="FN15" s="258"/>
      <c r="FO15" s="261"/>
      <c r="FP15" s="255" t="str">
        <f t="shared" si="142"/>
        <v/>
      </c>
      <c r="FQ15" s="255" t="str">
        <f>IF((FP15&lt;&gt;""),IF(OR($F15&lt;&gt;$G15,PrSettings!$M$4="●"),(($F15-$G15)=(FM15-FN15))*1,0),"")</f>
        <v/>
      </c>
      <c r="FR15" s="255" t="str">
        <f t="shared" si="143"/>
        <v/>
      </c>
      <c r="FS15" s="255" t="str">
        <f>IF(FP15&lt;&gt;"",IF(ABS($F15-$G15)&gt;=PrSettings!$M$7,(ABS($F15-$G15-FM15+FN15)&lt;=1)*1,IF(AND(FP15,$F15=$G15,$F15&gt;=PrSettings!$M$6),(ABS(FM15-$F15)&lt;=1)*1,IF(AND(ABS($F15-$G15-FM15+FN15)&lt;=1,$F15+$G15&gt;=PrSettings!$M$8),(ABS(FM15-$F15)&lt;=1)*(ABS(FN15-$G15)&lt;=1)*1,""))),"")</f>
        <v/>
      </c>
      <c r="FT15" s="262"/>
      <c r="FV15" s="253">
        <f t="shared" si="14"/>
        <v>14</v>
      </c>
      <c r="FW15" s="254" t="str">
        <f>GrpB!$B$6</f>
        <v>Croatia</v>
      </c>
      <c r="FX15" s="255">
        <f t="shared" si="144"/>
        <v>10</v>
      </c>
      <c r="FY15" s="254" t="str">
        <f>GrpB!$D$6</f>
        <v>Albania</v>
      </c>
      <c r="FZ15" s="258"/>
      <c r="GA15" s="258"/>
      <c r="GB15" s="261"/>
      <c r="GC15" s="255" t="str">
        <f t="shared" si="145"/>
        <v/>
      </c>
      <c r="GD15" s="255" t="str">
        <f>IF((GC15&lt;&gt;""),IF(OR($F15&lt;&gt;$G15,PrSettings!$M$4="●"),(($F15-$G15)=(FZ15-GA15))*1,0),"")</f>
        <v/>
      </c>
      <c r="GE15" s="255" t="str">
        <f t="shared" si="146"/>
        <v/>
      </c>
      <c r="GF15" s="255" t="str">
        <f>IF(GC15&lt;&gt;"",IF(ABS($F15-$G15)&gt;=PrSettings!$M$7,(ABS($F15-$G15-FZ15+GA15)&lt;=1)*1,IF(AND(GC15,$F15=$G15,$F15&gt;=PrSettings!$M$6),(ABS(FZ15-$F15)&lt;=1)*1,IF(AND(ABS($F15-$G15-FZ15+GA15)&lt;=1,$F15+$G15&gt;=PrSettings!$M$8),(ABS(FZ15-$F15)&lt;=1)*(ABS(GA15-$G15)&lt;=1)*1,""))),"")</f>
        <v/>
      </c>
      <c r="GG15" s="262"/>
      <c r="GI15" s="253">
        <f t="shared" si="15"/>
        <v>14</v>
      </c>
      <c r="GJ15" s="254" t="str">
        <f>GrpB!$B$6</f>
        <v>Croatia</v>
      </c>
      <c r="GK15" s="255">
        <f t="shared" si="147"/>
        <v>10</v>
      </c>
      <c r="GL15" s="254" t="str">
        <f>GrpB!$D$6</f>
        <v>Albania</v>
      </c>
      <c r="GM15" s="258"/>
      <c r="GN15" s="258"/>
      <c r="GO15" s="261"/>
      <c r="GP15" s="255" t="str">
        <f t="shared" si="148"/>
        <v/>
      </c>
      <c r="GQ15" s="255" t="str">
        <f>IF((GP15&lt;&gt;""),IF(OR($F15&lt;&gt;$G15,PrSettings!$M$4="●"),(($F15-$G15)=(GM15-GN15))*1,0),"")</f>
        <v/>
      </c>
      <c r="GR15" s="255" t="str">
        <f t="shared" si="149"/>
        <v/>
      </c>
      <c r="GS15" s="255" t="str">
        <f>IF(GP15&lt;&gt;"",IF(ABS($F15-$G15)&gt;=PrSettings!$M$7,(ABS($F15-$G15-GM15+GN15)&lt;=1)*1,IF(AND(GP15,$F15=$G15,$F15&gt;=PrSettings!$M$6),(ABS(GM15-$F15)&lt;=1)*1,IF(AND(ABS($F15-$G15-GM15+GN15)&lt;=1,$F15+$G15&gt;=PrSettings!$M$8),(ABS(GM15-$F15)&lt;=1)*(ABS(GN15-$G15)&lt;=1)*1,""))),"")</f>
        <v/>
      </c>
      <c r="GT15" s="262"/>
      <c r="GV15" s="253">
        <f t="shared" si="16"/>
        <v>14</v>
      </c>
      <c r="GW15" s="254" t="str">
        <f>GrpB!$B$6</f>
        <v>Croatia</v>
      </c>
      <c r="GX15" s="255">
        <f t="shared" si="150"/>
        <v>10</v>
      </c>
      <c r="GY15" s="254" t="str">
        <f>GrpB!$D$6</f>
        <v>Albania</v>
      </c>
      <c r="GZ15" s="258"/>
      <c r="HA15" s="258"/>
      <c r="HB15" s="261"/>
      <c r="HC15" s="255" t="str">
        <f t="shared" si="151"/>
        <v/>
      </c>
      <c r="HD15" s="255" t="str">
        <f>IF((HC15&lt;&gt;""),IF(OR($F15&lt;&gt;$G15,PrSettings!$M$4="●"),(($F15-$G15)=(GZ15-HA15))*1,0),"")</f>
        <v/>
      </c>
      <c r="HE15" s="255" t="str">
        <f t="shared" si="152"/>
        <v/>
      </c>
      <c r="HF15" s="255" t="str">
        <f>IF(HC15&lt;&gt;"",IF(ABS($F15-$G15)&gt;=PrSettings!$M$7,(ABS($F15-$G15-GZ15+HA15)&lt;=1)*1,IF(AND(HC15,$F15=$G15,$F15&gt;=PrSettings!$M$6),(ABS(GZ15-$F15)&lt;=1)*1,IF(AND(ABS($F15-$G15-GZ15+HA15)&lt;=1,$F15+$G15&gt;=PrSettings!$M$8),(ABS(GZ15-$F15)&lt;=1)*(ABS(HA15-$G15)&lt;=1)*1,""))),"")</f>
        <v/>
      </c>
      <c r="HG15" s="262"/>
      <c r="HI15" s="253">
        <f t="shared" si="17"/>
        <v>14</v>
      </c>
      <c r="HJ15" s="254" t="str">
        <f>GrpB!$B$6</f>
        <v>Croatia</v>
      </c>
      <c r="HK15" s="255">
        <f t="shared" si="153"/>
        <v>10</v>
      </c>
      <c r="HL15" s="254" t="str">
        <f>GrpB!$D$6</f>
        <v>Albania</v>
      </c>
      <c r="HM15" s="258"/>
      <c r="HN15" s="258"/>
      <c r="HO15" s="261"/>
      <c r="HP15" s="255" t="str">
        <f t="shared" si="154"/>
        <v/>
      </c>
      <c r="HQ15" s="255" t="str">
        <f>IF((HP15&lt;&gt;""),IF(OR($F15&lt;&gt;$G15,PrSettings!$M$4="●"),(($F15-$G15)=(HM15-HN15))*1,0),"")</f>
        <v/>
      </c>
      <c r="HR15" s="255" t="str">
        <f t="shared" si="155"/>
        <v/>
      </c>
      <c r="HS15" s="255" t="str">
        <f>IF(HP15&lt;&gt;"",IF(ABS($F15-$G15)&gt;=PrSettings!$M$7,(ABS($F15-$G15-HM15+HN15)&lt;=1)*1,IF(AND(HP15,$F15=$G15,$F15&gt;=PrSettings!$M$6),(ABS(HM15-$F15)&lt;=1)*1,IF(AND(ABS($F15-$G15-HM15+HN15)&lt;=1,$F15+$G15&gt;=PrSettings!$M$8),(ABS(HM15-$F15)&lt;=1)*(ABS(HN15-$G15)&lt;=1)*1,""))),"")</f>
        <v/>
      </c>
      <c r="HT15" s="262"/>
      <c r="HV15" s="253">
        <f t="shared" si="18"/>
        <v>14</v>
      </c>
      <c r="HW15" s="254" t="str">
        <f>GrpB!$B$6</f>
        <v>Croatia</v>
      </c>
      <c r="HX15" s="255">
        <f t="shared" si="156"/>
        <v>10</v>
      </c>
      <c r="HY15" s="254" t="str">
        <f>GrpB!$D$6</f>
        <v>Albania</v>
      </c>
      <c r="HZ15" s="258"/>
      <c r="IA15" s="258"/>
      <c r="IB15" s="261"/>
      <c r="IC15" s="255" t="str">
        <f t="shared" si="157"/>
        <v/>
      </c>
      <c r="ID15" s="255" t="str">
        <f>IF((IC15&lt;&gt;""),IF(OR($F15&lt;&gt;$G15,PrSettings!$M$4="●"),(($F15-$G15)=(HZ15-IA15))*1,0),"")</f>
        <v/>
      </c>
      <c r="IE15" s="255" t="str">
        <f t="shared" si="158"/>
        <v/>
      </c>
      <c r="IF15" s="255" t="str">
        <f>IF(IC15&lt;&gt;"",IF(ABS($F15-$G15)&gt;=PrSettings!$M$7,(ABS($F15-$G15-HZ15+IA15)&lt;=1)*1,IF(AND(IC15,$F15=$G15,$F15&gt;=PrSettings!$M$6),(ABS(HZ15-$F15)&lt;=1)*1,IF(AND(ABS($F15-$G15-HZ15+IA15)&lt;=1,$F15+$G15&gt;=PrSettings!$M$8),(ABS(HZ15-$F15)&lt;=1)*(ABS(IA15-$G15)&lt;=1)*1,""))),"")</f>
        <v/>
      </c>
      <c r="IG15" s="262"/>
      <c r="II15" s="253">
        <f t="shared" si="19"/>
        <v>14</v>
      </c>
      <c r="IJ15" s="254" t="str">
        <f>GrpB!$B$6</f>
        <v>Croatia</v>
      </c>
      <c r="IK15" s="255">
        <f t="shared" si="159"/>
        <v>10</v>
      </c>
      <c r="IL15" s="254" t="str">
        <f>GrpB!$D$6</f>
        <v>Albania</v>
      </c>
      <c r="IM15" s="258"/>
      <c r="IN15" s="258"/>
      <c r="IO15" s="261"/>
      <c r="IP15" s="255" t="str">
        <f t="shared" si="160"/>
        <v/>
      </c>
      <c r="IQ15" s="255" t="str">
        <f>IF((IP15&lt;&gt;""),IF(OR($F15&lt;&gt;$G15,PrSettings!$M$4="●"),(($F15-$G15)=(IM15-IN15))*1,0),"")</f>
        <v/>
      </c>
      <c r="IR15" s="255" t="str">
        <f t="shared" si="161"/>
        <v/>
      </c>
      <c r="IS15" s="255" t="str">
        <f>IF(IP15&lt;&gt;"",IF(ABS($F15-$G15)&gt;=PrSettings!$M$7,(ABS($F15-$G15-IM15+IN15)&lt;=1)*1,IF(AND(IP15,$F15=$G15,$F15&gt;=PrSettings!$M$6),(ABS(IM15-$F15)&lt;=1)*1,IF(AND(ABS($F15-$G15-IM15+IN15)&lt;=1,$F15+$G15&gt;=PrSettings!$M$8),(ABS(IM15-$F15)&lt;=1)*(ABS(IN15-$G15)&lt;=1)*1,""))),"")</f>
        <v/>
      </c>
      <c r="IT15" s="262"/>
      <c r="IV15" s="253">
        <f t="shared" si="20"/>
        <v>14</v>
      </c>
      <c r="IW15" s="254" t="str">
        <f>GrpB!$B$6</f>
        <v>Croatia</v>
      </c>
      <c r="IX15" s="255">
        <f t="shared" si="162"/>
        <v>10</v>
      </c>
      <c r="IY15" s="254" t="str">
        <f>GrpB!$D$6</f>
        <v>Albania</v>
      </c>
      <c r="IZ15" s="258"/>
      <c r="JA15" s="258"/>
      <c r="JB15" s="261"/>
      <c r="JC15" s="255" t="str">
        <f t="shared" si="163"/>
        <v/>
      </c>
      <c r="JD15" s="255" t="str">
        <f>IF((JC15&lt;&gt;""),IF(OR($F15&lt;&gt;$G15,PrSettings!$M$4="●"),(($F15-$G15)=(IZ15-JA15))*1,0),"")</f>
        <v/>
      </c>
      <c r="JE15" s="255" t="str">
        <f t="shared" si="164"/>
        <v/>
      </c>
      <c r="JF15" s="255" t="str">
        <f>IF(JC15&lt;&gt;"",IF(ABS($F15-$G15)&gt;=PrSettings!$M$7,(ABS($F15-$G15-IZ15+JA15)&lt;=1)*1,IF(AND(JC15,$F15=$G15,$F15&gt;=PrSettings!$M$6),(ABS(IZ15-$F15)&lt;=1)*1,IF(AND(ABS($F15-$G15-IZ15+JA15)&lt;=1,$F15+$G15&gt;=PrSettings!$M$8),(ABS(IZ15-$F15)&lt;=1)*(ABS(JA15-$G15)&lt;=1)*1,""))),"")</f>
        <v/>
      </c>
      <c r="JG15" s="262"/>
      <c r="JI15" s="253">
        <f t="shared" si="21"/>
        <v>14</v>
      </c>
      <c r="JJ15" s="254" t="str">
        <f>GrpB!$B$6</f>
        <v>Croatia</v>
      </c>
      <c r="JK15" s="255">
        <f t="shared" si="165"/>
        <v>10</v>
      </c>
      <c r="JL15" s="254" t="str">
        <f>GrpB!$D$6</f>
        <v>Albania</v>
      </c>
      <c r="JM15" s="258"/>
      <c r="JN15" s="258"/>
      <c r="JO15" s="261"/>
      <c r="JP15" s="255" t="str">
        <f t="shared" si="166"/>
        <v/>
      </c>
      <c r="JQ15" s="255" t="str">
        <f>IF((JP15&lt;&gt;""),IF(OR($F15&lt;&gt;$G15,PrSettings!$M$4="●"),(($F15-$G15)=(JM15-JN15))*1,0),"")</f>
        <v/>
      </c>
      <c r="JR15" s="255" t="str">
        <f t="shared" si="167"/>
        <v/>
      </c>
      <c r="JS15" s="255" t="str">
        <f>IF(JP15&lt;&gt;"",IF(ABS($F15-$G15)&gt;=PrSettings!$M$7,(ABS($F15-$G15-JM15+JN15)&lt;=1)*1,IF(AND(JP15,$F15=$G15,$F15&gt;=PrSettings!$M$6),(ABS(JM15-$F15)&lt;=1)*1,IF(AND(ABS($F15-$G15-JM15+JN15)&lt;=1,$F15+$G15&gt;=PrSettings!$M$8),(ABS(JM15-$F15)&lt;=1)*(ABS(JN15-$G15)&lt;=1)*1,""))),"")</f>
        <v/>
      </c>
      <c r="JT15" s="262"/>
      <c r="JV15" s="253">
        <f t="shared" si="22"/>
        <v>14</v>
      </c>
      <c r="JW15" s="254" t="str">
        <f>GrpB!$B$6</f>
        <v>Croatia</v>
      </c>
      <c r="JX15" s="255">
        <f t="shared" si="168"/>
        <v>10</v>
      </c>
      <c r="JY15" s="254" t="str">
        <f>GrpB!$D$6</f>
        <v>Albania</v>
      </c>
      <c r="JZ15" s="258"/>
      <c r="KA15" s="258"/>
      <c r="KB15" s="261"/>
      <c r="KC15" s="255" t="str">
        <f t="shared" si="169"/>
        <v/>
      </c>
      <c r="KD15" s="255" t="str">
        <f>IF((KC15&lt;&gt;""),IF(OR($F15&lt;&gt;$G15,PrSettings!$M$4="●"),(($F15-$G15)=(JZ15-KA15))*1,0),"")</f>
        <v/>
      </c>
      <c r="KE15" s="255" t="str">
        <f t="shared" si="170"/>
        <v/>
      </c>
      <c r="KF15" s="255" t="str">
        <f>IF(KC15&lt;&gt;"",IF(ABS($F15-$G15)&gt;=PrSettings!$M$7,(ABS($F15-$G15-JZ15+KA15)&lt;=1)*1,IF(AND(KC15,$F15=$G15,$F15&gt;=PrSettings!$M$6),(ABS(JZ15-$F15)&lt;=1)*1,IF(AND(ABS($F15-$G15-JZ15+KA15)&lt;=1,$F15+$G15&gt;=PrSettings!$M$8),(ABS(JZ15-$F15)&lt;=1)*(ABS(KA15-$G15)&lt;=1)*1,""))),"")</f>
        <v/>
      </c>
      <c r="KG15" s="262"/>
      <c r="KI15" s="253">
        <f t="shared" si="23"/>
        <v>14</v>
      </c>
      <c r="KJ15" s="254" t="str">
        <f>GrpB!$B$6</f>
        <v>Croatia</v>
      </c>
      <c r="KK15" s="255">
        <f t="shared" si="171"/>
        <v>10</v>
      </c>
      <c r="KL15" s="254" t="str">
        <f>GrpB!$D$6</f>
        <v>Albania</v>
      </c>
      <c r="KM15" s="258"/>
      <c r="KN15" s="258"/>
      <c r="KO15" s="261"/>
      <c r="KP15" s="255" t="str">
        <f t="shared" si="172"/>
        <v/>
      </c>
      <c r="KQ15" s="255" t="str">
        <f>IF((KP15&lt;&gt;""),IF(OR($F15&lt;&gt;$G15,PrSettings!$M$4="●"),(($F15-$G15)=(KM15-KN15))*1,0),"")</f>
        <v/>
      </c>
      <c r="KR15" s="255" t="str">
        <f t="shared" si="173"/>
        <v/>
      </c>
      <c r="KS15" s="255" t="str">
        <f>IF(KP15&lt;&gt;"",IF(ABS($F15-$G15)&gt;=PrSettings!$M$7,(ABS($F15-$G15-KM15+KN15)&lt;=1)*1,IF(AND(KP15,$F15=$G15,$F15&gt;=PrSettings!$M$6),(ABS(KM15-$F15)&lt;=1)*1,IF(AND(ABS($F15-$G15-KM15+KN15)&lt;=1,$F15+$G15&gt;=PrSettings!$M$8),(ABS(KM15-$F15)&lt;=1)*(ABS(KN15-$G15)&lt;=1)*1,""))),"")</f>
        <v/>
      </c>
      <c r="KT15" s="262"/>
      <c r="KV15" s="253">
        <f t="shared" si="24"/>
        <v>14</v>
      </c>
      <c r="KW15" s="254" t="str">
        <f>GrpB!$B$6</f>
        <v>Croatia</v>
      </c>
      <c r="KX15" s="255">
        <f t="shared" si="174"/>
        <v>10</v>
      </c>
      <c r="KY15" s="254" t="str">
        <f>GrpB!$D$6</f>
        <v>Albania</v>
      </c>
      <c r="KZ15" s="258"/>
      <c r="LA15" s="258"/>
      <c r="LB15" s="261"/>
      <c r="LC15" s="255" t="str">
        <f t="shared" si="175"/>
        <v/>
      </c>
      <c r="LD15" s="255" t="str">
        <f>IF((LC15&lt;&gt;""),IF(OR($F15&lt;&gt;$G15,PrSettings!$M$4="●"),(($F15-$G15)=(KZ15-LA15))*1,0),"")</f>
        <v/>
      </c>
      <c r="LE15" s="255" t="str">
        <f t="shared" si="176"/>
        <v/>
      </c>
      <c r="LF15" s="255" t="str">
        <f>IF(LC15&lt;&gt;"",IF(ABS($F15-$G15)&gt;=PrSettings!$M$7,(ABS($F15-$G15-KZ15+LA15)&lt;=1)*1,IF(AND(LC15,$F15=$G15,$F15&gt;=PrSettings!$M$6),(ABS(KZ15-$F15)&lt;=1)*1,IF(AND(ABS($F15-$G15-KZ15+LA15)&lt;=1,$F15+$G15&gt;=PrSettings!$M$8),(ABS(KZ15-$F15)&lt;=1)*(ABS(LA15-$G15)&lt;=1)*1,""))),"")</f>
        <v/>
      </c>
      <c r="LG15" s="262"/>
      <c r="LI15" s="253">
        <f t="shared" si="25"/>
        <v>14</v>
      </c>
      <c r="LJ15" s="254" t="str">
        <f>GrpB!$B$6</f>
        <v>Croatia</v>
      </c>
      <c r="LK15" s="255">
        <f t="shared" si="177"/>
        <v>10</v>
      </c>
      <c r="LL15" s="254" t="str">
        <f>GrpB!$D$6</f>
        <v>Albania</v>
      </c>
      <c r="LM15" s="258"/>
      <c r="LN15" s="258"/>
      <c r="LO15" s="261"/>
      <c r="LP15" s="255" t="str">
        <f t="shared" si="178"/>
        <v/>
      </c>
      <c r="LQ15" s="255" t="str">
        <f>IF((LP15&lt;&gt;""),IF(OR($F15&lt;&gt;$G15,PrSettings!$M$4="●"),(($F15-$G15)=(LM15-LN15))*1,0),"")</f>
        <v/>
      </c>
      <c r="LR15" s="255" t="str">
        <f t="shared" si="179"/>
        <v/>
      </c>
      <c r="LS15" s="255" t="str">
        <f>IF(LP15&lt;&gt;"",IF(ABS($F15-$G15)&gt;=PrSettings!$M$7,(ABS($F15-$G15-LM15+LN15)&lt;=1)*1,IF(AND(LP15,$F15=$G15,$F15&gt;=PrSettings!$M$6),(ABS(LM15-$F15)&lt;=1)*1,IF(AND(ABS($F15-$G15-LM15+LN15)&lt;=1,$F15+$G15&gt;=PrSettings!$M$8),(ABS(LM15-$F15)&lt;=1)*(ABS(LN15-$G15)&lt;=1)*1,""))),"")</f>
        <v/>
      </c>
      <c r="LT15" s="262"/>
      <c r="LV15" s="253">
        <f t="shared" si="26"/>
        <v>14</v>
      </c>
      <c r="LW15" s="254" t="str">
        <f>GrpB!$B$6</f>
        <v>Croatia</v>
      </c>
      <c r="LX15" s="255">
        <f t="shared" si="180"/>
        <v>10</v>
      </c>
      <c r="LY15" s="254" t="str">
        <f>GrpB!$D$6</f>
        <v>Albania</v>
      </c>
      <c r="LZ15" s="258"/>
      <c r="MA15" s="258"/>
      <c r="MB15" s="261"/>
      <c r="MC15" s="255" t="str">
        <f t="shared" si="181"/>
        <v/>
      </c>
      <c r="MD15" s="255" t="str">
        <f>IF((MC15&lt;&gt;""),IF(OR($F15&lt;&gt;$G15,PrSettings!$M$4="●"),(($F15-$G15)=(LZ15-MA15))*1,0),"")</f>
        <v/>
      </c>
      <c r="ME15" s="255" t="str">
        <f t="shared" si="182"/>
        <v/>
      </c>
      <c r="MF15" s="255" t="str">
        <f>IF(MC15&lt;&gt;"",IF(ABS($F15-$G15)&gt;=PrSettings!$M$7,(ABS($F15-$G15-LZ15+MA15)&lt;=1)*1,IF(AND(MC15,$F15=$G15,$F15&gt;=PrSettings!$M$6),(ABS(LZ15-$F15)&lt;=1)*1,IF(AND(ABS($F15-$G15-LZ15+MA15)&lt;=1,$F15+$G15&gt;=PrSettings!$M$8),(ABS(LZ15-$F15)&lt;=1)*(ABS(MA15-$G15)&lt;=1)*1,""))),"")</f>
        <v/>
      </c>
      <c r="MG15" s="262"/>
    </row>
    <row r="16">
      <c r="A16" s="172"/>
      <c r="B16" s="253">
        <f t="array" ref="B16">INDEX(Groups!$C$7:$C$35,MATCH(C16,Groups!$D$7:$D$35,0))</f>
        <v>3</v>
      </c>
      <c r="C16" s="254" t="str">
        <f>GrpB!$B$7</f>
        <v>Spain</v>
      </c>
      <c r="D16" s="255">
        <f t="array" ref="D16">INDEX(Groups!$C$7:$C$35,MATCH(E16,Groups!$D$7:$D$35,0))</f>
        <v>18</v>
      </c>
      <c r="E16" s="254" t="str">
        <f>GrpB!$D$7</f>
        <v>Italy</v>
      </c>
      <c r="F16" s="256">
        <f>GrpB!$E$7</f>
        <v>1</v>
      </c>
      <c r="G16" s="257">
        <f>GrpB!$G$7</f>
        <v>2</v>
      </c>
      <c r="H16" s="133"/>
      <c r="I16" s="253">
        <f t="shared" si="1"/>
        <v>3</v>
      </c>
      <c r="J16" s="254" t="str">
        <f>GrpB!$B$7</f>
        <v>Spain</v>
      </c>
      <c r="K16" s="255">
        <f t="shared" si="105"/>
        <v>18</v>
      </c>
      <c r="L16" s="254" t="str">
        <f>GrpB!$D$7</f>
        <v>Italy</v>
      </c>
      <c r="M16" s="258"/>
      <c r="N16" s="258"/>
      <c r="O16" s="261"/>
      <c r="P16" s="255" t="str">
        <f t="shared" si="106"/>
        <v/>
      </c>
      <c r="Q16" s="255" t="str">
        <f>IF((P16&lt;&gt;""),IF(OR($F16&lt;&gt;$G16,PrSettings!$M$4="●"),(($F16-$G16)=(M16-N16))*1,0),"")</f>
        <v/>
      </c>
      <c r="R16" s="255" t="str">
        <f t="shared" si="107"/>
        <v/>
      </c>
      <c r="S16" s="255" t="str">
        <f>IF(P16&lt;&gt;"",IF(ABS($F16-$G16)&gt;=PrSettings!$M$7,(ABS($F16-$G16-M16+N16)&lt;=1)*1,IF(AND(P16,$F16=$G16,$F16&gt;=PrSettings!$M$6),(ABS(M16-$F16)&lt;=1)*1,IF(AND(ABS($F16-$G16-M16+N16)&lt;=1,$F16+$G16&gt;=PrSettings!$M$8),(ABS(M16-$F16)&lt;=1)*(ABS(N16-$G16)&lt;=1)*1,""))),"")</f>
        <v/>
      </c>
      <c r="T16" s="262"/>
      <c r="V16" s="253">
        <f t="shared" si="2"/>
        <v>3</v>
      </c>
      <c r="W16" s="254" t="str">
        <f>GrpB!$B$7</f>
        <v>Spain</v>
      </c>
      <c r="X16" s="255">
        <f t="shared" si="108"/>
        <v>18</v>
      </c>
      <c r="Y16" s="254" t="str">
        <f>GrpB!$D$7</f>
        <v>Italy</v>
      </c>
      <c r="Z16" s="258"/>
      <c r="AA16" s="258"/>
      <c r="AB16" s="261"/>
      <c r="AC16" s="255" t="str">
        <f t="shared" si="109"/>
        <v/>
      </c>
      <c r="AD16" s="255" t="str">
        <f>IF((AC16&lt;&gt;""),IF(OR($F16&lt;&gt;$G16,PrSettings!$M$4="●"),(($F16-$G16)=(Z16-AA16))*1,0),"")</f>
        <v/>
      </c>
      <c r="AE16" s="255" t="str">
        <f t="shared" si="110"/>
        <v/>
      </c>
      <c r="AF16" s="255" t="str">
        <f>IF(AC16&lt;&gt;"",IF(ABS($F16-$G16)&gt;=PrSettings!$M$7,(ABS($F16-$G16-Z16+AA16)&lt;=1)*1,IF(AND(AC16,$F16=$G16,$F16&gt;=PrSettings!$M$6),(ABS(Z16-$F16)&lt;=1)*1,IF(AND(ABS($F16-$G16-Z16+AA16)&lt;=1,$F16+$G16&gt;=PrSettings!$M$8),(ABS(Z16-$F16)&lt;=1)*(ABS(AA16-$G16)&lt;=1)*1,""))),"")</f>
        <v/>
      </c>
      <c r="AG16" s="262"/>
      <c r="AI16" s="253">
        <f t="shared" si="3"/>
        <v>3</v>
      </c>
      <c r="AJ16" s="254" t="str">
        <f>GrpB!$B$7</f>
        <v>Spain</v>
      </c>
      <c r="AK16" s="255">
        <f t="shared" si="111"/>
        <v>18</v>
      </c>
      <c r="AL16" s="254" t="str">
        <f>GrpB!$D$7</f>
        <v>Italy</v>
      </c>
      <c r="AM16" s="258"/>
      <c r="AN16" s="258"/>
      <c r="AO16" s="261"/>
      <c r="AP16" s="255" t="str">
        <f t="shared" si="112"/>
        <v/>
      </c>
      <c r="AQ16" s="255" t="str">
        <f>IF((AP16&lt;&gt;""),IF(OR($F16&lt;&gt;$G16,PrSettings!$M$4="●"),(($F16-$G16)=(AM16-AN16))*1,0),"")</f>
        <v/>
      </c>
      <c r="AR16" s="255" t="str">
        <f t="shared" si="113"/>
        <v/>
      </c>
      <c r="AS16" s="255" t="str">
        <f>IF(AP16&lt;&gt;"",IF(ABS($F16-$G16)&gt;=PrSettings!$M$7,(ABS($F16-$G16-AM16+AN16)&lt;=1)*1,IF(AND(AP16,$F16=$G16,$F16&gt;=PrSettings!$M$6),(ABS(AM16-$F16)&lt;=1)*1,IF(AND(ABS($F16-$G16-AM16+AN16)&lt;=1,$F16+$G16&gt;=PrSettings!$M$8),(ABS(AM16-$F16)&lt;=1)*(ABS(AN16-$G16)&lt;=1)*1,""))),"")</f>
        <v/>
      </c>
      <c r="AT16" s="262"/>
      <c r="AV16" s="253">
        <f t="shared" si="4"/>
        <v>3</v>
      </c>
      <c r="AW16" s="254" t="str">
        <f>GrpB!$B$7</f>
        <v>Spain</v>
      </c>
      <c r="AX16" s="255">
        <f t="shared" si="114"/>
        <v>18</v>
      </c>
      <c r="AY16" s="254" t="str">
        <f>GrpB!$D$7</f>
        <v>Italy</v>
      </c>
      <c r="AZ16" s="258"/>
      <c r="BA16" s="258"/>
      <c r="BB16" s="261"/>
      <c r="BC16" s="255" t="str">
        <f t="shared" si="115"/>
        <v/>
      </c>
      <c r="BD16" s="255" t="str">
        <f>IF((BC16&lt;&gt;""),IF(OR($F16&lt;&gt;$G16,PrSettings!$M$4="●"),(($F16-$G16)=(AZ16-BA16))*1,0),"")</f>
        <v/>
      </c>
      <c r="BE16" s="255" t="str">
        <f t="shared" si="116"/>
        <v/>
      </c>
      <c r="BF16" s="255" t="str">
        <f>IF(BC16&lt;&gt;"",IF(ABS($F16-$G16)&gt;=PrSettings!$M$7,(ABS($F16-$G16-AZ16+BA16)&lt;=1)*1,IF(AND(BC16,$F16=$G16,$F16&gt;=PrSettings!$M$6),(ABS(AZ16-$F16)&lt;=1)*1,IF(AND(ABS($F16-$G16-AZ16+BA16)&lt;=1,$F16+$G16&gt;=PrSettings!$M$8),(ABS(AZ16-$F16)&lt;=1)*(ABS(BA16-$G16)&lt;=1)*1,""))),"")</f>
        <v/>
      </c>
      <c r="BG16" s="262"/>
      <c r="BI16" s="253">
        <f t="shared" si="5"/>
        <v>3</v>
      </c>
      <c r="BJ16" s="254" t="str">
        <f>GrpB!$B$7</f>
        <v>Spain</v>
      </c>
      <c r="BK16" s="255">
        <f t="shared" si="117"/>
        <v>18</v>
      </c>
      <c r="BL16" s="254" t="str">
        <f>GrpB!$D$7</f>
        <v>Italy</v>
      </c>
      <c r="BM16" s="258"/>
      <c r="BN16" s="258"/>
      <c r="BO16" s="261"/>
      <c r="BP16" s="255" t="str">
        <f t="shared" si="118"/>
        <v/>
      </c>
      <c r="BQ16" s="255" t="str">
        <f>IF((BP16&lt;&gt;""),IF(OR($F16&lt;&gt;$G16,PrSettings!$M$4="●"),(($F16-$G16)=(BM16-BN16))*1,0),"")</f>
        <v/>
      </c>
      <c r="BR16" s="255" t="str">
        <f t="shared" si="119"/>
        <v/>
      </c>
      <c r="BS16" s="255" t="str">
        <f>IF(BP16&lt;&gt;"",IF(ABS($F16-$G16)&gt;=PrSettings!$M$7,(ABS($F16-$G16-BM16+BN16)&lt;=1)*1,IF(AND(BP16,$F16=$G16,$F16&gt;=PrSettings!$M$6),(ABS(BM16-$F16)&lt;=1)*1,IF(AND(ABS($F16-$G16-BM16+BN16)&lt;=1,$F16+$G16&gt;=PrSettings!$M$8),(ABS(BM16-$F16)&lt;=1)*(ABS(BN16-$G16)&lt;=1)*1,""))),"")</f>
        <v/>
      </c>
      <c r="BT16" s="262"/>
      <c r="BV16" s="253">
        <f t="shared" si="6"/>
        <v>3</v>
      </c>
      <c r="BW16" s="254" t="str">
        <f>GrpB!$B$7</f>
        <v>Spain</v>
      </c>
      <c r="BX16" s="255">
        <f t="shared" si="120"/>
        <v>18</v>
      </c>
      <c r="BY16" s="254" t="str">
        <f>GrpB!$D$7</f>
        <v>Italy</v>
      </c>
      <c r="BZ16" s="258"/>
      <c r="CA16" s="258"/>
      <c r="CB16" s="261"/>
      <c r="CC16" s="255" t="str">
        <f t="shared" si="121"/>
        <v/>
      </c>
      <c r="CD16" s="255" t="str">
        <f>IF((CC16&lt;&gt;""),IF(OR($F16&lt;&gt;$G16,PrSettings!$M$4="●"),(($F16-$G16)=(BZ16-CA16))*1,0),"")</f>
        <v/>
      </c>
      <c r="CE16" s="255" t="str">
        <f t="shared" si="122"/>
        <v/>
      </c>
      <c r="CF16" s="255" t="str">
        <f>IF(CC16&lt;&gt;"",IF(ABS($F16-$G16)&gt;=PrSettings!$M$7,(ABS($F16-$G16-BZ16+CA16)&lt;=1)*1,IF(AND(CC16,$F16=$G16,$F16&gt;=PrSettings!$M$6),(ABS(BZ16-$F16)&lt;=1)*1,IF(AND(ABS($F16-$G16-BZ16+CA16)&lt;=1,$F16+$G16&gt;=PrSettings!$M$8),(ABS(BZ16-$F16)&lt;=1)*(ABS(CA16-$G16)&lt;=1)*1,""))),"")</f>
        <v/>
      </c>
      <c r="CG16" s="262"/>
      <c r="CI16" s="253">
        <f t="shared" si="7"/>
        <v>3</v>
      </c>
      <c r="CJ16" s="254" t="str">
        <f>GrpB!$B$7</f>
        <v>Spain</v>
      </c>
      <c r="CK16" s="255">
        <f t="shared" si="123"/>
        <v>18</v>
      </c>
      <c r="CL16" s="254" t="str">
        <f>GrpB!$D$7</f>
        <v>Italy</v>
      </c>
      <c r="CM16" s="258"/>
      <c r="CN16" s="258"/>
      <c r="CO16" s="261"/>
      <c r="CP16" s="255" t="str">
        <f t="shared" si="124"/>
        <v/>
      </c>
      <c r="CQ16" s="255" t="str">
        <f>IF((CP16&lt;&gt;""),IF(OR($F16&lt;&gt;$G16,PrSettings!$M$4="●"),(($F16-$G16)=(CM16-CN16))*1,0),"")</f>
        <v/>
      </c>
      <c r="CR16" s="255" t="str">
        <f t="shared" si="125"/>
        <v/>
      </c>
      <c r="CS16" s="255" t="str">
        <f>IF(CP16&lt;&gt;"",IF(ABS($F16-$G16)&gt;=PrSettings!$M$7,(ABS($F16-$G16-CM16+CN16)&lt;=1)*1,IF(AND(CP16,$F16=$G16,$F16&gt;=PrSettings!$M$6),(ABS(CM16-$F16)&lt;=1)*1,IF(AND(ABS($F16-$G16-CM16+CN16)&lt;=1,$F16+$G16&gt;=PrSettings!$M$8),(ABS(CM16-$F16)&lt;=1)*(ABS(CN16-$G16)&lt;=1)*1,""))),"")</f>
        <v/>
      </c>
      <c r="CT16" s="262"/>
      <c r="CV16" s="253">
        <f t="shared" si="8"/>
        <v>3</v>
      </c>
      <c r="CW16" s="254" t="str">
        <f>GrpB!$B$7</f>
        <v>Spain</v>
      </c>
      <c r="CX16" s="255">
        <f t="shared" si="126"/>
        <v>18</v>
      </c>
      <c r="CY16" s="254" t="str">
        <f>GrpB!$D$7</f>
        <v>Italy</v>
      </c>
      <c r="CZ16" s="258"/>
      <c r="DA16" s="258"/>
      <c r="DB16" s="261"/>
      <c r="DC16" s="255" t="str">
        <f t="shared" si="127"/>
        <v/>
      </c>
      <c r="DD16" s="255" t="str">
        <f>IF((DC16&lt;&gt;""),IF(OR($F16&lt;&gt;$G16,PrSettings!$M$4="●"),(($F16-$G16)=(CZ16-DA16))*1,0),"")</f>
        <v/>
      </c>
      <c r="DE16" s="255" t="str">
        <f t="shared" si="128"/>
        <v/>
      </c>
      <c r="DF16" s="255" t="str">
        <f>IF(DC16&lt;&gt;"",IF(ABS($F16-$G16)&gt;=PrSettings!$M$7,(ABS($F16-$G16-CZ16+DA16)&lt;=1)*1,IF(AND(DC16,$F16=$G16,$F16&gt;=PrSettings!$M$6),(ABS(CZ16-$F16)&lt;=1)*1,IF(AND(ABS($F16-$G16-CZ16+DA16)&lt;=1,$F16+$G16&gt;=PrSettings!$M$8),(ABS(CZ16-$F16)&lt;=1)*(ABS(DA16-$G16)&lt;=1)*1,""))),"")</f>
        <v/>
      </c>
      <c r="DG16" s="262"/>
      <c r="DI16" s="253">
        <f t="shared" si="9"/>
        <v>3</v>
      </c>
      <c r="DJ16" s="254" t="str">
        <f>GrpB!$B$7</f>
        <v>Spain</v>
      </c>
      <c r="DK16" s="255">
        <f t="shared" si="129"/>
        <v>18</v>
      </c>
      <c r="DL16" s="254" t="str">
        <f>GrpB!$D$7</f>
        <v>Italy</v>
      </c>
      <c r="DM16" s="258"/>
      <c r="DN16" s="258"/>
      <c r="DO16" s="261"/>
      <c r="DP16" s="255" t="str">
        <f t="shared" si="130"/>
        <v/>
      </c>
      <c r="DQ16" s="255" t="str">
        <f>IF((DP16&lt;&gt;""),IF(OR($F16&lt;&gt;$G16,PrSettings!$M$4="●"),(($F16-$G16)=(DM16-DN16))*1,0),"")</f>
        <v/>
      </c>
      <c r="DR16" s="255" t="str">
        <f t="shared" si="131"/>
        <v/>
      </c>
      <c r="DS16" s="255" t="str">
        <f>IF(DP16&lt;&gt;"",IF(ABS($F16-$G16)&gt;=PrSettings!$M$7,(ABS($F16-$G16-DM16+DN16)&lt;=1)*1,IF(AND(DP16,$F16=$G16,$F16&gt;=PrSettings!$M$6),(ABS(DM16-$F16)&lt;=1)*1,IF(AND(ABS($F16-$G16-DM16+DN16)&lt;=1,$F16+$G16&gt;=PrSettings!$M$8),(ABS(DM16-$F16)&lt;=1)*(ABS(DN16-$G16)&lt;=1)*1,""))),"")</f>
        <v/>
      </c>
      <c r="DT16" s="262"/>
      <c r="DV16" s="253">
        <f t="shared" si="10"/>
        <v>3</v>
      </c>
      <c r="DW16" s="254" t="str">
        <f>GrpB!$B$7</f>
        <v>Spain</v>
      </c>
      <c r="DX16" s="255">
        <f t="shared" si="132"/>
        <v>18</v>
      </c>
      <c r="DY16" s="254" t="str">
        <f>GrpB!$D$7</f>
        <v>Italy</v>
      </c>
      <c r="DZ16" s="258"/>
      <c r="EA16" s="258"/>
      <c r="EB16" s="261"/>
      <c r="EC16" s="255" t="str">
        <f t="shared" si="133"/>
        <v/>
      </c>
      <c r="ED16" s="255" t="str">
        <f>IF((EC16&lt;&gt;""),IF(OR($F16&lt;&gt;$G16,PrSettings!$M$4="●"),(($F16-$G16)=(DZ16-EA16))*1,0),"")</f>
        <v/>
      </c>
      <c r="EE16" s="255" t="str">
        <f t="shared" si="134"/>
        <v/>
      </c>
      <c r="EF16" s="255" t="str">
        <f>IF(EC16&lt;&gt;"",IF(ABS($F16-$G16)&gt;=PrSettings!$M$7,(ABS($F16-$G16-DZ16+EA16)&lt;=1)*1,IF(AND(EC16,$F16=$G16,$F16&gt;=PrSettings!$M$6),(ABS(DZ16-$F16)&lt;=1)*1,IF(AND(ABS($F16-$G16-DZ16+EA16)&lt;=1,$F16+$G16&gt;=PrSettings!$M$8),(ABS(DZ16-$F16)&lt;=1)*(ABS(EA16-$G16)&lt;=1)*1,""))),"")</f>
        <v/>
      </c>
      <c r="EG16" s="262"/>
      <c r="EI16" s="253">
        <f t="shared" si="11"/>
        <v>3</v>
      </c>
      <c r="EJ16" s="254" t="str">
        <f>GrpB!$B$7</f>
        <v>Spain</v>
      </c>
      <c r="EK16" s="255">
        <f t="shared" si="135"/>
        <v>18</v>
      </c>
      <c r="EL16" s="254" t="str">
        <f>GrpB!$D$7</f>
        <v>Italy</v>
      </c>
      <c r="EM16" s="258"/>
      <c r="EN16" s="258"/>
      <c r="EO16" s="261"/>
      <c r="EP16" s="255" t="str">
        <f t="shared" si="136"/>
        <v/>
      </c>
      <c r="EQ16" s="255" t="str">
        <f>IF((EP16&lt;&gt;""),IF(OR($F16&lt;&gt;$G16,PrSettings!$M$4="●"),(($F16-$G16)=(EM16-EN16))*1,0),"")</f>
        <v/>
      </c>
      <c r="ER16" s="255" t="str">
        <f t="shared" si="137"/>
        <v/>
      </c>
      <c r="ES16" s="255" t="str">
        <f>IF(EP16&lt;&gt;"",IF(ABS($F16-$G16)&gt;=PrSettings!$M$7,(ABS($F16-$G16-EM16+EN16)&lt;=1)*1,IF(AND(EP16,$F16=$G16,$F16&gt;=PrSettings!$M$6),(ABS(EM16-$F16)&lt;=1)*1,IF(AND(ABS($F16-$G16-EM16+EN16)&lt;=1,$F16+$G16&gt;=PrSettings!$M$8),(ABS(EM16-$F16)&lt;=1)*(ABS(EN16-$G16)&lt;=1)*1,""))),"")</f>
        <v/>
      </c>
      <c r="ET16" s="262"/>
      <c r="EV16" s="253">
        <f t="shared" si="12"/>
        <v>3</v>
      </c>
      <c r="EW16" s="254" t="str">
        <f>GrpB!$B$7</f>
        <v>Spain</v>
      </c>
      <c r="EX16" s="255">
        <f t="shared" si="138"/>
        <v>18</v>
      </c>
      <c r="EY16" s="254" t="str">
        <f>GrpB!$D$7</f>
        <v>Italy</v>
      </c>
      <c r="EZ16" s="258"/>
      <c r="FA16" s="258"/>
      <c r="FB16" s="261"/>
      <c r="FC16" s="255" t="str">
        <f t="shared" si="139"/>
        <v/>
      </c>
      <c r="FD16" s="255" t="str">
        <f>IF((FC16&lt;&gt;""),IF(OR($F16&lt;&gt;$G16,PrSettings!$M$4="●"),(($F16-$G16)=(EZ16-FA16))*1,0),"")</f>
        <v/>
      </c>
      <c r="FE16" s="255" t="str">
        <f t="shared" si="140"/>
        <v/>
      </c>
      <c r="FF16" s="255" t="str">
        <f>IF(FC16&lt;&gt;"",IF(ABS($F16-$G16)&gt;=PrSettings!$M$7,(ABS($F16-$G16-EZ16+FA16)&lt;=1)*1,IF(AND(FC16,$F16=$G16,$F16&gt;=PrSettings!$M$6),(ABS(EZ16-$F16)&lt;=1)*1,IF(AND(ABS($F16-$G16-EZ16+FA16)&lt;=1,$F16+$G16&gt;=PrSettings!$M$8),(ABS(EZ16-$F16)&lt;=1)*(ABS(FA16-$G16)&lt;=1)*1,""))),"")</f>
        <v/>
      </c>
      <c r="FG16" s="262"/>
      <c r="FI16" s="253">
        <f t="shared" si="13"/>
        <v>3</v>
      </c>
      <c r="FJ16" s="254" t="str">
        <f>GrpB!$B$7</f>
        <v>Spain</v>
      </c>
      <c r="FK16" s="255">
        <f t="shared" si="141"/>
        <v>18</v>
      </c>
      <c r="FL16" s="254" t="str">
        <f>GrpB!$D$7</f>
        <v>Italy</v>
      </c>
      <c r="FM16" s="258"/>
      <c r="FN16" s="258"/>
      <c r="FO16" s="261"/>
      <c r="FP16" s="255" t="str">
        <f t="shared" si="142"/>
        <v/>
      </c>
      <c r="FQ16" s="255" t="str">
        <f>IF((FP16&lt;&gt;""),IF(OR($F16&lt;&gt;$G16,PrSettings!$M$4="●"),(($F16-$G16)=(FM16-FN16))*1,0),"")</f>
        <v/>
      </c>
      <c r="FR16" s="255" t="str">
        <f t="shared" si="143"/>
        <v/>
      </c>
      <c r="FS16" s="255" t="str">
        <f>IF(FP16&lt;&gt;"",IF(ABS($F16-$G16)&gt;=PrSettings!$M$7,(ABS($F16-$G16-FM16+FN16)&lt;=1)*1,IF(AND(FP16,$F16=$G16,$F16&gt;=PrSettings!$M$6),(ABS(FM16-$F16)&lt;=1)*1,IF(AND(ABS($F16-$G16-FM16+FN16)&lt;=1,$F16+$G16&gt;=PrSettings!$M$8),(ABS(FM16-$F16)&lt;=1)*(ABS(FN16-$G16)&lt;=1)*1,""))),"")</f>
        <v/>
      </c>
      <c r="FT16" s="262"/>
      <c r="FV16" s="253">
        <f t="shared" si="14"/>
        <v>3</v>
      </c>
      <c r="FW16" s="254" t="str">
        <f>GrpB!$B$7</f>
        <v>Spain</v>
      </c>
      <c r="FX16" s="255">
        <f t="shared" si="144"/>
        <v>18</v>
      </c>
      <c r="FY16" s="254" t="str">
        <f>GrpB!$D$7</f>
        <v>Italy</v>
      </c>
      <c r="FZ16" s="258"/>
      <c r="GA16" s="258"/>
      <c r="GB16" s="261"/>
      <c r="GC16" s="255" t="str">
        <f t="shared" si="145"/>
        <v/>
      </c>
      <c r="GD16" s="255" t="str">
        <f>IF((GC16&lt;&gt;""),IF(OR($F16&lt;&gt;$G16,PrSettings!$M$4="●"),(($F16-$G16)=(FZ16-GA16))*1,0),"")</f>
        <v/>
      </c>
      <c r="GE16" s="255" t="str">
        <f t="shared" si="146"/>
        <v/>
      </c>
      <c r="GF16" s="255" t="str">
        <f>IF(GC16&lt;&gt;"",IF(ABS($F16-$G16)&gt;=PrSettings!$M$7,(ABS($F16-$G16-FZ16+GA16)&lt;=1)*1,IF(AND(GC16,$F16=$G16,$F16&gt;=PrSettings!$M$6),(ABS(FZ16-$F16)&lt;=1)*1,IF(AND(ABS($F16-$G16-FZ16+GA16)&lt;=1,$F16+$G16&gt;=PrSettings!$M$8),(ABS(FZ16-$F16)&lt;=1)*(ABS(GA16-$G16)&lt;=1)*1,""))),"")</f>
        <v/>
      </c>
      <c r="GG16" s="262"/>
      <c r="GI16" s="253">
        <f t="shared" si="15"/>
        <v>3</v>
      </c>
      <c r="GJ16" s="254" t="str">
        <f>GrpB!$B$7</f>
        <v>Spain</v>
      </c>
      <c r="GK16" s="255">
        <f t="shared" si="147"/>
        <v>18</v>
      </c>
      <c r="GL16" s="254" t="str">
        <f>GrpB!$D$7</f>
        <v>Italy</v>
      </c>
      <c r="GM16" s="258"/>
      <c r="GN16" s="258"/>
      <c r="GO16" s="261"/>
      <c r="GP16" s="255" t="str">
        <f t="shared" si="148"/>
        <v/>
      </c>
      <c r="GQ16" s="255" t="str">
        <f>IF((GP16&lt;&gt;""),IF(OR($F16&lt;&gt;$G16,PrSettings!$M$4="●"),(($F16-$G16)=(GM16-GN16))*1,0),"")</f>
        <v/>
      </c>
      <c r="GR16" s="255" t="str">
        <f t="shared" si="149"/>
        <v/>
      </c>
      <c r="GS16" s="255" t="str">
        <f>IF(GP16&lt;&gt;"",IF(ABS($F16-$G16)&gt;=PrSettings!$M$7,(ABS($F16-$G16-GM16+GN16)&lt;=1)*1,IF(AND(GP16,$F16=$G16,$F16&gt;=PrSettings!$M$6),(ABS(GM16-$F16)&lt;=1)*1,IF(AND(ABS($F16-$G16-GM16+GN16)&lt;=1,$F16+$G16&gt;=PrSettings!$M$8),(ABS(GM16-$F16)&lt;=1)*(ABS(GN16-$G16)&lt;=1)*1,""))),"")</f>
        <v/>
      </c>
      <c r="GT16" s="262"/>
      <c r="GV16" s="253">
        <f t="shared" si="16"/>
        <v>3</v>
      </c>
      <c r="GW16" s="254" t="str">
        <f>GrpB!$B$7</f>
        <v>Spain</v>
      </c>
      <c r="GX16" s="255">
        <f t="shared" si="150"/>
        <v>18</v>
      </c>
      <c r="GY16" s="254" t="str">
        <f>GrpB!$D$7</f>
        <v>Italy</v>
      </c>
      <c r="GZ16" s="258"/>
      <c r="HA16" s="258"/>
      <c r="HB16" s="261"/>
      <c r="HC16" s="255" t="str">
        <f t="shared" si="151"/>
        <v/>
      </c>
      <c r="HD16" s="255" t="str">
        <f>IF((HC16&lt;&gt;""),IF(OR($F16&lt;&gt;$G16,PrSettings!$M$4="●"),(($F16-$G16)=(GZ16-HA16))*1,0),"")</f>
        <v/>
      </c>
      <c r="HE16" s="255" t="str">
        <f t="shared" si="152"/>
        <v/>
      </c>
      <c r="HF16" s="255" t="str">
        <f>IF(HC16&lt;&gt;"",IF(ABS($F16-$G16)&gt;=PrSettings!$M$7,(ABS($F16-$G16-GZ16+HA16)&lt;=1)*1,IF(AND(HC16,$F16=$G16,$F16&gt;=PrSettings!$M$6),(ABS(GZ16-$F16)&lt;=1)*1,IF(AND(ABS($F16-$G16-GZ16+HA16)&lt;=1,$F16+$G16&gt;=PrSettings!$M$8),(ABS(GZ16-$F16)&lt;=1)*(ABS(HA16-$G16)&lt;=1)*1,""))),"")</f>
        <v/>
      </c>
      <c r="HG16" s="262"/>
      <c r="HI16" s="253">
        <f t="shared" si="17"/>
        <v>3</v>
      </c>
      <c r="HJ16" s="254" t="str">
        <f>GrpB!$B$7</f>
        <v>Spain</v>
      </c>
      <c r="HK16" s="255">
        <f t="shared" si="153"/>
        <v>18</v>
      </c>
      <c r="HL16" s="254" t="str">
        <f>GrpB!$D$7</f>
        <v>Italy</v>
      </c>
      <c r="HM16" s="258"/>
      <c r="HN16" s="258"/>
      <c r="HO16" s="261"/>
      <c r="HP16" s="255" t="str">
        <f t="shared" si="154"/>
        <v/>
      </c>
      <c r="HQ16" s="255" t="str">
        <f>IF((HP16&lt;&gt;""),IF(OR($F16&lt;&gt;$G16,PrSettings!$M$4="●"),(($F16-$G16)=(HM16-HN16))*1,0),"")</f>
        <v/>
      </c>
      <c r="HR16" s="255" t="str">
        <f t="shared" si="155"/>
        <v/>
      </c>
      <c r="HS16" s="255" t="str">
        <f>IF(HP16&lt;&gt;"",IF(ABS($F16-$G16)&gt;=PrSettings!$M$7,(ABS($F16-$G16-HM16+HN16)&lt;=1)*1,IF(AND(HP16,$F16=$G16,$F16&gt;=PrSettings!$M$6),(ABS(HM16-$F16)&lt;=1)*1,IF(AND(ABS($F16-$G16-HM16+HN16)&lt;=1,$F16+$G16&gt;=PrSettings!$M$8),(ABS(HM16-$F16)&lt;=1)*(ABS(HN16-$G16)&lt;=1)*1,""))),"")</f>
        <v/>
      </c>
      <c r="HT16" s="262"/>
      <c r="HV16" s="253">
        <f t="shared" si="18"/>
        <v>3</v>
      </c>
      <c r="HW16" s="254" t="str">
        <f>GrpB!$B$7</f>
        <v>Spain</v>
      </c>
      <c r="HX16" s="255">
        <f t="shared" si="156"/>
        <v>18</v>
      </c>
      <c r="HY16" s="254" t="str">
        <f>GrpB!$D$7</f>
        <v>Italy</v>
      </c>
      <c r="HZ16" s="258"/>
      <c r="IA16" s="258"/>
      <c r="IB16" s="261"/>
      <c r="IC16" s="255" t="str">
        <f t="shared" si="157"/>
        <v/>
      </c>
      <c r="ID16" s="255" t="str">
        <f>IF((IC16&lt;&gt;""),IF(OR($F16&lt;&gt;$G16,PrSettings!$M$4="●"),(($F16-$G16)=(HZ16-IA16))*1,0),"")</f>
        <v/>
      </c>
      <c r="IE16" s="255" t="str">
        <f t="shared" si="158"/>
        <v/>
      </c>
      <c r="IF16" s="255" t="str">
        <f>IF(IC16&lt;&gt;"",IF(ABS($F16-$G16)&gt;=PrSettings!$M$7,(ABS($F16-$G16-HZ16+IA16)&lt;=1)*1,IF(AND(IC16,$F16=$G16,$F16&gt;=PrSettings!$M$6),(ABS(HZ16-$F16)&lt;=1)*1,IF(AND(ABS($F16-$G16-HZ16+IA16)&lt;=1,$F16+$G16&gt;=PrSettings!$M$8),(ABS(HZ16-$F16)&lt;=1)*(ABS(IA16-$G16)&lt;=1)*1,""))),"")</f>
        <v/>
      </c>
      <c r="IG16" s="262"/>
      <c r="II16" s="253">
        <f t="shared" si="19"/>
        <v>3</v>
      </c>
      <c r="IJ16" s="254" t="str">
        <f>GrpB!$B$7</f>
        <v>Spain</v>
      </c>
      <c r="IK16" s="255">
        <f t="shared" si="159"/>
        <v>18</v>
      </c>
      <c r="IL16" s="254" t="str">
        <f>GrpB!$D$7</f>
        <v>Italy</v>
      </c>
      <c r="IM16" s="258"/>
      <c r="IN16" s="258"/>
      <c r="IO16" s="261"/>
      <c r="IP16" s="255" t="str">
        <f t="shared" si="160"/>
        <v/>
      </c>
      <c r="IQ16" s="255" t="str">
        <f>IF((IP16&lt;&gt;""),IF(OR($F16&lt;&gt;$G16,PrSettings!$M$4="●"),(($F16-$G16)=(IM16-IN16))*1,0),"")</f>
        <v/>
      </c>
      <c r="IR16" s="255" t="str">
        <f t="shared" si="161"/>
        <v/>
      </c>
      <c r="IS16" s="255" t="str">
        <f>IF(IP16&lt;&gt;"",IF(ABS($F16-$G16)&gt;=PrSettings!$M$7,(ABS($F16-$G16-IM16+IN16)&lt;=1)*1,IF(AND(IP16,$F16=$G16,$F16&gt;=PrSettings!$M$6),(ABS(IM16-$F16)&lt;=1)*1,IF(AND(ABS($F16-$G16-IM16+IN16)&lt;=1,$F16+$G16&gt;=PrSettings!$M$8),(ABS(IM16-$F16)&lt;=1)*(ABS(IN16-$G16)&lt;=1)*1,""))),"")</f>
        <v/>
      </c>
      <c r="IT16" s="262"/>
      <c r="IV16" s="253">
        <f t="shared" si="20"/>
        <v>3</v>
      </c>
      <c r="IW16" s="254" t="str">
        <f>GrpB!$B$7</f>
        <v>Spain</v>
      </c>
      <c r="IX16" s="255">
        <f t="shared" si="162"/>
        <v>18</v>
      </c>
      <c r="IY16" s="254" t="str">
        <f>GrpB!$D$7</f>
        <v>Italy</v>
      </c>
      <c r="IZ16" s="258"/>
      <c r="JA16" s="258"/>
      <c r="JB16" s="261"/>
      <c r="JC16" s="255" t="str">
        <f t="shared" si="163"/>
        <v/>
      </c>
      <c r="JD16" s="255" t="str">
        <f>IF((JC16&lt;&gt;""),IF(OR($F16&lt;&gt;$G16,PrSettings!$M$4="●"),(($F16-$G16)=(IZ16-JA16))*1,0),"")</f>
        <v/>
      </c>
      <c r="JE16" s="255" t="str">
        <f t="shared" si="164"/>
        <v/>
      </c>
      <c r="JF16" s="255" t="str">
        <f>IF(JC16&lt;&gt;"",IF(ABS($F16-$G16)&gt;=PrSettings!$M$7,(ABS($F16-$G16-IZ16+JA16)&lt;=1)*1,IF(AND(JC16,$F16=$G16,$F16&gt;=PrSettings!$M$6),(ABS(IZ16-$F16)&lt;=1)*1,IF(AND(ABS($F16-$G16-IZ16+JA16)&lt;=1,$F16+$G16&gt;=PrSettings!$M$8),(ABS(IZ16-$F16)&lt;=1)*(ABS(JA16-$G16)&lt;=1)*1,""))),"")</f>
        <v/>
      </c>
      <c r="JG16" s="262"/>
      <c r="JI16" s="253">
        <f t="shared" si="21"/>
        <v>3</v>
      </c>
      <c r="JJ16" s="254" t="str">
        <f>GrpB!$B$7</f>
        <v>Spain</v>
      </c>
      <c r="JK16" s="255">
        <f t="shared" si="165"/>
        <v>18</v>
      </c>
      <c r="JL16" s="254" t="str">
        <f>GrpB!$D$7</f>
        <v>Italy</v>
      </c>
      <c r="JM16" s="258"/>
      <c r="JN16" s="258"/>
      <c r="JO16" s="261"/>
      <c r="JP16" s="255" t="str">
        <f t="shared" si="166"/>
        <v/>
      </c>
      <c r="JQ16" s="255" t="str">
        <f>IF((JP16&lt;&gt;""),IF(OR($F16&lt;&gt;$G16,PrSettings!$M$4="●"),(($F16-$G16)=(JM16-JN16))*1,0),"")</f>
        <v/>
      </c>
      <c r="JR16" s="255" t="str">
        <f t="shared" si="167"/>
        <v/>
      </c>
      <c r="JS16" s="255" t="str">
        <f>IF(JP16&lt;&gt;"",IF(ABS($F16-$G16)&gt;=PrSettings!$M$7,(ABS($F16-$G16-JM16+JN16)&lt;=1)*1,IF(AND(JP16,$F16=$G16,$F16&gt;=PrSettings!$M$6),(ABS(JM16-$F16)&lt;=1)*1,IF(AND(ABS($F16-$G16-JM16+JN16)&lt;=1,$F16+$G16&gt;=PrSettings!$M$8),(ABS(JM16-$F16)&lt;=1)*(ABS(JN16-$G16)&lt;=1)*1,""))),"")</f>
        <v/>
      </c>
      <c r="JT16" s="262"/>
      <c r="JV16" s="253">
        <f t="shared" si="22"/>
        <v>3</v>
      </c>
      <c r="JW16" s="254" t="str">
        <f>GrpB!$B$7</f>
        <v>Spain</v>
      </c>
      <c r="JX16" s="255">
        <f t="shared" si="168"/>
        <v>18</v>
      </c>
      <c r="JY16" s="254" t="str">
        <f>GrpB!$D$7</f>
        <v>Italy</v>
      </c>
      <c r="JZ16" s="258"/>
      <c r="KA16" s="258"/>
      <c r="KB16" s="261"/>
      <c r="KC16" s="255" t="str">
        <f t="shared" si="169"/>
        <v/>
      </c>
      <c r="KD16" s="255" t="str">
        <f>IF((KC16&lt;&gt;""),IF(OR($F16&lt;&gt;$G16,PrSettings!$M$4="●"),(($F16-$G16)=(JZ16-KA16))*1,0),"")</f>
        <v/>
      </c>
      <c r="KE16" s="255" t="str">
        <f t="shared" si="170"/>
        <v/>
      </c>
      <c r="KF16" s="255" t="str">
        <f>IF(KC16&lt;&gt;"",IF(ABS($F16-$G16)&gt;=PrSettings!$M$7,(ABS($F16-$G16-JZ16+KA16)&lt;=1)*1,IF(AND(KC16,$F16=$G16,$F16&gt;=PrSettings!$M$6),(ABS(JZ16-$F16)&lt;=1)*1,IF(AND(ABS($F16-$G16-JZ16+KA16)&lt;=1,$F16+$G16&gt;=PrSettings!$M$8),(ABS(JZ16-$F16)&lt;=1)*(ABS(KA16-$G16)&lt;=1)*1,""))),"")</f>
        <v/>
      </c>
      <c r="KG16" s="262"/>
      <c r="KI16" s="253">
        <f t="shared" si="23"/>
        <v>3</v>
      </c>
      <c r="KJ16" s="254" t="str">
        <f>GrpB!$B$7</f>
        <v>Spain</v>
      </c>
      <c r="KK16" s="255">
        <f t="shared" si="171"/>
        <v>18</v>
      </c>
      <c r="KL16" s="254" t="str">
        <f>GrpB!$D$7</f>
        <v>Italy</v>
      </c>
      <c r="KM16" s="258"/>
      <c r="KN16" s="258"/>
      <c r="KO16" s="261"/>
      <c r="KP16" s="255" t="str">
        <f t="shared" si="172"/>
        <v/>
      </c>
      <c r="KQ16" s="255" t="str">
        <f>IF((KP16&lt;&gt;""),IF(OR($F16&lt;&gt;$G16,PrSettings!$M$4="●"),(($F16-$G16)=(KM16-KN16))*1,0),"")</f>
        <v/>
      </c>
      <c r="KR16" s="255" t="str">
        <f t="shared" si="173"/>
        <v/>
      </c>
      <c r="KS16" s="255" t="str">
        <f>IF(KP16&lt;&gt;"",IF(ABS($F16-$G16)&gt;=PrSettings!$M$7,(ABS($F16-$G16-KM16+KN16)&lt;=1)*1,IF(AND(KP16,$F16=$G16,$F16&gt;=PrSettings!$M$6),(ABS(KM16-$F16)&lt;=1)*1,IF(AND(ABS($F16-$G16-KM16+KN16)&lt;=1,$F16+$G16&gt;=PrSettings!$M$8),(ABS(KM16-$F16)&lt;=1)*(ABS(KN16-$G16)&lt;=1)*1,""))),"")</f>
        <v/>
      </c>
      <c r="KT16" s="262"/>
      <c r="KV16" s="253">
        <f t="shared" si="24"/>
        <v>3</v>
      </c>
      <c r="KW16" s="254" t="str">
        <f>GrpB!$B$7</f>
        <v>Spain</v>
      </c>
      <c r="KX16" s="255">
        <f t="shared" si="174"/>
        <v>18</v>
      </c>
      <c r="KY16" s="254" t="str">
        <f>GrpB!$D$7</f>
        <v>Italy</v>
      </c>
      <c r="KZ16" s="258"/>
      <c r="LA16" s="258"/>
      <c r="LB16" s="261"/>
      <c r="LC16" s="255" t="str">
        <f t="shared" si="175"/>
        <v/>
      </c>
      <c r="LD16" s="255" t="str">
        <f>IF((LC16&lt;&gt;""),IF(OR($F16&lt;&gt;$G16,PrSettings!$M$4="●"),(($F16-$G16)=(KZ16-LA16))*1,0),"")</f>
        <v/>
      </c>
      <c r="LE16" s="255" t="str">
        <f t="shared" si="176"/>
        <v/>
      </c>
      <c r="LF16" s="255" t="str">
        <f>IF(LC16&lt;&gt;"",IF(ABS($F16-$G16)&gt;=PrSettings!$M$7,(ABS($F16-$G16-KZ16+LA16)&lt;=1)*1,IF(AND(LC16,$F16=$G16,$F16&gt;=PrSettings!$M$6),(ABS(KZ16-$F16)&lt;=1)*1,IF(AND(ABS($F16-$G16-KZ16+LA16)&lt;=1,$F16+$G16&gt;=PrSettings!$M$8),(ABS(KZ16-$F16)&lt;=1)*(ABS(LA16-$G16)&lt;=1)*1,""))),"")</f>
        <v/>
      </c>
      <c r="LG16" s="262"/>
      <c r="LI16" s="253">
        <f t="shared" si="25"/>
        <v>3</v>
      </c>
      <c r="LJ16" s="254" t="str">
        <f>GrpB!$B$7</f>
        <v>Spain</v>
      </c>
      <c r="LK16" s="255">
        <f t="shared" si="177"/>
        <v>18</v>
      </c>
      <c r="LL16" s="254" t="str">
        <f>GrpB!$D$7</f>
        <v>Italy</v>
      </c>
      <c r="LM16" s="258"/>
      <c r="LN16" s="258"/>
      <c r="LO16" s="261"/>
      <c r="LP16" s="255" t="str">
        <f t="shared" si="178"/>
        <v/>
      </c>
      <c r="LQ16" s="255" t="str">
        <f>IF((LP16&lt;&gt;""),IF(OR($F16&lt;&gt;$G16,PrSettings!$M$4="●"),(($F16-$G16)=(LM16-LN16))*1,0),"")</f>
        <v/>
      </c>
      <c r="LR16" s="255" t="str">
        <f t="shared" si="179"/>
        <v/>
      </c>
      <c r="LS16" s="255" t="str">
        <f>IF(LP16&lt;&gt;"",IF(ABS($F16-$G16)&gt;=PrSettings!$M$7,(ABS($F16-$G16-LM16+LN16)&lt;=1)*1,IF(AND(LP16,$F16=$G16,$F16&gt;=PrSettings!$M$6),(ABS(LM16-$F16)&lt;=1)*1,IF(AND(ABS($F16-$G16-LM16+LN16)&lt;=1,$F16+$G16&gt;=PrSettings!$M$8),(ABS(LM16-$F16)&lt;=1)*(ABS(LN16-$G16)&lt;=1)*1,""))),"")</f>
        <v/>
      </c>
      <c r="LT16" s="262"/>
      <c r="LV16" s="253">
        <f t="shared" si="26"/>
        <v>3</v>
      </c>
      <c r="LW16" s="254" t="str">
        <f>GrpB!$B$7</f>
        <v>Spain</v>
      </c>
      <c r="LX16" s="255">
        <f t="shared" si="180"/>
        <v>18</v>
      </c>
      <c r="LY16" s="254" t="str">
        <f>GrpB!$D$7</f>
        <v>Italy</v>
      </c>
      <c r="LZ16" s="258"/>
      <c r="MA16" s="258"/>
      <c r="MB16" s="261"/>
      <c r="MC16" s="255" t="str">
        <f t="shared" si="181"/>
        <v/>
      </c>
      <c r="MD16" s="255" t="str">
        <f>IF((MC16&lt;&gt;""),IF(OR($F16&lt;&gt;$G16,PrSettings!$M$4="●"),(($F16-$G16)=(LZ16-MA16))*1,0),"")</f>
        <v/>
      </c>
      <c r="ME16" s="255" t="str">
        <f t="shared" si="182"/>
        <v/>
      </c>
      <c r="MF16" s="255" t="str">
        <f>IF(MC16&lt;&gt;"",IF(ABS($F16-$G16)&gt;=PrSettings!$M$7,(ABS($F16-$G16-LZ16+MA16)&lt;=1)*1,IF(AND(MC16,$F16=$G16,$F16&gt;=PrSettings!$M$6),(ABS(LZ16-$F16)&lt;=1)*1,IF(AND(ABS($F16-$G16-LZ16+MA16)&lt;=1,$F16+$G16&gt;=PrSettings!$M$8),(ABS(LZ16-$F16)&lt;=1)*(ABS(MA16-$G16)&lt;=1)*1,""))),"")</f>
        <v/>
      </c>
      <c r="MG16" s="262"/>
    </row>
    <row r="17">
      <c r="A17" s="172"/>
      <c r="B17" s="253">
        <f t="array" ref="B17">INDEX(Groups!$C$7:$C$35,MATCH(C17,Groups!$D$7:$D$35,0))</f>
        <v>10</v>
      </c>
      <c r="C17" s="254" t="str">
        <f>GrpB!$B$8</f>
        <v>Albania</v>
      </c>
      <c r="D17" s="255">
        <f t="array" ref="D17">INDEX(Groups!$C$7:$C$35,MATCH(E17,Groups!$D$7:$D$35,0))</f>
        <v>3</v>
      </c>
      <c r="E17" s="254" t="str">
        <f>GrpB!$D$8</f>
        <v>Spain</v>
      </c>
      <c r="F17" s="256">
        <f>GrpB!$E$8</f>
        <v>0</v>
      </c>
      <c r="G17" s="257">
        <f>GrpB!$G$8</f>
        <v>2</v>
      </c>
      <c r="H17" s="133"/>
      <c r="I17" s="253">
        <f t="shared" si="1"/>
        <v>10</v>
      </c>
      <c r="J17" s="254" t="str">
        <f>GrpB!$B$8</f>
        <v>Albania</v>
      </c>
      <c r="K17" s="255">
        <f t="shared" si="105"/>
        <v>3</v>
      </c>
      <c r="L17" s="254" t="str">
        <f>GrpB!$D$8</f>
        <v>Spain</v>
      </c>
      <c r="M17" s="258"/>
      <c r="N17" s="258"/>
      <c r="O17" s="261"/>
      <c r="P17" s="255" t="str">
        <f t="shared" si="106"/>
        <v/>
      </c>
      <c r="Q17" s="255" t="str">
        <f>IF((P17&lt;&gt;""),IF(OR($F17&lt;&gt;$G17,PrSettings!$M$4="●"),(($F17-$G17)=(M17-N17))*1,0),"")</f>
        <v/>
      </c>
      <c r="R17" s="255" t="str">
        <f t="shared" si="107"/>
        <v/>
      </c>
      <c r="S17" s="255" t="str">
        <f>IF(P17&lt;&gt;"",IF(ABS($F17-$G17)&gt;=PrSettings!$M$7,(ABS($F17-$G17-M17+N17)&lt;=1)*1,IF(AND(P17,$F17=$G17,$F17&gt;=PrSettings!$M$6),(ABS(M17-$F17)&lt;=1)*1,IF(AND(ABS($F17-$G17-M17+N17)&lt;=1,$F17+$G17&gt;=PrSettings!$M$8),(ABS(M17-$F17)&lt;=1)*(ABS(N17-$G17)&lt;=1)*1,""))),"")</f>
        <v/>
      </c>
      <c r="T17" s="262"/>
      <c r="V17" s="253">
        <f t="shared" si="2"/>
        <v>10</v>
      </c>
      <c r="W17" s="254" t="str">
        <f>GrpB!$B$8</f>
        <v>Albania</v>
      </c>
      <c r="X17" s="255">
        <f t="shared" si="108"/>
        <v>3</v>
      </c>
      <c r="Y17" s="254" t="str">
        <f>GrpB!$D$8</f>
        <v>Spain</v>
      </c>
      <c r="Z17" s="258"/>
      <c r="AA17" s="258"/>
      <c r="AB17" s="261"/>
      <c r="AC17" s="255" t="str">
        <f t="shared" si="109"/>
        <v/>
      </c>
      <c r="AD17" s="255" t="str">
        <f>IF((AC17&lt;&gt;""),IF(OR($F17&lt;&gt;$G17,PrSettings!$M$4="●"),(($F17-$G17)=(Z17-AA17))*1,0),"")</f>
        <v/>
      </c>
      <c r="AE17" s="255" t="str">
        <f t="shared" si="110"/>
        <v/>
      </c>
      <c r="AF17" s="255" t="str">
        <f>IF(AC17&lt;&gt;"",IF(ABS($F17-$G17)&gt;=PrSettings!$M$7,(ABS($F17-$G17-Z17+AA17)&lt;=1)*1,IF(AND(AC17,$F17=$G17,$F17&gt;=PrSettings!$M$6),(ABS(Z17-$F17)&lt;=1)*1,IF(AND(ABS($F17-$G17-Z17+AA17)&lt;=1,$F17+$G17&gt;=PrSettings!$M$8),(ABS(Z17-$F17)&lt;=1)*(ABS(AA17-$G17)&lt;=1)*1,""))),"")</f>
        <v/>
      </c>
      <c r="AG17" s="262"/>
      <c r="AI17" s="253">
        <f t="shared" si="3"/>
        <v>10</v>
      </c>
      <c r="AJ17" s="254" t="str">
        <f>GrpB!$B$8</f>
        <v>Albania</v>
      </c>
      <c r="AK17" s="255">
        <f t="shared" si="111"/>
        <v>3</v>
      </c>
      <c r="AL17" s="254" t="str">
        <f>GrpB!$D$8</f>
        <v>Spain</v>
      </c>
      <c r="AM17" s="258"/>
      <c r="AN17" s="258"/>
      <c r="AO17" s="261"/>
      <c r="AP17" s="255" t="str">
        <f t="shared" si="112"/>
        <v/>
      </c>
      <c r="AQ17" s="255" t="str">
        <f>IF((AP17&lt;&gt;""),IF(OR($F17&lt;&gt;$G17,PrSettings!$M$4="●"),(($F17-$G17)=(AM17-AN17))*1,0),"")</f>
        <v/>
      </c>
      <c r="AR17" s="255" t="str">
        <f t="shared" si="113"/>
        <v/>
      </c>
      <c r="AS17" s="255" t="str">
        <f>IF(AP17&lt;&gt;"",IF(ABS($F17-$G17)&gt;=PrSettings!$M$7,(ABS($F17-$G17-AM17+AN17)&lt;=1)*1,IF(AND(AP17,$F17=$G17,$F17&gt;=PrSettings!$M$6),(ABS(AM17-$F17)&lt;=1)*1,IF(AND(ABS($F17-$G17-AM17+AN17)&lt;=1,$F17+$G17&gt;=PrSettings!$M$8),(ABS(AM17-$F17)&lt;=1)*(ABS(AN17-$G17)&lt;=1)*1,""))),"")</f>
        <v/>
      </c>
      <c r="AT17" s="262"/>
      <c r="AV17" s="253">
        <f t="shared" si="4"/>
        <v>10</v>
      </c>
      <c r="AW17" s="254" t="str">
        <f>GrpB!$B$8</f>
        <v>Albania</v>
      </c>
      <c r="AX17" s="255">
        <f t="shared" si="114"/>
        <v>3</v>
      </c>
      <c r="AY17" s="254" t="str">
        <f>GrpB!$D$8</f>
        <v>Spain</v>
      </c>
      <c r="AZ17" s="258"/>
      <c r="BA17" s="258"/>
      <c r="BB17" s="261"/>
      <c r="BC17" s="255" t="str">
        <f t="shared" si="115"/>
        <v/>
      </c>
      <c r="BD17" s="255" t="str">
        <f>IF((BC17&lt;&gt;""),IF(OR($F17&lt;&gt;$G17,PrSettings!$M$4="●"),(($F17-$G17)=(AZ17-BA17))*1,0),"")</f>
        <v/>
      </c>
      <c r="BE17" s="255" t="str">
        <f t="shared" si="116"/>
        <v/>
      </c>
      <c r="BF17" s="255" t="str">
        <f>IF(BC17&lt;&gt;"",IF(ABS($F17-$G17)&gt;=PrSettings!$M$7,(ABS($F17-$G17-AZ17+BA17)&lt;=1)*1,IF(AND(BC17,$F17=$G17,$F17&gt;=PrSettings!$M$6),(ABS(AZ17-$F17)&lt;=1)*1,IF(AND(ABS($F17-$G17-AZ17+BA17)&lt;=1,$F17+$G17&gt;=PrSettings!$M$8),(ABS(AZ17-$F17)&lt;=1)*(ABS(BA17-$G17)&lt;=1)*1,""))),"")</f>
        <v/>
      </c>
      <c r="BG17" s="262"/>
      <c r="BI17" s="253">
        <f t="shared" si="5"/>
        <v>10</v>
      </c>
      <c r="BJ17" s="254" t="str">
        <f>GrpB!$B$8</f>
        <v>Albania</v>
      </c>
      <c r="BK17" s="255">
        <f t="shared" si="117"/>
        <v>3</v>
      </c>
      <c r="BL17" s="254" t="str">
        <f>GrpB!$D$8</f>
        <v>Spain</v>
      </c>
      <c r="BM17" s="258"/>
      <c r="BN17" s="258"/>
      <c r="BO17" s="261"/>
      <c r="BP17" s="255" t="str">
        <f t="shared" si="118"/>
        <v/>
      </c>
      <c r="BQ17" s="255" t="str">
        <f>IF((BP17&lt;&gt;""),IF(OR($F17&lt;&gt;$G17,PrSettings!$M$4="●"),(($F17-$G17)=(BM17-BN17))*1,0),"")</f>
        <v/>
      </c>
      <c r="BR17" s="255" t="str">
        <f t="shared" si="119"/>
        <v/>
      </c>
      <c r="BS17" s="255" t="str">
        <f>IF(BP17&lt;&gt;"",IF(ABS($F17-$G17)&gt;=PrSettings!$M$7,(ABS($F17-$G17-BM17+BN17)&lt;=1)*1,IF(AND(BP17,$F17=$G17,$F17&gt;=PrSettings!$M$6),(ABS(BM17-$F17)&lt;=1)*1,IF(AND(ABS($F17-$G17-BM17+BN17)&lt;=1,$F17+$G17&gt;=PrSettings!$M$8),(ABS(BM17-$F17)&lt;=1)*(ABS(BN17-$G17)&lt;=1)*1,""))),"")</f>
        <v/>
      </c>
      <c r="BT17" s="262"/>
      <c r="BV17" s="253">
        <f t="shared" si="6"/>
        <v>10</v>
      </c>
      <c r="BW17" s="254" t="str">
        <f>GrpB!$B$8</f>
        <v>Albania</v>
      </c>
      <c r="BX17" s="255">
        <f t="shared" si="120"/>
        <v>3</v>
      </c>
      <c r="BY17" s="254" t="str">
        <f>GrpB!$D$8</f>
        <v>Spain</v>
      </c>
      <c r="BZ17" s="258"/>
      <c r="CA17" s="258"/>
      <c r="CB17" s="261"/>
      <c r="CC17" s="255" t="str">
        <f t="shared" si="121"/>
        <v/>
      </c>
      <c r="CD17" s="255" t="str">
        <f>IF((CC17&lt;&gt;""),IF(OR($F17&lt;&gt;$G17,PrSettings!$M$4="●"),(($F17-$G17)=(BZ17-CA17))*1,0),"")</f>
        <v/>
      </c>
      <c r="CE17" s="255" t="str">
        <f t="shared" si="122"/>
        <v/>
      </c>
      <c r="CF17" s="255" t="str">
        <f>IF(CC17&lt;&gt;"",IF(ABS($F17-$G17)&gt;=PrSettings!$M$7,(ABS($F17-$G17-BZ17+CA17)&lt;=1)*1,IF(AND(CC17,$F17=$G17,$F17&gt;=PrSettings!$M$6),(ABS(BZ17-$F17)&lt;=1)*1,IF(AND(ABS($F17-$G17-BZ17+CA17)&lt;=1,$F17+$G17&gt;=PrSettings!$M$8),(ABS(BZ17-$F17)&lt;=1)*(ABS(CA17-$G17)&lt;=1)*1,""))),"")</f>
        <v/>
      </c>
      <c r="CG17" s="262"/>
      <c r="CI17" s="253">
        <f t="shared" si="7"/>
        <v>10</v>
      </c>
      <c r="CJ17" s="254" t="str">
        <f>GrpB!$B$8</f>
        <v>Albania</v>
      </c>
      <c r="CK17" s="255">
        <f t="shared" si="123"/>
        <v>3</v>
      </c>
      <c r="CL17" s="254" t="str">
        <f>GrpB!$D$8</f>
        <v>Spain</v>
      </c>
      <c r="CM17" s="258"/>
      <c r="CN17" s="258"/>
      <c r="CO17" s="261"/>
      <c r="CP17" s="255" t="str">
        <f t="shared" si="124"/>
        <v/>
      </c>
      <c r="CQ17" s="255" t="str">
        <f>IF((CP17&lt;&gt;""),IF(OR($F17&lt;&gt;$G17,PrSettings!$M$4="●"),(($F17-$G17)=(CM17-CN17))*1,0),"")</f>
        <v/>
      </c>
      <c r="CR17" s="255" t="str">
        <f t="shared" si="125"/>
        <v/>
      </c>
      <c r="CS17" s="255" t="str">
        <f>IF(CP17&lt;&gt;"",IF(ABS($F17-$G17)&gt;=PrSettings!$M$7,(ABS($F17-$G17-CM17+CN17)&lt;=1)*1,IF(AND(CP17,$F17=$G17,$F17&gt;=PrSettings!$M$6),(ABS(CM17-$F17)&lt;=1)*1,IF(AND(ABS($F17-$G17-CM17+CN17)&lt;=1,$F17+$G17&gt;=PrSettings!$M$8),(ABS(CM17-$F17)&lt;=1)*(ABS(CN17-$G17)&lt;=1)*1,""))),"")</f>
        <v/>
      </c>
      <c r="CT17" s="262"/>
      <c r="CV17" s="253">
        <f t="shared" si="8"/>
        <v>10</v>
      </c>
      <c r="CW17" s="254" t="str">
        <f>GrpB!$B$8</f>
        <v>Albania</v>
      </c>
      <c r="CX17" s="255">
        <f t="shared" si="126"/>
        <v>3</v>
      </c>
      <c r="CY17" s="254" t="str">
        <f>GrpB!$D$8</f>
        <v>Spain</v>
      </c>
      <c r="CZ17" s="258"/>
      <c r="DA17" s="258"/>
      <c r="DB17" s="261"/>
      <c r="DC17" s="255" t="str">
        <f t="shared" si="127"/>
        <v/>
      </c>
      <c r="DD17" s="255" t="str">
        <f>IF((DC17&lt;&gt;""),IF(OR($F17&lt;&gt;$G17,PrSettings!$M$4="●"),(($F17-$G17)=(CZ17-DA17))*1,0),"")</f>
        <v/>
      </c>
      <c r="DE17" s="255" t="str">
        <f t="shared" si="128"/>
        <v/>
      </c>
      <c r="DF17" s="255" t="str">
        <f>IF(DC17&lt;&gt;"",IF(ABS($F17-$G17)&gt;=PrSettings!$M$7,(ABS($F17-$G17-CZ17+DA17)&lt;=1)*1,IF(AND(DC17,$F17=$G17,$F17&gt;=PrSettings!$M$6),(ABS(CZ17-$F17)&lt;=1)*1,IF(AND(ABS($F17-$G17-CZ17+DA17)&lt;=1,$F17+$G17&gt;=PrSettings!$M$8),(ABS(CZ17-$F17)&lt;=1)*(ABS(DA17-$G17)&lt;=1)*1,""))),"")</f>
        <v/>
      </c>
      <c r="DG17" s="262"/>
      <c r="DI17" s="253">
        <f t="shared" si="9"/>
        <v>10</v>
      </c>
      <c r="DJ17" s="254" t="str">
        <f>GrpB!$B$8</f>
        <v>Albania</v>
      </c>
      <c r="DK17" s="255">
        <f t="shared" si="129"/>
        <v>3</v>
      </c>
      <c r="DL17" s="254" t="str">
        <f>GrpB!$D$8</f>
        <v>Spain</v>
      </c>
      <c r="DM17" s="258"/>
      <c r="DN17" s="258"/>
      <c r="DO17" s="261"/>
      <c r="DP17" s="255" t="str">
        <f t="shared" si="130"/>
        <v/>
      </c>
      <c r="DQ17" s="255" t="str">
        <f>IF((DP17&lt;&gt;""),IF(OR($F17&lt;&gt;$G17,PrSettings!$M$4="●"),(($F17-$G17)=(DM17-DN17))*1,0),"")</f>
        <v/>
      </c>
      <c r="DR17" s="255" t="str">
        <f t="shared" si="131"/>
        <v/>
      </c>
      <c r="DS17" s="255" t="str">
        <f>IF(DP17&lt;&gt;"",IF(ABS($F17-$G17)&gt;=PrSettings!$M$7,(ABS($F17-$G17-DM17+DN17)&lt;=1)*1,IF(AND(DP17,$F17=$G17,$F17&gt;=PrSettings!$M$6),(ABS(DM17-$F17)&lt;=1)*1,IF(AND(ABS($F17-$G17-DM17+DN17)&lt;=1,$F17+$G17&gt;=PrSettings!$M$8),(ABS(DM17-$F17)&lt;=1)*(ABS(DN17-$G17)&lt;=1)*1,""))),"")</f>
        <v/>
      </c>
      <c r="DT17" s="262"/>
      <c r="DV17" s="253">
        <f t="shared" si="10"/>
        <v>10</v>
      </c>
      <c r="DW17" s="254" t="str">
        <f>GrpB!$B$8</f>
        <v>Albania</v>
      </c>
      <c r="DX17" s="255">
        <f t="shared" si="132"/>
        <v>3</v>
      </c>
      <c r="DY17" s="254" t="str">
        <f>GrpB!$D$8</f>
        <v>Spain</v>
      </c>
      <c r="DZ17" s="258"/>
      <c r="EA17" s="258"/>
      <c r="EB17" s="261"/>
      <c r="EC17" s="255" t="str">
        <f t="shared" si="133"/>
        <v/>
      </c>
      <c r="ED17" s="255" t="str">
        <f>IF((EC17&lt;&gt;""),IF(OR($F17&lt;&gt;$G17,PrSettings!$M$4="●"),(($F17-$G17)=(DZ17-EA17))*1,0),"")</f>
        <v/>
      </c>
      <c r="EE17" s="255" t="str">
        <f t="shared" si="134"/>
        <v/>
      </c>
      <c r="EF17" s="255" t="str">
        <f>IF(EC17&lt;&gt;"",IF(ABS($F17-$G17)&gt;=PrSettings!$M$7,(ABS($F17-$G17-DZ17+EA17)&lt;=1)*1,IF(AND(EC17,$F17=$G17,$F17&gt;=PrSettings!$M$6),(ABS(DZ17-$F17)&lt;=1)*1,IF(AND(ABS($F17-$G17-DZ17+EA17)&lt;=1,$F17+$G17&gt;=PrSettings!$M$8),(ABS(DZ17-$F17)&lt;=1)*(ABS(EA17-$G17)&lt;=1)*1,""))),"")</f>
        <v/>
      </c>
      <c r="EG17" s="262"/>
      <c r="EI17" s="253">
        <f t="shared" si="11"/>
        <v>10</v>
      </c>
      <c r="EJ17" s="254" t="str">
        <f>GrpB!$B$8</f>
        <v>Albania</v>
      </c>
      <c r="EK17" s="255">
        <f t="shared" si="135"/>
        <v>3</v>
      </c>
      <c r="EL17" s="254" t="str">
        <f>GrpB!$D$8</f>
        <v>Spain</v>
      </c>
      <c r="EM17" s="258"/>
      <c r="EN17" s="258"/>
      <c r="EO17" s="261"/>
      <c r="EP17" s="255" t="str">
        <f t="shared" si="136"/>
        <v/>
      </c>
      <c r="EQ17" s="255" t="str">
        <f>IF((EP17&lt;&gt;""),IF(OR($F17&lt;&gt;$G17,PrSettings!$M$4="●"),(($F17-$G17)=(EM17-EN17))*1,0),"")</f>
        <v/>
      </c>
      <c r="ER17" s="255" t="str">
        <f t="shared" si="137"/>
        <v/>
      </c>
      <c r="ES17" s="255" t="str">
        <f>IF(EP17&lt;&gt;"",IF(ABS($F17-$G17)&gt;=PrSettings!$M$7,(ABS($F17-$G17-EM17+EN17)&lt;=1)*1,IF(AND(EP17,$F17=$G17,$F17&gt;=PrSettings!$M$6),(ABS(EM17-$F17)&lt;=1)*1,IF(AND(ABS($F17-$G17-EM17+EN17)&lt;=1,$F17+$G17&gt;=PrSettings!$M$8),(ABS(EM17-$F17)&lt;=1)*(ABS(EN17-$G17)&lt;=1)*1,""))),"")</f>
        <v/>
      </c>
      <c r="ET17" s="262"/>
      <c r="EV17" s="253">
        <f t="shared" si="12"/>
        <v>10</v>
      </c>
      <c r="EW17" s="254" t="str">
        <f>GrpB!$B$8</f>
        <v>Albania</v>
      </c>
      <c r="EX17" s="255">
        <f t="shared" si="138"/>
        <v>3</v>
      </c>
      <c r="EY17" s="254" t="str">
        <f>GrpB!$D$8</f>
        <v>Spain</v>
      </c>
      <c r="EZ17" s="258"/>
      <c r="FA17" s="258"/>
      <c r="FB17" s="261"/>
      <c r="FC17" s="255" t="str">
        <f t="shared" si="139"/>
        <v/>
      </c>
      <c r="FD17" s="255" t="str">
        <f>IF((FC17&lt;&gt;""),IF(OR($F17&lt;&gt;$G17,PrSettings!$M$4="●"),(($F17-$G17)=(EZ17-FA17))*1,0),"")</f>
        <v/>
      </c>
      <c r="FE17" s="255" t="str">
        <f t="shared" si="140"/>
        <v/>
      </c>
      <c r="FF17" s="255" t="str">
        <f>IF(FC17&lt;&gt;"",IF(ABS($F17-$G17)&gt;=PrSettings!$M$7,(ABS($F17-$G17-EZ17+FA17)&lt;=1)*1,IF(AND(FC17,$F17=$G17,$F17&gt;=PrSettings!$M$6),(ABS(EZ17-$F17)&lt;=1)*1,IF(AND(ABS($F17-$G17-EZ17+FA17)&lt;=1,$F17+$G17&gt;=PrSettings!$M$8),(ABS(EZ17-$F17)&lt;=1)*(ABS(FA17-$G17)&lt;=1)*1,""))),"")</f>
        <v/>
      </c>
      <c r="FG17" s="262"/>
      <c r="FI17" s="253">
        <f t="shared" si="13"/>
        <v>10</v>
      </c>
      <c r="FJ17" s="254" t="str">
        <f>GrpB!$B$8</f>
        <v>Albania</v>
      </c>
      <c r="FK17" s="255">
        <f t="shared" si="141"/>
        <v>3</v>
      </c>
      <c r="FL17" s="254" t="str">
        <f>GrpB!$D$8</f>
        <v>Spain</v>
      </c>
      <c r="FM17" s="258"/>
      <c r="FN17" s="258"/>
      <c r="FO17" s="261"/>
      <c r="FP17" s="255" t="str">
        <f t="shared" si="142"/>
        <v/>
      </c>
      <c r="FQ17" s="255" t="str">
        <f>IF((FP17&lt;&gt;""),IF(OR($F17&lt;&gt;$G17,PrSettings!$M$4="●"),(($F17-$G17)=(FM17-FN17))*1,0),"")</f>
        <v/>
      </c>
      <c r="FR17" s="255" t="str">
        <f t="shared" si="143"/>
        <v/>
      </c>
      <c r="FS17" s="255" t="str">
        <f>IF(FP17&lt;&gt;"",IF(ABS($F17-$G17)&gt;=PrSettings!$M$7,(ABS($F17-$G17-FM17+FN17)&lt;=1)*1,IF(AND(FP17,$F17=$G17,$F17&gt;=PrSettings!$M$6),(ABS(FM17-$F17)&lt;=1)*1,IF(AND(ABS($F17-$G17-FM17+FN17)&lt;=1,$F17+$G17&gt;=PrSettings!$M$8),(ABS(FM17-$F17)&lt;=1)*(ABS(FN17-$G17)&lt;=1)*1,""))),"")</f>
        <v/>
      </c>
      <c r="FT17" s="262"/>
      <c r="FV17" s="253">
        <f t="shared" si="14"/>
        <v>10</v>
      </c>
      <c r="FW17" s="254" t="str">
        <f>GrpB!$B$8</f>
        <v>Albania</v>
      </c>
      <c r="FX17" s="255">
        <f t="shared" si="144"/>
        <v>3</v>
      </c>
      <c r="FY17" s="254" t="str">
        <f>GrpB!$D$8</f>
        <v>Spain</v>
      </c>
      <c r="FZ17" s="258"/>
      <c r="GA17" s="258"/>
      <c r="GB17" s="261"/>
      <c r="GC17" s="255" t="str">
        <f t="shared" si="145"/>
        <v/>
      </c>
      <c r="GD17" s="255" t="str">
        <f>IF((GC17&lt;&gt;""),IF(OR($F17&lt;&gt;$G17,PrSettings!$M$4="●"),(($F17-$G17)=(FZ17-GA17))*1,0),"")</f>
        <v/>
      </c>
      <c r="GE17" s="255" t="str">
        <f t="shared" si="146"/>
        <v/>
      </c>
      <c r="GF17" s="255" t="str">
        <f>IF(GC17&lt;&gt;"",IF(ABS($F17-$G17)&gt;=PrSettings!$M$7,(ABS($F17-$G17-FZ17+GA17)&lt;=1)*1,IF(AND(GC17,$F17=$G17,$F17&gt;=PrSettings!$M$6),(ABS(FZ17-$F17)&lt;=1)*1,IF(AND(ABS($F17-$G17-FZ17+GA17)&lt;=1,$F17+$G17&gt;=PrSettings!$M$8),(ABS(FZ17-$F17)&lt;=1)*(ABS(GA17-$G17)&lt;=1)*1,""))),"")</f>
        <v/>
      </c>
      <c r="GG17" s="262"/>
      <c r="GI17" s="253">
        <f t="shared" si="15"/>
        <v>10</v>
      </c>
      <c r="GJ17" s="254" t="str">
        <f>GrpB!$B$8</f>
        <v>Albania</v>
      </c>
      <c r="GK17" s="255">
        <f t="shared" si="147"/>
        <v>3</v>
      </c>
      <c r="GL17" s="254" t="str">
        <f>GrpB!$D$8</f>
        <v>Spain</v>
      </c>
      <c r="GM17" s="258"/>
      <c r="GN17" s="258"/>
      <c r="GO17" s="261"/>
      <c r="GP17" s="255" t="str">
        <f t="shared" si="148"/>
        <v/>
      </c>
      <c r="GQ17" s="255" t="str">
        <f>IF((GP17&lt;&gt;""),IF(OR($F17&lt;&gt;$G17,PrSettings!$M$4="●"),(($F17-$G17)=(GM17-GN17))*1,0),"")</f>
        <v/>
      </c>
      <c r="GR17" s="255" t="str">
        <f t="shared" si="149"/>
        <v/>
      </c>
      <c r="GS17" s="255" t="str">
        <f>IF(GP17&lt;&gt;"",IF(ABS($F17-$G17)&gt;=PrSettings!$M$7,(ABS($F17-$G17-GM17+GN17)&lt;=1)*1,IF(AND(GP17,$F17=$G17,$F17&gt;=PrSettings!$M$6),(ABS(GM17-$F17)&lt;=1)*1,IF(AND(ABS($F17-$G17-GM17+GN17)&lt;=1,$F17+$G17&gt;=PrSettings!$M$8),(ABS(GM17-$F17)&lt;=1)*(ABS(GN17-$G17)&lt;=1)*1,""))),"")</f>
        <v/>
      </c>
      <c r="GT17" s="262"/>
      <c r="GV17" s="253">
        <f t="shared" si="16"/>
        <v>10</v>
      </c>
      <c r="GW17" s="254" t="str">
        <f>GrpB!$B$8</f>
        <v>Albania</v>
      </c>
      <c r="GX17" s="255">
        <f t="shared" si="150"/>
        <v>3</v>
      </c>
      <c r="GY17" s="254" t="str">
        <f>GrpB!$D$8</f>
        <v>Spain</v>
      </c>
      <c r="GZ17" s="258"/>
      <c r="HA17" s="258"/>
      <c r="HB17" s="261"/>
      <c r="HC17" s="255" t="str">
        <f t="shared" si="151"/>
        <v/>
      </c>
      <c r="HD17" s="255" t="str">
        <f>IF((HC17&lt;&gt;""),IF(OR($F17&lt;&gt;$G17,PrSettings!$M$4="●"),(($F17-$G17)=(GZ17-HA17))*1,0),"")</f>
        <v/>
      </c>
      <c r="HE17" s="255" t="str">
        <f t="shared" si="152"/>
        <v/>
      </c>
      <c r="HF17" s="255" t="str">
        <f>IF(HC17&lt;&gt;"",IF(ABS($F17-$G17)&gt;=PrSettings!$M$7,(ABS($F17-$G17-GZ17+HA17)&lt;=1)*1,IF(AND(HC17,$F17=$G17,$F17&gt;=PrSettings!$M$6),(ABS(GZ17-$F17)&lt;=1)*1,IF(AND(ABS($F17-$G17-GZ17+HA17)&lt;=1,$F17+$G17&gt;=PrSettings!$M$8),(ABS(GZ17-$F17)&lt;=1)*(ABS(HA17-$G17)&lt;=1)*1,""))),"")</f>
        <v/>
      </c>
      <c r="HG17" s="262"/>
      <c r="HI17" s="253">
        <f t="shared" si="17"/>
        <v>10</v>
      </c>
      <c r="HJ17" s="254" t="str">
        <f>GrpB!$B$8</f>
        <v>Albania</v>
      </c>
      <c r="HK17" s="255">
        <f t="shared" si="153"/>
        <v>3</v>
      </c>
      <c r="HL17" s="254" t="str">
        <f>GrpB!$D$8</f>
        <v>Spain</v>
      </c>
      <c r="HM17" s="258"/>
      <c r="HN17" s="258"/>
      <c r="HO17" s="261"/>
      <c r="HP17" s="255" t="str">
        <f t="shared" si="154"/>
        <v/>
      </c>
      <c r="HQ17" s="255" t="str">
        <f>IF((HP17&lt;&gt;""),IF(OR($F17&lt;&gt;$G17,PrSettings!$M$4="●"),(($F17-$G17)=(HM17-HN17))*1,0),"")</f>
        <v/>
      </c>
      <c r="HR17" s="255" t="str">
        <f t="shared" si="155"/>
        <v/>
      </c>
      <c r="HS17" s="255" t="str">
        <f>IF(HP17&lt;&gt;"",IF(ABS($F17-$G17)&gt;=PrSettings!$M$7,(ABS($F17-$G17-HM17+HN17)&lt;=1)*1,IF(AND(HP17,$F17=$G17,$F17&gt;=PrSettings!$M$6),(ABS(HM17-$F17)&lt;=1)*1,IF(AND(ABS($F17-$G17-HM17+HN17)&lt;=1,$F17+$G17&gt;=PrSettings!$M$8),(ABS(HM17-$F17)&lt;=1)*(ABS(HN17-$G17)&lt;=1)*1,""))),"")</f>
        <v/>
      </c>
      <c r="HT17" s="262"/>
      <c r="HV17" s="253">
        <f t="shared" si="18"/>
        <v>10</v>
      </c>
      <c r="HW17" s="254" t="str">
        <f>GrpB!$B$8</f>
        <v>Albania</v>
      </c>
      <c r="HX17" s="255">
        <f t="shared" si="156"/>
        <v>3</v>
      </c>
      <c r="HY17" s="254" t="str">
        <f>GrpB!$D$8</f>
        <v>Spain</v>
      </c>
      <c r="HZ17" s="258"/>
      <c r="IA17" s="258"/>
      <c r="IB17" s="261"/>
      <c r="IC17" s="255" t="str">
        <f t="shared" si="157"/>
        <v/>
      </c>
      <c r="ID17" s="255" t="str">
        <f>IF((IC17&lt;&gt;""),IF(OR($F17&lt;&gt;$G17,PrSettings!$M$4="●"),(($F17-$G17)=(HZ17-IA17))*1,0),"")</f>
        <v/>
      </c>
      <c r="IE17" s="255" t="str">
        <f t="shared" si="158"/>
        <v/>
      </c>
      <c r="IF17" s="255" t="str">
        <f>IF(IC17&lt;&gt;"",IF(ABS($F17-$G17)&gt;=PrSettings!$M$7,(ABS($F17-$G17-HZ17+IA17)&lt;=1)*1,IF(AND(IC17,$F17=$G17,$F17&gt;=PrSettings!$M$6),(ABS(HZ17-$F17)&lt;=1)*1,IF(AND(ABS($F17-$G17-HZ17+IA17)&lt;=1,$F17+$G17&gt;=PrSettings!$M$8),(ABS(HZ17-$F17)&lt;=1)*(ABS(IA17-$G17)&lt;=1)*1,""))),"")</f>
        <v/>
      </c>
      <c r="IG17" s="262"/>
      <c r="II17" s="253">
        <f t="shared" si="19"/>
        <v>10</v>
      </c>
      <c r="IJ17" s="254" t="str">
        <f>GrpB!$B$8</f>
        <v>Albania</v>
      </c>
      <c r="IK17" s="255">
        <f t="shared" si="159"/>
        <v>3</v>
      </c>
      <c r="IL17" s="254" t="str">
        <f>GrpB!$D$8</f>
        <v>Spain</v>
      </c>
      <c r="IM17" s="258"/>
      <c r="IN17" s="258"/>
      <c r="IO17" s="261"/>
      <c r="IP17" s="255" t="str">
        <f t="shared" si="160"/>
        <v/>
      </c>
      <c r="IQ17" s="255" t="str">
        <f>IF((IP17&lt;&gt;""),IF(OR($F17&lt;&gt;$G17,PrSettings!$M$4="●"),(($F17-$G17)=(IM17-IN17))*1,0),"")</f>
        <v/>
      </c>
      <c r="IR17" s="255" t="str">
        <f t="shared" si="161"/>
        <v/>
      </c>
      <c r="IS17" s="255" t="str">
        <f>IF(IP17&lt;&gt;"",IF(ABS($F17-$G17)&gt;=PrSettings!$M$7,(ABS($F17-$G17-IM17+IN17)&lt;=1)*1,IF(AND(IP17,$F17=$G17,$F17&gt;=PrSettings!$M$6),(ABS(IM17-$F17)&lt;=1)*1,IF(AND(ABS($F17-$G17-IM17+IN17)&lt;=1,$F17+$G17&gt;=PrSettings!$M$8),(ABS(IM17-$F17)&lt;=1)*(ABS(IN17-$G17)&lt;=1)*1,""))),"")</f>
        <v/>
      </c>
      <c r="IT17" s="262"/>
      <c r="IV17" s="253">
        <f t="shared" si="20"/>
        <v>10</v>
      </c>
      <c r="IW17" s="254" t="str">
        <f>GrpB!$B$8</f>
        <v>Albania</v>
      </c>
      <c r="IX17" s="255">
        <f t="shared" si="162"/>
        <v>3</v>
      </c>
      <c r="IY17" s="254" t="str">
        <f>GrpB!$D$8</f>
        <v>Spain</v>
      </c>
      <c r="IZ17" s="258"/>
      <c r="JA17" s="258"/>
      <c r="JB17" s="261"/>
      <c r="JC17" s="255" t="str">
        <f t="shared" si="163"/>
        <v/>
      </c>
      <c r="JD17" s="255" t="str">
        <f>IF((JC17&lt;&gt;""),IF(OR($F17&lt;&gt;$G17,PrSettings!$M$4="●"),(($F17-$G17)=(IZ17-JA17))*1,0),"")</f>
        <v/>
      </c>
      <c r="JE17" s="255" t="str">
        <f t="shared" si="164"/>
        <v/>
      </c>
      <c r="JF17" s="255" t="str">
        <f>IF(JC17&lt;&gt;"",IF(ABS($F17-$G17)&gt;=PrSettings!$M$7,(ABS($F17-$G17-IZ17+JA17)&lt;=1)*1,IF(AND(JC17,$F17=$G17,$F17&gt;=PrSettings!$M$6),(ABS(IZ17-$F17)&lt;=1)*1,IF(AND(ABS($F17-$G17-IZ17+JA17)&lt;=1,$F17+$G17&gt;=PrSettings!$M$8),(ABS(IZ17-$F17)&lt;=1)*(ABS(JA17-$G17)&lt;=1)*1,""))),"")</f>
        <v/>
      </c>
      <c r="JG17" s="262"/>
      <c r="JI17" s="253">
        <f t="shared" si="21"/>
        <v>10</v>
      </c>
      <c r="JJ17" s="254" t="str">
        <f>GrpB!$B$8</f>
        <v>Albania</v>
      </c>
      <c r="JK17" s="255">
        <f t="shared" si="165"/>
        <v>3</v>
      </c>
      <c r="JL17" s="254" t="str">
        <f>GrpB!$D$8</f>
        <v>Spain</v>
      </c>
      <c r="JM17" s="258"/>
      <c r="JN17" s="258"/>
      <c r="JO17" s="261"/>
      <c r="JP17" s="255" t="str">
        <f t="shared" si="166"/>
        <v/>
      </c>
      <c r="JQ17" s="255" t="str">
        <f>IF((JP17&lt;&gt;""),IF(OR($F17&lt;&gt;$G17,PrSettings!$M$4="●"),(($F17-$G17)=(JM17-JN17))*1,0),"")</f>
        <v/>
      </c>
      <c r="JR17" s="255" t="str">
        <f t="shared" si="167"/>
        <v/>
      </c>
      <c r="JS17" s="255" t="str">
        <f>IF(JP17&lt;&gt;"",IF(ABS($F17-$G17)&gt;=PrSettings!$M$7,(ABS($F17-$G17-JM17+JN17)&lt;=1)*1,IF(AND(JP17,$F17=$G17,$F17&gt;=PrSettings!$M$6),(ABS(JM17-$F17)&lt;=1)*1,IF(AND(ABS($F17-$G17-JM17+JN17)&lt;=1,$F17+$G17&gt;=PrSettings!$M$8),(ABS(JM17-$F17)&lt;=1)*(ABS(JN17-$G17)&lt;=1)*1,""))),"")</f>
        <v/>
      </c>
      <c r="JT17" s="262"/>
      <c r="JV17" s="253">
        <f t="shared" si="22"/>
        <v>10</v>
      </c>
      <c r="JW17" s="254" t="str">
        <f>GrpB!$B$8</f>
        <v>Albania</v>
      </c>
      <c r="JX17" s="255">
        <f t="shared" si="168"/>
        <v>3</v>
      </c>
      <c r="JY17" s="254" t="str">
        <f>GrpB!$D$8</f>
        <v>Spain</v>
      </c>
      <c r="JZ17" s="258"/>
      <c r="KA17" s="258"/>
      <c r="KB17" s="261"/>
      <c r="KC17" s="255" t="str">
        <f t="shared" si="169"/>
        <v/>
      </c>
      <c r="KD17" s="255" t="str">
        <f>IF((KC17&lt;&gt;""),IF(OR($F17&lt;&gt;$G17,PrSettings!$M$4="●"),(($F17-$G17)=(JZ17-KA17))*1,0),"")</f>
        <v/>
      </c>
      <c r="KE17" s="255" t="str">
        <f t="shared" si="170"/>
        <v/>
      </c>
      <c r="KF17" s="255" t="str">
        <f>IF(KC17&lt;&gt;"",IF(ABS($F17-$G17)&gt;=PrSettings!$M$7,(ABS($F17-$G17-JZ17+KA17)&lt;=1)*1,IF(AND(KC17,$F17=$G17,$F17&gt;=PrSettings!$M$6),(ABS(JZ17-$F17)&lt;=1)*1,IF(AND(ABS($F17-$G17-JZ17+KA17)&lt;=1,$F17+$G17&gt;=PrSettings!$M$8),(ABS(JZ17-$F17)&lt;=1)*(ABS(KA17-$G17)&lt;=1)*1,""))),"")</f>
        <v/>
      </c>
      <c r="KG17" s="262"/>
      <c r="KI17" s="253">
        <f t="shared" si="23"/>
        <v>10</v>
      </c>
      <c r="KJ17" s="254" t="str">
        <f>GrpB!$B$8</f>
        <v>Albania</v>
      </c>
      <c r="KK17" s="255">
        <f t="shared" si="171"/>
        <v>3</v>
      </c>
      <c r="KL17" s="254" t="str">
        <f>GrpB!$D$8</f>
        <v>Spain</v>
      </c>
      <c r="KM17" s="258"/>
      <c r="KN17" s="258"/>
      <c r="KO17" s="261"/>
      <c r="KP17" s="255" t="str">
        <f t="shared" si="172"/>
        <v/>
      </c>
      <c r="KQ17" s="255" t="str">
        <f>IF((KP17&lt;&gt;""),IF(OR($F17&lt;&gt;$G17,PrSettings!$M$4="●"),(($F17-$G17)=(KM17-KN17))*1,0),"")</f>
        <v/>
      </c>
      <c r="KR17" s="255" t="str">
        <f t="shared" si="173"/>
        <v/>
      </c>
      <c r="KS17" s="255" t="str">
        <f>IF(KP17&lt;&gt;"",IF(ABS($F17-$G17)&gt;=PrSettings!$M$7,(ABS($F17-$G17-KM17+KN17)&lt;=1)*1,IF(AND(KP17,$F17=$G17,$F17&gt;=PrSettings!$M$6),(ABS(KM17-$F17)&lt;=1)*1,IF(AND(ABS($F17-$G17-KM17+KN17)&lt;=1,$F17+$G17&gt;=PrSettings!$M$8),(ABS(KM17-$F17)&lt;=1)*(ABS(KN17-$G17)&lt;=1)*1,""))),"")</f>
        <v/>
      </c>
      <c r="KT17" s="262"/>
      <c r="KV17" s="253">
        <f t="shared" si="24"/>
        <v>10</v>
      </c>
      <c r="KW17" s="254" t="str">
        <f>GrpB!$B$8</f>
        <v>Albania</v>
      </c>
      <c r="KX17" s="255">
        <f t="shared" si="174"/>
        <v>3</v>
      </c>
      <c r="KY17" s="254" t="str">
        <f>GrpB!$D$8</f>
        <v>Spain</v>
      </c>
      <c r="KZ17" s="258"/>
      <c r="LA17" s="258"/>
      <c r="LB17" s="261"/>
      <c r="LC17" s="255" t="str">
        <f t="shared" si="175"/>
        <v/>
      </c>
      <c r="LD17" s="255" t="str">
        <f>IF((LC17&lt;&gt;""),IF(OR($F17&lt;&gt;$G17,PrSettings!$M$4="●"),(($F17-$G17)=(KZ17-LA17))*1,0),"")</f>
        <v/>
      </c>
      <c r="LE17" s="255" t="str">
        <f t="shared" si="176"/>
        <v/>
      </c>
      <c r="LF17" s="255" t="str">
        <f>IF(LC17&lt;&gt;"",IF(ABS($F17-$G17)&gt;=PrSettings!$M$7,(ABS($F17-$G17-KZ17+LA17)&lt;=1)*1,IF(AND(LC17,$F17=$G17,$F17&gt;=PrSettings!$M$6),(ABS(KZ17-$F17)&lt;=1)*1,IF(AND(ABS($F17-$G17-KZ17+LA17)&lt;=1,$F17+$G17&gt;=PrSettings!$M$8),(ABS(KZ17-$F17)&lt;=1)*(ABS(LA17-$G17)&lt;=1)*1,""))),"")</f>
        <v/>
      </c>
      <c r="LG17" s="262"/>
      <c r="LI17" s="253">
        <f t="shared" si="25"/>
        <v>10</v>
      </c>
      <c r="LJ17" s="254" t="str">
        <f>GrpB!$B$8</f>
        <v>Albania</v>
      </c>
      <c r="LK17" s="255">
        <f t="shared" si="177"/>
        <v>3</v>
      </c>
      <c r="LL17" s="254" t="str">
        <f>GrpB!$D$8</f>
        <v>Spain</v>
      </c>
      <c r="LM17" s="258"/>
      <c r="LN17" s="258"/>
      <c r="LO17" s="261"/>
      <c r="LP17" s="255" t="str">
        <f t="shared" si="178"/>
        <v/>
      </c>
      <c r="LQ17" s="255" t="str">
        <f>IF((LP17&lt;&gt;""),IF(OR($F17&lt;&gt;$G17,PrSettings!$M$4="●"),(($F17-$G17)=(LM17-LN17))*1,0),"")</f>
        <v/>
      </c>
      <c r="LR17" s="255" t="str">
        <f t="shared" si="179"/>
        <v/>
      </c>
      <c r="LS17" s="255" t="str">
        <f>IF(LP17&lt;&gt;"",IF(ABS($F17-$G17)&gt;=PrSettings!$M$7,(ABS($F17-$G17-LM17+LN17)&lt;=1)*1,IF(AND(LP17,$F17=$G17,$F17&gt;=PrSettings!$M$6),(ABS(LM17-$F17)&lt;=1)*1,IF(AND(ABS($F17-$G17-LM17+LN17)&lt;=1,$F17+$G17&gt;=PrSettings!$M$8),(ABS(LM17-$F17)&lt;=1)*(ABS(LN17-$G17)&lt;=1)*1,""))),"")</f>
        <v/>
      </c>
      <c r="LT17" s="262"/>
      <c r="LV17" s="253">
        <f t="shared" si="26"/>
        <v>10</v>
      </c>
      <c r="LW17" s="254" t="str">
        <f>GrpB!$B$8</f>
        <v>Albania</v>
      </c>
      <c r="LX17" s="255">
        <f t="shared" si="180"/>
        <v>3</v>
      </c>
      <c r="LY17" s="254" t="str">
        <f>GrpB!$D$8</f>
        <v>Spain</v>
      </c>
      <c r="LZ17" s="258"/>
      <c r="MA17" s="258"/>
      <c r="MB17" s="261"/>
      <c r="MC17" s="255" t="str">
        <f t="shared" si="181"/>
        <v/>
      </c>
      <c r="MD17" s="255" t="str">
        <f>IF((MC17&lt;&gt;""),IF(OR($F17&lt;&gt;$G17,PrSettings!$M$4="●"),(($F17-$G17)=(LZ17-MA17))*1,0),"")</f>
        <v/>
      </c>
      <c r="ME17" s="255" t="str">
        <f t="shared" si="182"/>
        <v/>
      </c>
      <c r="MF17" s="255" t="str">
        <f>IF(MC17&lt;&gt;"",IF(ABS($F17-$G17)&gt;=PrSettings!$M$7,(ABS($F17-$G17-LZ17+MA17)&lt;=1)*1,IF(AND(MC17,$F17=$G17,$F17&gt;=PrSettings!$M$6),(ABS(LZ17-$F17)&lt;=1)*1,IF(AND(ABS($F17-$G17-LZ17+MA17)&lt;=1,$F17+$G17&gt;=PrSettings!$M$8),(ABS(LZ17-$F17)&lt;=1)*(ABS(MA17-$G17)&lt;=1)*1,""))),"")</f>
        <v/>
      </c>
      <c r="MG17" s="262"/>
    </row>
    <row r="18">
      <c r="A18" s="172"/>
      <c r="B18" s="253">
        <f t="array" ref="B18">INDEX(Groups!$C$7:$C$35,MATCH(C18,Groups!$D$7:$D$35,0))</f>
        <v>14</v>
      </c>
      <c r="C18" s="254" t="str">
        <f>GrpB!$B$9</f>
        <v>Croatia</v>
      </c>
      <c r="D18" s="255">
        <f t="array" ref="D18">INDEX(Groups!$C$7:$C$35,MATCH(E18,Groups!$D$7:$D$35,0))</f>
        <v>18</v>
      </c>
      <c r="E18" s="254" t="str">
        <f>GrpB!$D$9</f>
        <v>Italy</v>
      </c>
      <c r="F18" s="256">
        <f>GrpB!$E$9</f>
        <v>0</v>
      </c>
      <c r="G18" s="257">
        <f>GrpB!$G$9</f>
        <v>1</v>
      </c>
      <c r="H18" s="133"/>
      <c r="I18" s="253">
        <f t="shared" si="1"/>
        <v>14</v>
      </c>
      <c r="J18" s="254" t="str">
        <f>GrpB!$B$9</f>
        <v>Croatia</v>
      </c>
      <c r="K18" s="255">
        <f t="shared" si="105"/>
        <v>18</v>
      </c>
      <c r="L18" s="254" t="str">
        <f>GrpB!$D$9</f>
        <v>Italy</v>
      </c>
      <c r="M18" s="258"/>
      <c r="N18" s="258"/>
      <c r="O18" s="263"/>
      <c r="P18" s="255" t="str">
        <f t="shared" si="106"/>
        <v/>
      </c>
      <c r="Q18" s="255" t="str">
        <f>IF((P18&lt;&gt;""),IF(OR($F18&lt;&gt;$G18,PrSettings!$M$4="●"),(($F18-$G18)=(M18-N18))*1,0),"")</f>
        <v/>
      </c>
      <c r="R18" s="255" t="str">
        <f t="shared" si="107"/>
        <v/>
      </c>
      <c r="S18" s="255" t="str">
        <f>IF(P18&lt;&gt;"",IF(ABS($F18-$G18)&gt;=PrSettings!$M$7,(ABS($F18-$G18-M18+N18)&lt;=1)*1,IF(AND(P18,$F18=$G18,$F18&gt;=PrSettings!$M$6),(ABS(M18-$F18)&lt;=1)*1,IF(AND(ABS($F18-$G18-M18+N18)&lt;=1,$F18+$G18&gt;=PrSettings!$M$8),(ABS(M18-$F18)&lt;=1)*(ABS(N18-$G18)&lt;=1)*1,""))),"")</f>
        <v/>
      </c>
      <c r="T18" s="264"/>
      <c r="V18" s="253">
        <f t="shared" si="2"/>
        <v>14</v>
      </c>
      <c r="W18" s="254" t="str">
        <f>GrpB!$B$9</f>
        <v>Croatia</v>
      </c>
      <c r="X18" s="255">
        <f t="shared" si="108"/>
        <v>18</v>
      </c>
      <c r="Y18" s="254" t="str">
        <f>GrpB!$D$9</f>
        <v>Italy</v>
      </c>
      <c r="Z18" s="258"/>
      <c r="AA18" s="258"/>
      <c r="AB18" s="263"/>
      <c r="AC18" s="255" t="str">
        <f t="shared" si="109"/>
        <v/>
      </c>
      <c r="AD18" s="255" t="str">
        <f>IF((AC18&lt;&gt;""),IF(OR($F18&lt;&gt;$G18,PrSettings!$M$4="●"),(($F18-$G18)=(Z18-AA18))*1,0),"")</f>
        <v/>
      </c>
      <c r="AE18" s="255" t="str">
        <f t="shared" si="110"/>
        <v/>
      </c>
      <c r="AF18" s="255" t="str">
        <f>IF(AC18&lt;&gt;"",IF(ABS($F18-$G18)&gt;=PrSettings!$M$7,(ABS($F18-$G18-Z18+AA18)&lt;=1)*1,IF(AND(AC18,$F18=$G18,$F18&gt;=PrSettings!$M$6),(ABS(Z18-$F18)&lt;=1)*1,IF(AND(ABS($F18-$G18-Z18+AA18)&lt;=1,$F18+$G18&gt;=PrSettings!$M$8),(ABS(Z18-$F18)&lt;=1)*(ABS(AA18-$G18)&lt;=1)*1,""))),"")</f>
        <v/>
      </c>
      <c r="AG18" s="264"/>
      <c r="AI18" s="253">
        <f t="shared" si="3"/>
        <v>14</v>
      </c>
      <c r="AJ18" s="254" t="str">
        <f>GrpB!$B$9</f>
        <v>Croatia</v>
      </c>
      <c r="AK18" s="255">
        <f t="shared" si="111"/>
        <v>18</v>
      </c>
      <c r="AL18" s="254" t="str">
        <f>GrpB!$D$9</f>
        <v>Italy</v>
      </c>
      <c r="AM18" s="258"/>
      <c r="AN18" s="258"/>
      <c r="AO18" s="263"/>
      <c r="AP18" s="255" t="str">
        <f t="shared" si="112"/>
        <v/>
      </c>
      <c r="AQ18" s="255" t="str">
        <f>IF((AP18&lt;&gt;""),IF(OR($F18&lt;&gt;$G18,PrSettings!$M$4="●"),(($F18-$G18)=(AM18-AN18))*1,0),"")</f>
        <v/>
      </c>
      <c r="AR18" s="255" t="str">
        <f t="shared" si="113"/>
        <v/>
      </c>
      <c r="AS18" s="255" t="str">
        <f>IF(AP18&lt;&gt;"",IF(ABS($F18-$G18)&gt;=PrSettings!$M$7,(ABS($F18-$G18-AM18+AN18)&lt;=1)*1,IF(AND(AP18,$F18=$G18,$F18&gt;=PrSettings!$M$6),(ABS(AM18-$F18)&lt;=1)*1,IF(AND(ABS($F18-$G18-AM18+AN18)&lt;=1,$F18+$G18&gt;=PrSettings!$M$8),(ABS(AM18-$F18)&lt;=1)*(ABS(AN18-$G18)&lt;=1)*1,""))),"")</f>
        <v/>
      </c>
      <c r="AT18" s="264"/>
      <c r="AV18" s="253">
        <f t="shared" si="4"/>
        <v>14</v>
      </c>
      <c r="AW18" s="254" t="str">
        <f>GrpB!$B$9</f>
        <v>Croatia</v>
      </c>
      <c r="AX18" s="255">
        <f t="shared" si="114"/>
        <v>18</v>
      </c>
      <c r="AY18" s="254" t="str">
        <f>GrpB!$D$9</f>
        <v>Italy</v>
      </c>
      <c r="AZ18" s="258"/>
      <c r="BA18" s="258"/>
      <c r="BB18" s="263"/>
      <c r="BC18" s="255" t="str">
        <f t="shared" si="115"/>
        <v/>
      </c>
      <c r="BD18" s="255" t="str">
        <f>IF((BC18&lt;&gt;""),IF(OR($F18&lt;&gt;$G18,PrSettings!$M$4="●"),(($F18-$G18)=(AZ18-BA18))*1,0),"")</f>
        <v/>
      </c>
      <c r="BE18" s="255" t="str">
        <f t="shared" si="116"/>
        <v/>
      </c>
      <c r="BF18" s="255" t="str">
        <f>IF(BC18&lt;&gt;"",IF(ABS($F18-$G18)&gt;=PrSettings!$M$7,(ABS($F18-$G18-AZ18+BA18)&lt;=1)*1,IF(AND(BC18,$F18=$G18,$F18&gt;=PrSettings!$M$6),(ABS(AZ18-$F18)&lt;=1)*1,IF(AND(ABS($F18-$G18-AZ18+BA18)&lt;=1,$F18+$G18&gt;=PrSettings!$M$8),(ABS(AZ18-$F18)&lt;=1)*(ABS(BA18-$G18)&lt;=1)*1,""))),"")</f>
        <v/>
      </c>
      <c r="BG18" s="264"/>
      <c r="BI18" s="253">
        <f t="shared" si="5"/>
        <v>14</v>
      </c>
      <c r="BJ18" s="254" t="str">
        <f>GrpB!$B$9</f>
        <v>Croatia</v>
      </c>
      <c r="BK18" s="255">
        <f t="shared" si="117"/>
        <v>18</v>
      </c>
      <c r="BL18" s="254" t="str">
        <f>GrpB!$D$9</f>
        <v>Italy</v>
      </c>
      <c r="BM18" s="258"/>
      <c r="BN18" s="258"/>
      <c r="BO18" s="263"/>
      <c r="BP18" s="255" t="str">
        <f t="shared" si="118"/>
        <v/>
      </c>
      <c r="BQ18" s="255" t="str">
        <f>IF((BP18&lt;&gt;""),IF(OR($F18&lt;&gt;$G18,PrSettings!$M$4="●"),(($F18-$G18)=(BM18-BN18))*1,0),"")</f>
        <v/>
      </c>
      <c r="BR18" s="255" t="str">
        <f t="shared" si="119"/>
        <v/>
      </c>
      <c r="BS18" s="255" t="str">
        <f>IF(BP18&lt;&gt;"",IF(ABS($F18-$G18)&gt;=PrSettings!$M$7,(ABS($F18-$G18-BM18+BN18)&lt;=1)*1,IF(AND(BP18,$F18=$G18,$F18&gt;=PrSettings!$M$6),(ABS(BM18-$F18)&lt;=1)*1,IF(AND(ABS($F18-$G18-BM18+BN18)&lt;=1,$F18+$G18&gt;=PrSettings!$M$8),(ABS(BM18-$F18)&lt;=1)*(ABS(BN18-$G18)&lt;=1)*1,""))),"")</f>
        <v/>
      </c>
      <c r="BT18" s="264"/>
      <c r="BV18" s="253">
        <f t="shared" si="6"/>
        <v>14</v>
      </c>
      <c r="BW18" s="254" t="str">
        <f>GrpB!$B$9</f>
        <v>Croatia</v>
      </c>
      <c r="BX18" s="255">
        <f t="shared" si="120"/>
        <v>18</v>
      </c>
      <c r="BY18" s="254" t="str">
        <f>GrpB!$D$9</f>
        <v>Italy</v>
      </c>
      <c r="BZ18" s="258"/>
      <c r="CA18" s="258"/>
      <c r="CB18" s="263"/>
      <c r="CC18" s="255" t="str">
        <f t="shared" si="121"/>
        <v/>
      </c>
      <c r="CD18" s="255" t="str">
        <f>IF((CC18&lt;&gt;""),IF(OR($F18&lt;&gt;$G18,PrSettings!$M$4="●"),(($F18-$G18)=(BZ18-CA18))*1,0),"")</f>
        <v/>
      </c>
      <c r="CE18" s="255" t="str">
        <f t="shared" si="122"/>
        <v/>
      </c>
      <c r="CF18" s="255" t="str">
        <f>IF(CC18&lt;&gt;"",IF(ABS($F18-$G18)&gt;=PrSettings!$M$7,(ABS($F18-$G18-BZ18+CA18)&lt;=1)*1,IF(AND(CC18,$F18=$G18,$F18&gt;=PrSettings!$M$6),(ABS(BZ18-$F18)&lt;=1)*1,IF(AND(ABS($F18-$G18-BZ18+CA18)&lt;=1,$F18+$G18&gt;=PrSettings!$M$8),(ABS(BZ18-$F18)&lt;=1)*(ABS(CA18-$G18)&lt;=1)*1,""))),"")</f>
        <v/>
      </c>
      <c r="CG18" s="264"/>
      <c r="CI18" s="253">
        <f t="shared" si="7"/>
        <v>14</v>
      </c>
      <c r="CJ18" s="254" t="str">
        <f>GrpB!$B$9</f>
        <v>Croatia</v>
      </c>
      <c r="CK18" s="255">
        <f t="shared" si="123"/>
        <v>18</v>
      </c>
      <c r="CL18" s="254" t="str">
        <f>GrpB!$D$9</f>
        <v>Italy</v>
      </c>
      <c r="CM18" s="258"/>
      <c r="CN18" s="258"/>
      <c r="CO18" s="263"/>
      <c r="CP18" s="255" t="str">
        <f t="shared" si="124"/>
        <v/>
      </c>
      <c r="CQ18" s="255" t="str">
        <f>IF((CP18&lt;&gt;""),IF(OR($F18&lt;&gt;$G18,PrSettings!$M$4="●"),(($F18-$G18)=(CM18-CN18))*1,0),"")</f>
        <v/>
      </c>
      <c r="CR18" s="255" t="str">
        <f t="shared" si="125"/>
        <v/>
      </c>
      <c r="CS18" s="255" t="str">
        <f>IF(CP18&lt;&gt;"",IF(ABS($F18-$G18)&gt;=PrSettings!$M$7,(ABS($F18-$G18-CM18+CN18)&lt;=1)*1,IF(AND(CP18,$F18=$G18,$F18&gt;=PrSettings!$M$6),(ABS(CM18-$F18)&lt;=1)*1,IF(AND(ABS($F18-$G18-CM18+CN18)&lt;=1,$F18+$G18&gt;=PrSettings!$M$8),(ABS(CM18-$F18)&lt;=1)*(ABS(CN18-$G18)&lt;=1)*1,""))),"")</f>
        <v/>
      </c>
      <c r="CT18" s="264"/>
      <c r="CV18" s="253">
        <f t="shared" si="8"/>
        <v>14</v>
      </c>
      <c r="CW18" s="254" t="str">
        <f>GrpB!$B$9</f>
        <v>Croatia</v>
      </c>
      <c r="CX18" s="255">
        <f t="shared" si="126"/>
        <v>18</v>
      </c>
      <c r="CY18" s="254" t="str">
        <f>GrpB!$D$9</f>
        <v>Italy</v>
      </c>
      <c r="CZ18" s="258"/>
      <c r="DA18" s="258"/>
      <c r="DB18" s="263"/>
      <c r="DC18" s="255" t="str">
        <f t="shared" si="127"/>
        <v/>
      </c>
      <c r="DD18" s="255" t="str">
        <f>IF((DC18&lt;&gt;""),IF(OR($F18&lt;&gt;$G18,PrSettings!$M$4="●"),(($F18-$G18)=(CZ18-DA18))*1,0),"")</f>
        <v/>
      </c>
      <c r="DE18" s="255" t="str">
        <f t="shared" si="128"/>
        <v/>
      </c>
      <c r="DF18" s="255" t="str">
        <f>IF(DC18&lt;&gt;"",IF(ABS($F18-$G18)&gt;=PrSettings!$M$7,(ABS($F18-$G18-CZ18+DA18)&lt;=1)*1,IF(AND(DC18,$F18=$G18,$F18&gt;=PrSettings!$M$6),(ABS(CZ18-$F18)&lt;=1)*1,IF(AND(ABS($F18-$G18-CZ18+DA18)&lt;=1,$F18+$G18&gt;=PrSettings!$M$8),(ABS(CZ18-$F18)&lt;=1)*(ABS(DA18-$G18)&lt;=1)*1,""))),"")</f>
        <v/>
      </c>
      <c r="DG18" s="264"/>
      <c r="DI18" s="253">
        <f t="shared" si="9"/>
        <v>14</v>
      </c>
      <c r="DJ18" s="254" t="str">
        <f>GrpB!$B$9</f>
        <v>Croatia</v>
      </c>
      <c r="DK18" s="255">
        <f t="shared" si="129"/>
        <v>18</v>
      </c>
      <c r="DL18" s="254" t="str">
        <f>GrpB!$D$9</f>
        <v>Italy</v>
      </c>
      <c r="DM18" s="258"/>
      <c r="DN18" s="258"/>
      <c r="DO18" s="263"/>
      <c r="DP18" s="255" t="str">
        <f t="shared" si="130"/>
        <v/>
      </c>
      <c r="DQ18" s="255" t="str">
        <f>IF((DP18&lt;&gt;""),IF(OR($F18&lt;&gt;$G18,PrSettings!$M$4="●"),(($F18-$G18)=(DM18-DN18))*1,0),"")</f>
        <v/>
      </c>
      <c r="DR18" s="255" t="str">
        <f t="shared" si="131"/>
        <v/>
      </c>
      <c r="DS18" s="255" t="str">
        <f>IF(DP18&lt;&gt;"",IF(ABS($F18-$G18)&gt;=PrSettings!$M$7,(ABS($F18-$G18-DM18+DN18)&lt;=1)*1,IF(AND(DP18,$F18=$G18,$F18&gt;=PrSettings!$M$6),(ABS(DM18-$F18)&lt;=1)*1,IF(AND(ABS($F18-$G18-DM18+DN18)&lt;=1,$F18+$G18&gt;=PrSettings!$M$8),(ABS(DM18-$F18)&lt;=1)*(ABS(DN18-$G18)&lt;=1)*1,""))),"")</f>
        <v/>
      </c>
      <c r="DT18" s="264"/>
      <c r="DV18" s="253">
        <f t="shared" si="10"/>
        <v>14</v>
      </c>
      <c r="DW18" s="254" t="str">
        <f>GrpB!$B$9</f>
        <v>Croatia</v>
      </c>
      <c r="DX18" s="255">
        <f t="shared" si="132"/>
        <v>18</v>
      </c>
      <c r="DY18" s="254" t="str">
        <f>GrpB!$D$9</f>
        <v>Italy</v>
      </c>
      <c r="DZ18" s="258"/>
      <c r="EA18" s="258"/>
      <c r="EB18" s="263"/>
      <c r="EC18" s="255" t="str">
        <f t="shared" si="133"/>
        <v/>
      </c>
      <c r="ED18" s="255" t="str">
        <f>IF((EC18&lt;&gt;""),IF(OR($F18&lt;&gt;$G18,PrSettings!$M$4="●"),(($F18-$G18)=(DZ18-EA18))*1,0),"")</f>
        <v/>
      </c>
      <c r="EE18" s="255" t="str">
        <f t="shared" si="134"/>
        <v/>
      </c>
      <c r="EF18" s="255" t="str">
        <f>IF(EC18&lt;&gt;"",IF(ABS($F18-$G18)&gt;=PrSettings!$M$7,(ABS($F18-$G18-DZ18+EA18)&lt;=1)*1,IF(AND(EC18,$F18=$G18,$F18&gt;=PrSettings!$M$6),(ABS(DZ18-$F18)&lt;=1)*1,IF(AND(ABS($F18-$G18-DZ18+EA18)&lt;=1,$F18+$G18&gt;=PrSettings!$M$8),(ABS(DZ18-$F18)&lt;=1)*(ABS(EA18-$G18)&lt;=1)*1,""))),"")</f>
        <v/>
      </c>
      <c r="EG18" s="264"/>
      <c r="EI18" s="253">
        <f t="shared" si="11"/>
        <v>14</v>
      </c>
      <c r="EJ18" s="254" t="str">
        <f>GrpB!$B$9</f>
        <v>Croatia</v>
      </c>
      <c r="EK18" s="255">
        <f t="shared" si="135"/>
        <v>18</v>
      </c>
      <c r="EL18" s="254" t="str">
        <f>GrpB!$D$9</f>
        <v>Italy</v>
      </c>
      <c r="EM18" s="258"/>
      <c r="EN18" s="258"/>
      <c r="EO18" s="263"/>
      <c r="EP18" s="255" t="str">
        <f t="shared" si="136"/>
        <v/>
      </c>
      <c r="EQ18" s="255" t="str">
        <f>IF((EP18&lt;&gt;""),IF(OR($F18&lt;&gt;$G18,PrSettings!$M$4="●"),(($F18-$G18)=(EM18-EN18))*1,0),"")</f>
        <v/>
      </c>
      <c r="ER18" s="255" t="str">
        <f t="shared" si="137"/>
        <v/>
      </c>
      <c r="ES18" s="255" t="str">
        <f>IF(EP18&lt;&gt;"",IF(ABS($F18-$G18)&gt;=PrSettings!$M$7,(ABS($F18-$G18-EM18+EN18)&lt;=1)*1,IF(AND(EP18,$F18=$G18,$F18&gt;=PrSettings!$M$6),(ABS(EM18-$F18)&lt;=1)*1,IF(AND(ABS($F18-$G18-EM18+EN18)&lt;=1,$F18+$G18&gt;=PrSettings!$M$8),(ABS(EM18-$F18)&lt;=1)*(ABS(EN18-$G18)&lt;=1)*1,""))),"")</f>
        <v/>
      </c>
      <c r="ET18" s="264"/>
      <c r="EV18" s="253">
        <f t="shared" si="12"/>
        <v>14</v>
      </c>
      <c r="EW18" s="254" t="str">
        <f>GrpB!$B$9</f>
        <v>Croatia</v>
      </c>
      <c r="EX18" s="255">
        <f t="shared" si="138"/>
        <v>18</v>
      </c>
      <c r="EY18" s="254" t="str">
        <f>GrpB!$D$9</f>
        <v>Italy</v>
      </c>
      <c r="EZ18" s="258"/>
      <c r="FA18" s="258"/>
      <c r="FB18" s="263"/>
      <c r="FC18" s="255" t="str">
        <f t="shared" si="139"/>
        <v/>
      </c>
      <c r="FD18" s="255" t="str">
        <f>IF((FC18&lt;&gt;""),IF(OR($F18&lt;&gt;$G18,PrSettings!$M$4="●"),(($F18-$G18)=(EZ18-FA18))*1,0),"")</f>
        <v/>
      </c>
      <c r="FE18" s="255" t="str">
        <f t="shared" si="140"/>
        <v/>
      </c>
      <c r="FF18" s="255" t="str">
        <f>IF(FC18&lt;&gt;"",IF(ABS($F18-$G18)&gt;=PrSettings!$M$7,(ABS($F18-$G18-EZ18+FA18)&lt;=1)*1,IF(AND(FC18,$F18=$G18,$F18&gt;=PrSettings!$M$6),(ABS(EZ18-$F18)&lt;=1)*1,IF(AND(ABS($F18-$G18-EZ18+FA18)&lt;=1,$F18+$G18&gt;=PrSettings!$M$8),(ABS(EZ18-$F18)&lt;=1)*(ABS(FA18-$G18)&lt;=1)*1,""))),"")</f>
        <v/>
      </c>
      <c r="FG18" s="264"/>
      <c r="FI18" s="253">
        <f t="shared" si="13"/>
        <v>14</v>
      </c>
      <c r="FJ18" s="254" t="str">
        <f>GrpB!$B$9</f>
        <v>Croatia</v>
      </c>
      <c r="FK18" s="255">
        <f t="shared" si="141"/>
        <v>18</v>
      </c>
      <c r="FL18" s="254" t="str">
        <f>GrpB!$D$9</f>
        <v>Italy</v>
      </c>
      <c r="FM18" s="258"/>
      <c r="FN18" s="258"/>
      <c r="FO18" s="263"/>
      <c r="FP18" s="255" t="str">
        <f t="shared" si="142"/>
        <v/>
      </c>
      <c r="FQ18" s="255" t="str">
        <f>IF((FP18&lt;&gt;""),IF(OR($F18&lt;&gt;$G18,PrSettings!$M$4="●"),(($F18-$G18)=(FM18-FN18))*1,0),"")</f>
        <v/>
      </c>
      <c r="FR18" s="255" t="str">
        <f t="shared" si="143"/>
        <v/>
      </c>
      <c r="FS18" s="255" t="str">
        <f>IF(FP18&lt;&gt;"",IF(ABS($F18-$G18)&gt;=PrSettings!$M$7,(ABS($F18-$G18-FM18+FN18)&lt;=1)*1,IF(AND(FP18,$F18=$G18,$F18&gt;=PrSettings!$M$6),(ABS(FM18-$F18)&lt;=1)*1,IF(AND(ABS($F18-$G18-FM18+FN18)&lt;=1,$F18+$G18&gt;=PrSettings!$M$8),(ABS(FM18-$F18)&lt;=1)*(ABS(FN18-$G18)&lt;=1)*1,""))),"")</f>
        <v/>
      </c>
      <c r="FT18" s="264"/>
      <c r="FV18" s="253">
        <f t="shared" si="14"/>
        <v>14</v>
      </c>
      <c r="FW18" s="254" t="str">
        <f>GrpB!$B$9</f>
        <v>Croatia</v>
      </c>
      <c r="FX18" s="255">
        <f t="shared" si="144"/>
        <v>18</v>
      </c>
      <c r="FY18" s="254" t="str">
        <f>GrpB!$D$9</f>
        <v>Italy</v>
      </c>
      <c r="FZ18" s="258"/>
      <c r="GA18" s="258"/>
      <c r="GB18" s="263"/>
      <c r="GC18" s="255" t="str">
        <f t="shared" si="145"/>
        <v/>
      </c>
      <c r="GD18" s="255" t="str">
        <f>IF((GC18&lt;&gt;""),IF(OR($F18&lt;&gt;$G18,PrSettings!$M$4="●"),(($F18-$G18)=(FZ18-GA18))*1,0),"")</f>
        <v/>
      </c>
      <c r="GE18" s="255" t="str">
        <f t="shared" si="146"/>
        <v/>
      </c>
      <c r="GF18" s="255" t="str">
        <f>IF(GC18&lt;&gt;"",IF(ABS($F18-$G18)&gt;=PrSettings!$M$7,(ABS($F18-$G18-FZ18+GA18)&lt;=1)*1,IF(AND(GC18,$F18=$G18,$F18&gt;=PrSettings!$M$6),(ABS(FZ18-$F18)&lt;=1)*1,IF(AND(ABS($F18-$G18-FZ18+GA18)&lt;=1,$F18+$G18&gt;=PrSettings!$M$8),(ABS(FZ18-$F18)&lt;=1)*(ABS(GA18-$G18)&lt;=1)*1,""))),"")</f>
        <v/>
      </c>
      <c r="GG18" s="264"/>
      <c r="GI18" s="253">
        <f t="shared" si="15"/>
        <v>14</v>
      </c>
      <c r="GJ18" s="254" t="str">
        <f>GrpB!$B$9</f>
        <v>Croatia</v>
      </c>
      <c r="GK18" s="255">
        <f t="shared" si="147"/>
        <v>18</v>
      </c>
      <c r="GL18" s="254" t="str">
        <f>GrpB!$D$9</f>
        <v>Italy</v>
      </c>
      <c r="GM18" s="258"/>
      <c r="GN18" s="258"/>
      <c r="GO18" s="263"/>
      <c r="GP18" s="255" t="str">
        <f t="shared" si="148"/>
        <v/>
      </c>
      <c r="GQ18" s="255" t="str">
        <f>IF((GP18&lt;&gt;""),IF(OR($F18&lt;&gt;$G18,PrSettings!$M$4="●"),(($F18-$G18)=(GM18-GN18))*1,0),"")</f>
        <v/>
      </c>
      <c r="GR18" s="255" t="str">
        <f t="shared" si="149"/>
        <v/>
      </c>
      <c r="GS18" s="255" t="str">
        <f>IF(GP18&lt;&gt;"",IF(ABS($F18-$G18)&gt;=PrSettings!$M$7,(ABS($F18-$G18-GM18+GN18)&lt;=1)*1,IF(AND(GP18,$F18=$G18,$F18&gt;=PrSettings!$M$6),(ABS(GM18-$F18)&lt;=1)*1,IF(AND(ABS($F18-$G18-GM18+GN18)&lt;=1,$F18+$G18&gt;=PrSettings!$M$8),(ABS(GM18-$F18)&lt;=1)*(ABS(GN18-$G18)&lt;=1)*1,""))),"")</f>
        <v/>
      </c>
      <c r="GT18" s="264"/>
      <c r="GV18" s="253">
        <f t="shared" si="16"/>
        <v>14</v>
      </c>
      <c r="GW18" s="254" t="str">
        <f>GrpB!$B$9</f>
        <v>Croatia</v>
      </c>
      <c r="GX18" s="255">
        <f t="shared" si="150"/>
        <v>18</v>
      </c>
      <c r="GY18" s="254" t="str">
        <f>GrpB!$D$9</f>
        <v>Italy</v>
      </c>
      <c r="GZ18" s="258"/>
      <c r="HA18" s="258"/>
      <c r="HB18" s="263"/>
      <c r="HC18" s="255" t="str">
        <f t="shared" si="151"/>
        <v/>
      </c>
      <c r="HD18" s="255" t="str">
        <f>IF((HC18&lt;&gt;""),IF(OR($F18&lt;&gt;$G18,PrSettings!$M$4="●"),(($F18-$G18)=(GZ18-HA18))*1,0),"")</f>
        <v/>
      </c>
      <c r="HE18" s="255" t="str">
        <f t="shared" si="152"/>
        <v/>
      </c>
      <c r="HF18" s="255" t="str">
        <f>IF(HC18&lt;&gt;"",IF(ABS($F18-$G18)&gt;=PrSettings!$M$7,(ABS($F18-$G18-GZ18+HA18)&lt;=1)*1,IF(AND(HC18,$F18=$G18,$F18&gt;=PrSettings!$M$6),(ABS(GZ18-$F18)&lt;=1)*1,IF(AND(ABS($F18-$G18-GZ18+HA18)&lt;=1,$F18+$G18&gt;=PrSettings!$M$8),(ABS(GZ18-$F18)&lt;=1)*(ABS(HA18-$G18)&lt;=1)*1,""))),"")</f>
        <v/>
      </c>
      <c r="HG18" s="264"/>
      <c r="HI18" s="253">
        <f t="shared" si="17"/>
        <v>14</v>
      </c>
      <c r="HJ18" s="254" t="str">
        <f>GrpB!$B$9</f>
        <v>Croatia</v>
      </c>
      <c r="HK18" s="255">
        <f t="shared" si="153"/>
        <v>18</v>
      </c>
      <c r="HL18" s="254" t="str">
        <f>GrpB!$D$9</f>
        <v>Italy</v>
      </c>
      <c r="HM18" s="258"/>
      <c r="HN18" s="258"/>
      <c r="HO18" s="263"/>
      <c r="HP18" s="255" t="str">
        <f t="shared" si="154"/>
        <v/>
      </c>
      <c r="HQ18" s="255" t="str">
        <f>IF((HP18&lt;&gt;""),IF(OR($F18&lt;&gt;$G18,PrSettings!$M$4="●"),(($F18-$G18)=(HM18-HN18))*1,0),"")</f>
        <v/>
      </c>
      <c r="HR18" s="255" t="str">
        <f t="shared" si="155"/>
        <v/>
      </c>
      <c r="HS18" s="255" t="str">
        <f>IF(HP18&lt;&gt;"",IF(ABS($F18-$G18)&gt;=PrSettings!$M$7,(ABS($F18-$G18-HM18+HN18)&lt;=1)*1,IF(AND(HP18,$F18=$G18,$F18&gt;=PrSettings!$M$6),(ABS(HM18-$F18)&lt;=1)*1,IF(AND(ABS($F18-$G18-HM18+HN18)&lt;=1,$F18+$G18&gt;=PrSettings!$M$8),(ABS(HM18-$F18)&lt;=1)*(ABS(HN18-$G18)&lt;=1)*1,""))),"")</f>
        <v/>
      </c>
      <c r="HT18" s="264"/>
      <c r="HV18" s="253">
        <f t="shared" si="18"/>
        <v>14</v>
      </c>
      <c r="HW18" s="254" t="str">
        <f>GrpB!$B$9</f>
        <v>Croatia</v>
      </c>
      <c r="HX18" s="255">
        <f t="shared" si="156"/>
        <v>18</v>
      </c>
      <c r="HY18" s="254" t="str">
        <f>GrpB!$D$9</f>
        <v>Italy</v>
      </c>
      <c r="HZ18" s="258"/>
      <c r="IA18" s="258"/>
      <c r="IB18" s="263"/>
      <c r="IC18" s="255" t="str">
        <f t="shared" si="157"/>
        <v/>
      </c>
      <c r="ID18" s="255" t="str">
        <f>IF((IC18&lt;&gt;""),IF(OR($F18&lt;&gt;$G18,PrSettings!$M$4="●"),(($F18-$G18)=(HZ18-IA18))*1,0),"")</f>
        <v/>
      </c>
      <c r="IE18" s="255" t="str">
        <f t="shared" si="158"/>
        <v/>
      </c>
      <c r="IF18" s="255" t="str">
        <f>IF(IC18&lt;&gt;"",IF(ABS($F18-$G18)&gt;=PrSettings!$M$7,(ABS($F18-$G18-HZ18+IA18)&lt;=1)*1,IF(AND(IC18,$F18=$G18,$F18&gt;=PrSettings!$M$6),(ABS(HZ18-$F18)&lt;=1)*1,IF(AND(ABS($F18-$G18-HZ18+IA18)&lt;=1,$F18+$G18&gt;=PrSettings!$M$8),(ABS(HZ18-$F18)&lt;=1)*(ABS(IA18-$G18)&lt;=1)*1,""))),"")</f>
        <v/>
      </c>
      <c r="IG18" s="264"/>
      <c r="II18" s="253">
        <f t="shared" si="19"/>
        <v>14</v>
      </c>
      <c r="IJ18" s="254" t="str">
        <f>GrpB!$B$9</f>
        <v>Croatia</v>
      </c>
      <c r="IK18" s="255">
        <f t="shared" si="159"/>
        <v>18</v>
      </c>
      <c r="IL18" s="254" t="str">
        <f>GrpB!$D$9</f>
        <v>Italy</v>
      </c>
      <c r="IM18" s="258"/>
      <c r="IN18" s="258"/>
      <c r="IO18" s="263"/>
      <c r="IP18" s="255" t="str">
        <f t="shared" si="160"/>
        <v/>
      </c>
      <c r="IQ18" s="255" t="str">
        <f>IF((IP18&lt;&gt;""),IF(OR($F18&lt;&gt;$G18,PrSettings!$M$4="●"),(($F18-$G18)=(IM18-IN18))*1,0),"")</f>
        <v/>
      </c>
      <c r="IR18" s="255" t="str">
        <f t="shared" si="161"/>
        <v/>
      </c>
      <c r="IS18" s="255" t="str">
        <f>IF(IP18&lt;&gt;"",IF(ABS($F18-$G18)&gt;=PrSettings!$M$7,(ABS($F18-$G18-IM18+IN18)&lt;=1)*1,IF(AND(IP18,$F18=$G18,$F18&gt;=PrSettings!$M$6),(ABS(IM18-$F18)&lt;=1)*1,IF(AND(ABS($F18-$G18-IM18+IN18)&lt;=1,$F18+$G18&gt;=PrSettings!$M$8),(ABS(IM18-$F18)&lt;=1)*(ABS(IN18-$G18)&lt;=1)*1,""))),"")</f>
        <v/>
      </c>
      <c r="IT18" s="264"/>
      <c r="IV18" s="253">
        <f t="shared" si="20"/>
        <v>14</v>
      </c>
      <c r="IW18" s="254" t="str">
        <f>GrpB!$B$9</f>
        <v>Croatia</v>
      </c>
      <c r="IX18" s="255">
        <f t="shared" si="162"/>
        <v>18</v>
      </c>
      <c r="IY18" s="254" t="str">
        <f>GrpB!$D$9</f>
        <v>Italy</v>
      </c>
      <c r="IZ18" s="258"/>
      <c r="JA18" s="258"/>
      <c r="JB18" s="263"/>
      <c r="JC18" s="255" t="str">
        <f t="shared" si="163"/>
        <v/>
      </c>
      <c r="JD18" s="255" t="str">
        <f>IF((JC18&lt;&gt;""),IF(OR($F18&lt;&gt;$G18,PrSettings!$M$4="●"),(($F18-$G18)=(IZ18-JA18))*1,0),"")</f>
        <v/>
      </c>
      <c r="JE18" s="255" t="str">
        <f t="shared" si="164"/>
        <v/>
      </c>
      <c r="JF18" s="255" t="str">
        <f>IF(JC18&lt;&gt;"",IF(ABS($F18-$G18)&gt;=PrSettings!$M$7,(ABS($F18-$G18-IZ18+JA18)&lt;=1)*1,IF(AND(JC18,$F18=$G18,$F18&gt;=PrSettings!$M$6),(ABS(IZ18-$F18)&lt;=1)*1,IF(AND(ABS($F18-$G18-IZ18+JA18)&lt;=1,$F18+$G18&gt;=PrSettings!$M$8),(ABS(IZ18-$F18)&lt;=1)*(ABS(JA18-$G18)&lt;=1)*1,""))),"")</f>
        <v/>
      </c>
      <c r="JG18" s="264"/>
      <c r="JI18" s="253">
        <f t="shared" si="21"/>
        <v>14</v>
      </c>
      <c r="JJ18" s="254" t="str">
        <f>GrpB!$B$9</f>
        <v>Croatia</v>
      </c>
      <c r="JK18" s="255">
        <f t="shared" si="165"/>
        <v>18</v>
      </c>
      <c r="JL18" s="254" t="str">
        <f>GrpB!$D$9</f>
        <v>Italy</v>
      </c>
      <c r="JM18" s="258"/>
      <c r="JN18" s="258"/>
      <c r="JO18" s="263"/>
      <c r="JP18" s="255" t="str">
        <f t="shared" si="166"/>
        <v/>
      </c>
      <c r="JQ18" s="255" t="str">
        <f>IF((JP18&lt;&gt;""),IF(OR($F18&lt;&gt;$G18,PrSettings!$M$4="●"),(($F18-$G18)=(JM18-JN18))*1,0),"")</f>
        <v/>
      </c>
      <c r="JR18" s="255" t="str">
        <f t="shared" si="167"/>
        <v/>
      </c>
      <c r="JS18" s="255" t="str">
        <f>IF(JP18&lt;&gt;"",IF(ABS($F18-$G18)&gt;=PrSettings!$M$7,(ABS($F18-$G18-JM18+JN18)&lt;=1)*1,IF(AND(JP18,$F18=$G18,$F18&gt;=PrSettings!$M$6),(ABS(JM18-$F18)&lt;=1)*1,IF(AND(ABS($F18-$G18-JM18+JN18)&lt;=1,$F18+$G18&gt;=PrSettings!$M$8),(ABS(JM18-$F18)&lt;=1)*(ABS(JN18-$G18)&lt;=1)*1,""))),"")</f>
        <v/>
      </c>
      <c r="JT18" s="264"/>
      <c r="JV18" s="253">
        <f t="shared" si="22"/>
        <v>14</v>
      </c>
      <c r="JW18" s="254" t="str">
        <f>GrpB!$B$9</f>
        <v>Croatia</v>
      </c>
      <c r="JX18" s="255">
        <f t="shared" si="168"/>
        <v>18</v>
      </c>
      <c r="JY18" s="254" t="str">
        <f>GrpB!$D$9</f>
        <v>Italy</v>
      </c>
      <c r="JZ18" s="258"/>
      <c r="KA18" s="258"/>
      <c r="KB18" s="263"/>
      <c r="KC18" s="255" t="str">
        <f t="shared" si="169"/>
        <v/>
      </c>
      <c r="KD18" s="255" t="str">
        <f>IF((KC18&lt;&gt;""),IF(OR($F18&lt;&gt;$G18,PrSettings!$M$4="●"),(($F18-$G18)=(JZ18-KA18))*1,0),"")</f>
        <v/>
      </c>
      <c r="KE18" s="255" t="str">
        <f t="shared" si="170"/>
        <v/>
      </c>
      <c r="KF18" s="255" t="str">
        <f>IF(KC18&lt;&gt;"",IF(ABS($F18-$G18)&gt;=PrSettings!$M$7,(ABS($F18-$G18-JZ18+KA18)&lt;=1)*1,IF(AND(KC18,$F18=$G18,$F18&gt;=PrSettings!$M$6),(ABS(JZ18-$F18)&lt;=1)*1,IF(AND(ABS($F18-$G18-JZ18+KA18)&lt;=1,$F18+$G18&gt;=PrSettings!$M$8),(ABS(JZ18-$F18)&lt;=1)*(ABS(KA18-$G18)&lt;=1)*1,""))),"")</f>
        <v/>
      </c>
      <c r="KG18" s="264"/>
      <c r="KI18" s="253">
        <f t="shared" si="23"/>
        <v>14</v>
      </c>
      <c r="KJ18" s="254" t="str">
        <f>GrpB!$B$9</f>
        <v>Croatia</v>
      </c>
      <c r="KK18" s="255">
        <f t="shared" si="171"/>
        <v>18</v>
      </c>
      <c r="KL18" s="254" t="str">
        <f>GrpB!$D$9</f>
        <v>Italy</v>
      </c>
      <c r="KM18" s="258"/>
      <c r="KN18" s="258"/>
      <c r="KO18" s="263"/>
      <c r="KP18" s="255" t="str">
        <f t="shared" si="172"/>
        <v/>
      </c>
      <c r="KQ18" s="255" t="str">
        <f>IF((KP18&lt;&gt;""),IF(OR($F18&lt;&gt;$G18,PrSettings!$M$4="●"),(($F18-$G18)=(KM18-KN18))*1,0),"")</f>
        <v/>
      </c>
      <c r="KR18" s="255" t="str">
        <f t="shared" si="173"/>
        <v/>
      </c>
      <c r="KS18" s="255" t="str">
        <f>IF(KP18&lt;&gt;"",IF(ABS($F18-$G18)&gt;=PrSettings!$M$7,(ABS($F18-$G18-KM18+KN18)&lt;=1)*1,IF(AND(KP18,$F18=$G18,$F18&gt;=PrSettings!$M$6),(ABS(KM18-$F18)&lt;=1)*1,IF(AND(ABS($F18-$G18-KM18+KN18)&lt;=1,$F18+$G18&gt;=PrSettings!$M$8),(ABS(KM18-$F18)&lt;=1)*(ABS(KN18-$G18)&lt;=1)*1,""))),"")</f>
        <v/>
      </c>
      <c r="KT18" s="264"/>
      <c r="KV18" s="253">
        <f t="shared" si="24"/>
        <v>14</v>
      </c>
      <c r="KW18" s="254" t="str">
        <f>GrpB!$B$9</f>
        <v>Croatia</v>
      </c>
      <c r="KX18" s="255">
        <f t="shared" si="174"/>
        <v>18</v>
      </c>
      <c r="KY18" s="254" t="str">
        <f>GrpB!$D$9</f>
        <v>Italy</v>
      </c>
      <c r="KZ18" s="258"/>
      <c r="LA18" s="258"/>
      <c r="LB18" s="263"/>
      <c r="LC18" s="255" t="str">
        <f t="shared" si="175"/>
        <v/>
      </c>
      <c r="LD18" s="255" t="str">
        <f>IF((LC18&lt;&gt;""),IF(OR($F18&lt;&gt;$G18,PrSettings!$M$4="●"),(($F18-$G18)=(KZ18-LA18))*1,0),"")</f>
        <v/>
      </c>
      <c r="LE18" s="255" t="str">
        <f t="shared" si="176"/>
        <v/>
      </c>
      <c r="LF18" s="255" t="str">
        <f>IF(LC18&lt;&gt;"",IF(ABS($F18-$G18)&gt;=PrSettings!$M$7,(ABS($F18-$G18-KZ18+LA18)&lt;=1)*1,IF(AND(LC18,$F18=$G18,$F18&gt;=PrSettings!$M$6),(ABS(KZ18-$F18)&lt;=1)*1,IF(AND(ABS($F18-$G18-KZ18+LA18)&lt;=1,$F18+$G18&gt;=PrSettings!$M$8),(ABS(KZ18-$F18)&lt;=1)*(ABS(LA18-$G18)&lt;=1)*1,""))),"")</f>
        <v/>
      </c>
      <c r="LG18" s="264"/>
      <c r="LI18" s="253">
        <f t="shared" si="25"/>
        <v>14</v>
      </c>
      <c r="LJ18" s="254" t="str">
        <f>GrpB!$B$9</f>
        <v>Croatia</v>
      </c>
      <c r="LK18" s="255">
        <f t="shared" si="177"/>
        <v>18</v>
      </c>
      <c r="LL18" s="254" t="str">
        <f>GrpB!$D$9</f>
        <v>Italy</v>
      </c>
      <c r="LM18" s="258"/>
      <c r="LN18" s="258"/>
      <c r="LO18" s="263"/>
      <c r="LP18" s="255" t="str">
        <f t="shared" si="178"/>
        <v/>
      </c>
      <c r="LQ18" s="255" t="str">
        <f>IF((LP18&lt;&gt;""),IF(OR($F18&lt;&gt;$G18,PrSettings!$M$4="●"),(($F18-$G18)=(LM18-LN18))*1,0),"")</f>
        <v/>
      </c>
      <c r="LR18" s="255" t="str">
        <f t="shared" si="179"/>
        <v/>
      </c>
      <c r="LS18" s="255" t="str">
        <f>IF(LP18&lt;&gt;"",IF(ABS($F18-$G18)&gt;=PrSettings!$M$7,(ABS($F18-$G18-LM18+LN18)&lt;=1)*1,IF(AND(LP18,$F18=$G18,$F18&gt;=PrSettings!$M$6),(ABS(LM18-$F18)&lt;=1)*1,IF(AND(ABS($F18-$G18-LM18+LN18)&lt;=1,$F18+$G18&gt;=PrSettings!$M$8),(ABS(LM18-$F18)&lt;=1)*(ABS(LN18-$G18)&lt;=1)*1,""))),"")</f>
        <v/>
      </c>
      <c r="LT18" s="264"/>
      <c r="LV18" s="253">
        <f t="shared" si="26"/>
        <v>14</v>
      </c>
      <c r="LW18" s="254" t="str">
        <f>GrpB!$B$9</f>
        <v>Croatia</v>
      </c>
      <c r="LX18" s="255">
        <f t="shared" si="180"/>
        <v>18</v>
      </c>
      <c r="LY18" s="254" t="str">
        <f>GrpB!$D$9</f>
        <v>Italy</v>
      </c>
      <c r="LZ18" s="258"/>
      <c r="MA18" s="258"/>
      <c r="MB18" s="263"/>
      <c r="MC18" s="255" t="str">
        <f t="shared" si="181"/>
        <v/>
      </c>
      <c r="MD18" s="255" t="str">
        <f>IF((MC18&lt;&gt;""),IF(OR($F18&lt;&gt;$G18,PrSettings!$M$4="●"),(($F18-$G18)=(LZ18-MA18))*1,0),"")</f>
        <v/>
      </c>
      <c r="ME18" s="255" t="str">
        <f t="shared" si="182"/>
        <v/>
      </c>
      <c r="MF18" s="255" t="str">
        <f>IF(MC18&lt;&gt;"",IF(ABS($F18-$G18)&gt;=PrSettings!$M$7,(ABS($F18-$G18-LZ18+MA18)&lt;=1)*1,IF(AND(MC18,$F18=$G18,$F18&gt;=PrSettings!$M$6),(ABS(LZ18-$F18)&lt;=1)*1,IF(AND(ABS($F18-$G18-LZ18+MA18)&lt;=1,$F18+$G18&gt;=PrSettings!$M$8),(ABS(LZ18-$F18)&lt;=1)*(ABS(MA18-$G18)&lt;=1)*1,""))),"")</f>
        <v/>
      </c>
      <c r="MG18" s="264"/>
    </row>
    <row r="19" ht="24.0" customHeight="1">
      <c r="A19" s="172"/>
      <c r="B19" s="243" t="str">
        <f>Language!$E$95&amp;" C"</f>
        <v>Group C</v>
      </c>
      <c r="C19" s="244"/>
      <c r="D19" s="265"/>
      <c r="E19" s="246"/>
      <c r="F19" s="266"/>
      <c r="G19" s="267"/>
      <c r="H19" s="133"/>
      <c r="I19" s="243" t="str">
        <f t="shared" si="1"/>
        <v>Group C</v>
      </c>
      <c r="J19" s="245"/>
      <c r="K19" s="265"/>
      <c r="L19" s="246"/>
      <c r="M19" s="249"/>
      <c r="N19" s="250"/>
      <c r="O19" s="247"/>
      <c r="P19" s="251"/>
      <c r="Q19" s="251"/>
      <c r="R19" s="246"/>
      <c r="S19" s="246"/>
      <c r="T19" s="252"/>
      <c r="V19" s="243" t="str">
        <f t="shared" si="2"/>
        <v>Group C</v>
      </c>
      <c r="W19" s="245"/>
      <c r="X19" s="265"/>
      <c r="Y19" s="246"/>
      <c r="Z19" s="249"/>
      <c r="AA19" s="250"/>
      <c r="AB19" s="247"/>
      <c r="AC19" s="251"/>
      <c r="AD19" s="251"/>
      <c r="AE19" s="246"/>
      <c r="AF19" s="246"/>
      <c r="AG19" s="252"/>
      <c r="AI19" s="243" t="str">
        <f t="shared" si="3"/>
        <v>Group C</v>
      </c>
      <c r="AJ19" s="245"/>
      <c r="AK19" s="265"/>
      <c r="AL19" s="246"/>
      <c r="AM19" s="249"/>
      <c r="AN19" s="250"/>
      <c r="AO19" s="247"/>
      <c r="AP19" s="251"/>
      <c r="AQ19" s="251"/>
      <c r="AR19" s="246"/>
      <c r="AS19" s="246"/>
      <c r="AT19" s="252"/>
      <c r="AV19" s="243" t="str">
        <f t="shared" si="4"/>
        <v>Group C</v>
      </c>
      <c r="AW19" s="245"/>
      <c r="AX19" s="265"/>
      <c r="AY19" s="246"/>
      <c r="AZ19" s="249"/>
      <c r="BA19" s="250"/>
      <c r="BB19" s="247"/>
      <c r="BC19" s="251"/>
      <c r="BD19" s="251"/>
      <c r="BE19" s="246"/>
      <c r="BF19" s="246"/>
      <c r="BG19" s="252"/>
      <c r="BI19" s="243" t="str">
        <f t="shared" si="5"/>
        <v>Group C</v>
      </c>
      <c r="BJ19" s="245"/>
      <c r="BK19" s="265"/>
      <c r="BL19" s="246"/>
      <c r="BM19" s="249"/>
      <c r="BN19" s="250"/>
      <c r="BO19" s="247"/>
      <c r="BP19" s="251"/>
      <c r="BQ19" s="251"/>
      <c r="BR19" s="246"/>
      <c r="BS19" s="246"/>
      <c r="BT19" s="252"/>
      <c r="BV19" s="243" t="str">
        <f t="shared" si="6"/>
        <v>Group C</v>
      </c>
      <c r="BW19" s="245"/>
      <c r="BX19" s="265"/>
      <c r="BY19" s="246"/>
      <c r="BZ19" s="249"/>
      <c r="CA19" s="250"/>
      <c r="CB19" s="247"/>
      <c r="CC19" s="251"/>
      <c r="CD19" s="251"/>
      <c r="CE19" s="246"/>
      <c r="CF19" s="246"/>
      <c r="CG19" s="252"/>
      <c r="CI19" s="243" t="str">
        <f t="shared" si="7"/>
        <v>Group C</v>
      </c>
      <c r="CJ19" s="245"/>
      <c r="CK19" s="265"/>
      <c r="CL19" s="246"/>
      <c r="CM19" s="249"/>
      <c r="CN19" s="250"/>
      <c r="CO19" s="247"/>
      <c r="CP19" s="251"/>
      <c r="CQ19" s="251"/>
      <c r="CR19" s="246"/>
      <c r="CS19" s="246"/>
      <c r="CT19" s="252"/>
      <c r="CV19" s="243" t="str">
        <f t="shared" si="8"/>
        <v>Group C</v>
      </c>
      <c r="CW19" s="245"/>
      <c r="CX19" s="265"/>
      <c r="CY19" s="246"/>
      <c r="CZ19" s="249"/>
      <c r="DA19" s="250"/>
      <c r="DB19" s="247"/>
      <c r="DC19" s="251"/>
      <c r="DD19" s="251"/>
      <c r="DE19" s="246"/>
      <c r="DF19" s="246"/>
      <c r="DG19" s="252"/>
      <c r="DI19" s="243" t="str">
        <f t="shared" si="9"/>
        <v>Group C</v>
      </c>
      <c r="DJ19" s="245"/>
      <c r="DK19" s="265"/>
      <c r="DL19" s="246"/>
      <c r="DM19" s="249"/>
      <c r="DN19" s="250"/>
      <c r="DO19" s="247"/>
      <c r="DP19" s="251"/>
      <c r="DQ19" s="251"/>
      <c r="DR19" s="246"/>
      <c r="DS19" s="246"/>
      <c r="DT19" s="252"/>
      <c r="DV19" s="243" t="str">
        <f t="shared" si="10"/>
        <v>Group C</v>
      </c>
      <c r="DW19" s="245"/>
      <c r="DX19" s="265"/>
      <c r="DY19" s="246"/>
      <c r="DZ19" s="249"/>
      <c r="EA19" s="250"/>
      <c r="EB19" s="247"/>
      <c r="EC19" s="251"/>
      <c r="ED19" s="251"/>
      <c r="EE19" s="246"/>
      <c r="EF19" s="246"/>
      <c r="EG19" s="252"/>
      <c r="EI19" s="243" t="str">
        <f t="shared" si="11"/>
        <v>Group C</v>
      </c>
      <c r="EJ19" s="245"/>
      <c r="EK19" s="265"/>
      <c r="EL19" s="246"/>
      <c r="EM19" s="249"/>
      <c r="EN19" s="250"/>
      <c r="EO19" s="247"/>
      <c r="EP19" s="251"/>
      <c r="EQ19" s="251"/>
      <c r="ER19" s="246"/>
      <c r="ES19" s="246"/>
      <c r="ET19" s="252"/>
      <c r="EV19" s="243" t="str">
        <f t="shared" si="12"/>
        <v>Group C</v>
      </c>
      <c r="EW19" s="245"/>
      <c r="EX19" s="265"/>
      <c r="EY19" s="246"/>
      <c r="EZ19" s="249"/>
      <c r="FA19" s="250"/>
      <c r="FB19" s="247"/>
      <c r="FC19" s="251"/>
      <c r="FD19" s="251"/>
      <c r="FE19" s="246"/>
      <c r="FF19" s="246"/>
      <c r="FG19" s="252"/>
      <c r="FI19" s="243" t="str">
        <f t="shared" si="13"/>
        <v>Group C</v>
      </c>
      <c r="FJ19" s="245"/>
      <c r="FK19" s="265"/>
      <c r="FL19" s="246"/>
      <c r="FM19" s="249"/>
      <c r="FN19" s="250"/>
      <c r="FO19" s="247"/>
      <c r="FP19" s="251"/>
      <c r="FQ19" s="251"/>
      <c r="FR19" s="246"/>
      <c r="FS19" s="246"/>
      <c r="FT19" s="252"/>
      <c r="FV19" s="243" t="str">
        <f t="shared" si="14"/>
        <v>Group C</v>
      </c>
      <c r="FW19" s="245"/>
      <c r="FX19" s="265"/>
      <c r="FY19" s="246"/>
      <c r="FZ19" s="249"/>
      <c r="GA19" s="250"/>
      <c r="GB19" s="247"/>
      <c r="GC19" s="251"/>
      <c r="GD19" s="251"/>
      <c r="GE19" s="246"/>
      <c r="GF19" s="246"/>
      <c r="GG19" s="252"/>
      <c r="GI19" s="243" t="str">
        <f t="shared" si="15"/>
        <v>Group C</v>
      </c>
      <c r="GJ19" s="245"/>
      <c r="GK19" s="265"/>
      <c r="GL19" s="246"/>
      <c r="GM19" s="249"/>
      <c r="GN19" s="250"/>
      <c r="GO19" s="247"/>
      <c r="GP19" s="251"/>
      <c r="GQ19" s="251"/>
      <c r="GR19" s="246"/>
      <c r="GS19" s="246"/>
      <c r="GT19" s="252"/>
      <c r="GV19" s="243" t="str">
        <f t="shared" si="16"/>
        <v>Group C</v>
      </c>
      <c r="GW19" s="245"/>
      <c r="GX19" s="265"/>
      <c r="GY19" s="246"/>
      <c r="GZ19" s="249"/>
      <c r="HA19" s="250"/>
      <c r="HB19" s="247"/>
      <c r="HC19" s="251"/>
      <c r="HD19" s="251"/>
      <c r="HE19" s="246"/>
      <c r="HF19" s="246"/>
      <c r="HG19" s="252"/>
      <c r="HI19" s="243" t="str">
        <f t="shared" si="17"/>
        <v>Group C</v>
      </c>
      <c r="HJ19" s="245"/>
      <c r="HK19" s="265"/>
      <c r="HL19" s="246"/>
      <c r="HM19" s="249"/>
      <c r="HN19" s="250"/>
      <c r="HO19" s="247"/>
      <c r="HP19" s="251"/>
      <c r="HQ19" s="251"/>
      <c r="HR19" s="246"/>
      <c r="HS19" s="246"/>
      <c r="HT19" s="252"/>
      <c r="HV19" s="243" t="str">
        <f t="shared" si="18"/>
        <v>Group C</v>
      </c>
      <c r="HW19" s="245"/>
      <c r="HX19" s="265"/>
      <c r="HY19" s="246"/>
      <c r="HZ19" s="249"/>
      <c r="IA19" s="250"/>
      <c r="IB19" s="247"/>
      <c r="IC19" s="251"/>
      <c r="ID19" s="251"/>
      <c r="IE19" s="246"/>
      <c r="IF19" s="246"/>
      <c r="IG19" s="252"/>
      <c r="II19" s="243" t="str">
        <f t="shared" si="19"/>
        <v>Group C</v>
      </c>
      <c r="IJ19" s="245"/>
      <c r="IK19" s="265"/>
      <c r="IL19" s="246"/>
      <c r="IM19" s="249"/>
      <c r="IN19" s="250"/>
      <c r="IO19" s="247"/>
      <c r="IP19" s="251"/>
      <c r="IQ19" s="251"/>
      <c r="IR19" s="246"/>
      <c r="IS19" s="246"/>
      <c r="IT19" s="252"/>
      <c r="IV19" s="243" t="str">
        <f t="shared" si="20"/>
        <v>Group C</v>
      </c>
      <c r="IW19" s="245"/>
      <c r="IX19" s="265"/>
      <c r="IY19" s="246"/>
      <c r="IZ19" s="249"/>
      <c r="JA19" s="250"/>
      <c r="JB19" s="247"/>
      <c r="JC19" s="251"/>
      <c r="JD19" s="251"/>
      <c r="JE19" s="246"/>
      <c r="JF19" s="246"/>
      <c r="JG19" s="252"/>
      <c r="JI19" s="243" t="str">
        <f t="shared" si="21"/>
        <v>Group C</v>
      </c>
      <c r="JJ19" s="245"/>
      <c r="JK19" s="265"/>
      <c r="JL19" s="246"/>
      <c r="JM19" s="249"/>
      <c r="JN19" s="250"/>
      <c r="JO19" s="247"/>
      <c r="JP19" s="251"/>
      <c r="JQ19" s="251"/>
      <c r="JR19" s="246"/>
      <c r="JS19" s="246"/>
      <c r="JT19" s="252"/>
      <c r="JV19" s="243" t="str">
        <f t="shared" si="22"/>
        <v>Group C</v>
      </c>
      <c r="JW19" s="245"/>
      <c r="JX19" s="265"/>
      <c r="JY19" s="246"/>
      <c r="JZ19" s="249"/>
      <c r="KA19" s="250"/>
      <c r="KB19" s="247"/>
      <c r="KC19" s="251"/>
      <c r="KD19" s="251"/>
      <c r="KE19" s="246"/>
      <c r="KF19" s="246"/>
      <c r="KG19" s="252"/>
      <c r="KI19" s="243" t="str">
        <f t="shared" si="23"/>
        <v>Group C</v>
      </c>
      <c r="KJ19" s="245"/>
      <c r="KK19" s="265"/>
      <c r="KL19" s="246"/>
      <c r="KM19" s="249"/>
      <c r="KN19" s="250"/>
      <c r="KO19" s="247"/>
      <c r="KP19" s="251"/>
      <c r="KQ19" s="251"/>
      <c r="KR19" s="246"/>
      <c r="KS19" s="246"/>
      <c r="KT19" s="252"/>
      <c r="KV19" s="243" t="str">
        <f t="shared" si="24"/>
        <v>Group C</v>
      </c>
      <c r="KW19" s="245"/>
      <c r="KX19" s="265"/>
      <c r="KY19" s="246"/>
      <c r="KZ19" s="249"/>
      <c r="LA19" s="250"/>
      <c r="LB19" s="247"/>
      <c r="LC19" s="251"/>
      <c r="LD19" s="251"/>
      <c r="LE19" s="246"/>
      <c r="LF19" s="246"/>
      <c r="LG19" s="252"/>
      <c r="LI19" s="243" t="str">
        <f t="shared" si="25"/>
        <v>Group C</v>
      </c>
      <c r="LJ19" s="245"/>
      <c r="LK19" s="265"/>
      <c r="LL19" s="246"/>
      <c r="LM19" s="249"/>
      <c r="LN19" s="250"/>
      <c r="LO19" s="247"/>
      <c r="LP19" s="251"/>
      <c r="LQ19" s="251"/>
      <c r="LR19" s="246"/>
      <c r="LS19" s="246"/>
      <c r="LT19" s="252"/>
      <c r="LV19" s="243" t="str">
        <f t="shared" si="26"/>
        <v>Group C</v>
      </c>
      <c r="LW19" s="245"/>
      <c r="LX19" s="265"/>
      <c r="LY19" s="246"/>
      <c r="LZ19" s="249"/>
      <c r="MA19" s="250"/>
      <c r="MB19" s="247"/>
      <c r="MC19" s="251"/>
      <c r="MD19" s="251"/>
      <c r="ME19" s="246"/>
      <c r="MF19" s="246"/>
      <c r="MG19" s="252"/>
    </row>
    <row r="20">
      <c r="A20" s="172"/>
      <c r="B20" s="253">
        <f t="array" ref="B20">INDEX(Groups!$C$7:$C$35,MATCH(C20,Groups!$D$7:$D$35,0))</f>
        <v>15</v>
      </c>
      <c r="C20" s="254" t="str">
        <f>GrpC!$B$4</f>
        <v>Slovenia</v>
      </c>
      <c r="D20" s="255">
        <f t="array" ref="D20">INDEX(Groups!$C$7:$C$35,MATCH(E20,Groups!$D$7:$D$35,0))</f>
        <v>9</v>
      </c>
      <c r="E20" s="254" t="str">
        <f>GrpC!$D$4</f>
        <v>Denmark</v>
      </c>
      <c r="F20" s="256">
        <f>GrpC!$E$4</f>
        <v>0</v>
      </c>
      <c r="G20" s="257">
        <f>GrpC!$G$4</f>
        <v>1</v>
      </c>
      <c r="H20" s="133"/>
      <c r="I20" s="253">
        <f t="shared" si="1"/>
        <v>15</v>
      </c>
      <c r="J20" s="254" t="str">
        <f>GrpC!$B$4</f>
        <v>Slovenia</v>
      </c>
      <c r="K20" s="255">
        <f t="shared" ref="K20:K25" si="183">$D20</f>
        <v>9</v>
      </c>
      <c r="L20" s="254" t="str">
        <f>GrpC!$D$4</f>
        <v>Denmark</v>
      </c>
      <c r="M20" s="258"/>
      <c r="N20" s="258"/>
      <c r="O20" s="259"/>
      <c r="P20" s="255" t="str">
        <f t="shared" ref="P20:P25" si="184">IF(($F20&lt;&gt;"")*($G20&lt;&gt;"")*(M20&lt;&gt;"")*(N20&lt;&gt;""),($F20&gt;$G20)*(M20&gt;N20)+($F20=$G20)*(M20=N20)+($F20&lt;$G20)*(M20&lt;N20),"")</f>
        <v/>
      </c>
      <c r="Q20" s="255" t="str">
        <f>IF((P20&lt;&gt;""),IF(OR($F20&lt;&gt;$G20,PrSettings!$M$4="●"),(($F20-$G20)=(M20-N20))*1,0),"")</f>
        <v/>
      </c>
      <c r="R20" s="255" t="str">
        <f t="shared" ref="R20:R25" si="185">IF((P20&lt;&gt;""),($F20=M20)*($G20=N20),"")</f>
        <v/>
      </c>
      <c r="S20" s="255" t="str">
        <f>IF(P20&lt;&gt;"",IF(ABS($F20-$G20)&gt;=PrSettings!$M$7,(ABS($F20-$G20-M20+N20)&lt;=1)*1,IF(AND(P20,$F20=$G20,$F20&gt;=PrSettings!$M$6),(ABS(M20-$F20)&lt;=1)*1,IF(AND(ABS($F20-$G20-M20+N20)&lt;=1,$F20+$G20&gt;=PrSettings!$M$8),(ABS(M20-$F20)&lt;=1)*(ABS(N20-$G20)&lt;=1)*1,""))),"")</f>
        <v/>
      </c>
      <c r="T20" s="260"/>
      <c r="V20" s="253">
        <f t="shared" si="2"/>
        <v>15</v>
      </c>
      <c r="W20" s="254" t="str">
        <f>GrpC!$B$4</f>
        <v>Slovenia</v>
      </c>
      <c r="X20" s="255">
        <f t="shared" ref="X20:X25" si="186">$D20</f>
        <v>9</v>
      </c>
      <c r="Y20" s="254" t="str">
        <f>GrpC!$D$4</f>
        <v>Denmark</v>
      </c>
      <c r="Z20" s="258"/>
      <c r="AA20" s="258"/>
      <c r="AB20" s="259"/>
      <c r="AC20" s="255" t="str">
        <f t="shared" ref="AC20:AC25" si="187">IF(($F20&lt;&gt;"")*($G20&lt;&gt;"")*(Z20&lt;&gt;"")*(AA20&lt;&gt;""),($F20&gt;$G20)*(Z20&gt;AA20)+($F20=$G20)*(Z20=AA20)+($F20&lt;$G20)*(Z20&lt;AA20),"")</f>
        <v/>
      </c>
      <c r="AD20" s="255" t="str">
        <f>IF((AC20&lt;&gt;""),IF(OR($F20&lt;&gt;$G20,PrSettings!$M$4="●"),(($F20-$G20)=(Z20-AA20))*1,0),"")</f>
        <v/>
      </c>
      <c r="AE20" s="255" t="str">
        <f t="shared" ref="AE20:AE25" si="188">IF((AC20&lt;&gt;""),($F20=Z20)*($G20=AA20),"")</f>
        <v/>
      </c>
      <c r="AF20" s="255" t="str">
        <f>IF(AC20&lt;&gt;"",IF(ABS($F20-$G20)&gt;=PrSettings!$M$7,(ABS($F20-$G20-Z20+AA20)&lt;=1)*1,IF(AND(AC20,$F20=$G20,$F20&gt;=PrSettings!$M$6),(ABS(Z20-$F20)&lt;=1)*1,IF(AND(ABS($F20-$G20-Z20+AA20)&lt;=1,$F20+$G20&gt;=PrSettings!$M$8),(ABS(Z20-$F20)&lt;=1)*(ABS(AA20-$G20)&lt;=1)*1,""))),"")</f>
        <v/>
      </c>
      <c r="AG20" s="260"/>
      <c r="AI20" s="253">
        <f t="shared" si="3"/>
        <v>15</v>
      </c>
      <c r="AJ20" s="254" t="str">
        <f>GrpC!$B$4</f>
        <v>Slovenia</v>
      </c>
      <c r="AK20" s="255">
        <f t="shared" ref="AK20:AK25" si="189">$D20</f>
        <v>9</v>
      </c>
      <c r="AL20" s="254" t="str">
        <f>GrpC!$D$4</f>
        <v>Denmark</v>
      </c>
      <c r="AM20" s="258"/>
      <c r="AN20" s="258"/>
      <c r="AO20" s="259"/>
      <c r="AP20" s="255" t="str">
        <f t="shared" ref="AP20:AP25" si="190">IF(($F20&lt;&gt;"")*($G20&lt;&gt;"")*(AM20&lt;&gt;"")*(AN20&lt;&gt;""),($F20&gt;$G20)*(AM20&gt;AN20)+($F20=$G20)*(AM20=AN20)+($F20&lt;$G20)*(AM20&lt;AN20),"")</f>
        <v/>
      </c>
      <c r="AQ20" s="255" t="str">
        <f>IF((AP20&lt;&gt;""),IF(OR($F20&lt;&gt;$G20,PrSettings!$M$4="●"),(($F20-$G20)=(AM20-AN20))*1,0),"")</f>
        <v/>
      </c>
      <c r="AR20" s="255" t="str">
        <f t="shared" ref="AR20:AR25" si="191">IF((AP20&lt;&gt;""),($F20=AM20)*($G20=AN20),"")</f>
        <v/>
      </c>
      <c r="AS20" s="255" t="str">
        <f>IF(AP20&lt;&gt;"",IF(ABS($F20-$G20)&gt;=PrSettings!$M$7,(ABS($F20-$G20-AM20+AN20)&lt;=1)*1,IF(AND(AP20,$F20=$G20,$F20&gt;=PrSettings!$M$6),(ABS(AM20-$F20)&lt;=1)*1,IF(AND(ABS($F20-$G20-AM20+AN20)&lt;=1,$F20+$G20&gt;=PrSettings!$M$8),(ABS(AM20-$F20)&lt;=1)*(ABS(AN20-$G20)&lt;=1)*1,""))),"")</f>
        <v/>
      </c>
      <c r="AT20" s="260"/>
      <c r="AV20" s="253">
        <f t="shared" si="4"/>
        <v>15</v>
      </c>
      <c r="AW20" s="254" t="str">
        <f>GrpC!$B$4</f>
        <v>Slovenia</v>
      </c>
      <c r="AX20" s="255">
        <f t="shared" ref="AX20:AX25" si="192">$D20</f>
        <v>9</v>
      </c>
      <c r="AY20" s="254" t="str">
        <f>GrpC!$D$4</f>
        <v>Denmark</v>
      </c>
      <c r="AZ20" s="258"/>
      <c r="BA20" s="258"/>
      <c r="BB20" s="259"/>
      <c r="BC20" s="255" t="str">
        <f t="shared" ref="BC20:BC25" si="193">IF(($F20&lt;&gt;"")*($G20&lt;&gt;"")*(AZ20&lt;&gt;"")*(BA20&lt;&gt;""),($F20&gt;$G20)*(AZ20&gt;BA20)+($F20=$G20)*(AZ20=BA20)+($F20&lt;$G20)*(AZ20&lt;BA20),"")</f>
        <v/>
      </c>
      <c r="BD20" s="255" t="str">
        <f>IF((BC20&lt;&gt;""),IF(OR($F20&lt;&gt;$G20,PrSettings!$M$4="●"),(($F20-$G20)=(AZ20-BA20))*1,0),"")</f>
        <v/>
      </c>
      <c r="BE20" s="255" t="str">
        <f t="shared" ref="BE20:BE25" si="194">IF((BC20&lt;&gt;""),($F20=AZ20)*($G20=BA20),"")</f>
        <v/>
      </c>
      <c r="BF20" s="255" t="str">
        <f>IF(BC20&lt;&gt;"",IF(ABS($F20-$G20)&gt;=PrSettings!$M$7,(ABS($F20-$G20-AZ20+BA20)&lt;=1)*1,IF(AND(BC20,$F20=$G20,$F20&gt;=PrSettings!$M$6),(ABS(AZ20-$F20)&lt;=1)*1,IF(AND(ABS($F20-$G20-AZ20+BA20)&lt;=1,$F20+$G20&gt;=PrSettings!$M$8),(ABS(AZ20-$F20)&lt;=1)*(ABS(BA20-$G20)&lt;=1)*1,""))),"")</f>
        <v/>
      </c>
      <c r="BG20" s="260"/>
      <c r="BI20" s="253">
        <f t="shared" si="5"/>
        <v>15</v>
      </c>
      <c r="BJ20" s="254" t="str">
        <f>GrpC!$B$4</f>
        <v>Slovenia</v>
      </c>
      <c r="BK20" s="255">
        <f t="shared" ref="BK20:BK25" si="195">$D20</f>
        <v>9</v>
      </c>
      <c r="BL20" s="254" t="str">
        <f>GrpC!$D$4</f>
        <v>Denmark</v>
      </c>
      <c r="BM20" s="258"/>
      <c r="BN20" s="258"/>
      <c r="BO20" s="259"/>
      <c r="BP20" s="255" t="str">
        <f t="shared" ref="BP20:BP25" si="196">IF(($F20&lt;&gt;"")*($G20&lt;&gt;"")*(BM20&lt;&gt;"")*(BN20&lt;&gt;""),($F20&gt;$G20)*(BM20&gt;BN20)+($F20=$G20)*(BM20=BN20)+($F20&lt;$G20)*(BM20&lt;BN20),"")</f>
        <v/>
      </c>
      <c r="BQ20" s="255" t="str">
        <f>IF((BP20&lt;&gt;""),IF(OR($F20&lt;&gt;$G20,PrSettings!$M$4="●"),(($F20-$G20)=(BM20-BN20))*1,0),"")</f>
        <v/>
      </c>
      <c r="BR20" s="255" t="str">
        <f t="shared" ref="BR20:BR25" si="197">IF((BP20&lt;&gt;""),($F20=BM20)*($G20=BN20),"")</f>
        <v/>
      </c>
      <c r="BS20" s="255" t="str">
        <f>IF(BP20&lt;&gt;"",IF(ABS($F20-$G20)&gt;=PrSettings!$M$7,(ABS($F20-$G20-BM20+BN20)&lt;=1)*1,IF(AND(BP20,$F20=$G20,$F20&gt;=PrSettings!$M$6),(ABS(BM20-$F20)&lt;=1)*1,IF(AND(ABS($F20-$G20-BM20+BN20)&lt;=1,$F20+$G20&gt;=PrSettings!$M$8),(ABS(BM20-$F20)&lt;=1)*(ABS(BN20-$G20)&lt;=1)*1,""))),"")</f>
        <v/>
      </c>
      <c r="BT20" s="260"/>
      <c r="BV20" s="253">
        <f t="shared" si="6"/>
        <v>15</v>
      </c>
      <c r="BW20" s="254" t="str">
        <f>GrpC!$B$4</f>
        <v>Slovenia</v>
      </c>
      <c r="BX20" s="255">
        <f t="shared" ref="BX20:BX25" si="198">$D20</f>
        <v>9</v>
      </c>
      <c r="BY20" s="254" t="str">
        <f>GrpC!$D$4</f>
        <v>Denmark</v>
      </c>
      <c r="BZ20" s="258"/>
      <c r="CA20" s="258"/>
      <c r="CB20" s="259"/>
      <c r="CC20" s="255" t="str">
        <f t="shared" ref="CC20:CC25" si="199">IF(($F20&lt;&gt;"")*($G20&lt;&gt;"")*(BZ20&lt;&gt;"")*(CA20&lt;&gt;""),($F20&gt;$G20)*(BZ20&gt;CA20)+($F20=$G20)*(BZ20=CA20)+($F20&lt;$G20)*(BZ20&lt;CA20),"")</f>
        <v/>
      </c>
      <c r="CD20" s="255" t="str">
        <f>IF((CC20&lt;&gt;""),IF(OR($F20&lt;&gt;$G20,PrSettings!$M$4="●"),(($F20-$G20)=(BZ20-CA20))*1,0),"")</f>
        <v/>
      </c>
      <c r="CE20" s="255" t="str">
        <f t="shared" ref="CE20:CE25" si="200">IF((CC20&lt;&gt;""),($F20=BZ20)*($G20=CA20),"")</f>
        <v/>
      </c>
      <c r="CF20" s="255" t="str">
        <f>IF(CC20&lt;&gt;"",IF(ABS($F20-$G20)&gt;=PrSettings!$M$7,(ABS($F20-$G20-BZ20+CA20)&lt;=1)*1,IF(AND(CC20,$F20=$G20,$F20&gt;=PrSettings!$M$6),(ABS(BZ20-$F20)&lt;=1)*1,IF(AND(ABS($F20-$G20-BZ20+CA20)&lt;=1,$F20+$G20&gt;=PrSettings!$M$8),(ABS(BZ20-$F20)&lt;=1)*(ABS(CA20-$G20)&lt;=1)*1,""))),"")</f>
        <v/>
      </c>
      <c r="CG20" s="260"/>
      <c r="CI20" s="253">
        <f t="shared" si="7"/>
        <v>15</v>
      </c>
      <c r="CJ20" s="254" t="str">
        <f>GrpC!$B$4</f>
        <v>Slovenia</v>
      </c>
      <c r="CK20" s="255">
        <f t="shared" ref="CK20:CK25" si="201">$D20</f>
        <v>9</v>
      </c>
      <c r="CL20" s="254" t="str">
        <f>GrpC!$D$4</f>
        <v>Denmark</v>
      </c>
      <c r="CM20" s="258"/>
      <c r="CN20" s="258"/>
      <c r="CO20" s="259"/>
      <c r="CP20" s="255" t="str">
        <f t="shared" ref="CP20:CP25" si="202">IF(($F20&lt;&gt;"")*($G20&lt;&gt;"")*(CM20&lt;&gt;"")*(CN20&lt;&gt;""),($F20&gt;$G20)*(CM20&gt;CN20)+($F20=$G20)*(CM20=CN20)+($F20&lt;$G20)*(CM20&lt;CN20),"")</f>
        <v/>
      </c>
      <c r="CQ20" s="255" t="str">
        <f>IF((CP20&lt;&gt;""),IF(OR($F20&lt;&gt;$G20,PrSettings!$M$4="●"),(($F20-$G20)=(CM20-CN20))*1,0),"")</f>
        <v/>
      </c>
      <c r="CR20" s="255" t="str">
        <f t="shared" ref="CR20:CR25" si="203">IF((CP20&lt;&gt;""),($F20=CM20)*($G20=CN20),"")</f>
        <v/>
      </c>
      <c r="CS20" s="255" t="str">
        <f>IF(CP20&lt;&gt;"",IF(ABS($F20-$G20)&gt;=PrSettings!$M$7,(ABS($F20-$G20-CM20+CN20)&lt;=1)*1,IF(AND(CP20,$F20=$G20,$F20&gt;=PrSettings!$M$6),(ABS(CM20-$F20)&lt;=1)*1,IF(AND(ABS($F20-$G20-CM20+CN20)&lt;=1,$F20+$G20&gt;=PrSettings!$M$8),(ABS(CM20-$F20)&lt;=1)*(ABS(CN20-$G20)&lt;=1)*1,""))),"")</f>
        <v/>
      </c>
      <c r="CT20" s="260"/>
      <c r="CV20" s="253">
        <f t="shared" si="8"/>
        <v>15</v>
      </c>
      <c r="CW20" s="254" t="str">
        <f>GrpC!$B$4</f>
        <v>Slovenia</v>
      </c>
      <c r="CX20" s="255">
        <f t="shared" ref="CX20:CX25" si="204">$D20</f>
        <v>9</v>
      </c>
      <c r="CY20" s="254" t="str">
        <f>GrpC!$D$4</f>
        <v>Denmark</v>
      </c>
      <c r="CZ20" s="258"/>
      <c r="DA20" s="258"/>
      <c r="DB20" s="259"/>
      <c r="DC20" s="255" t="str">
        <f t="shared" ref="DC20:DC25" si="205">IF(($F20&lt;&gt;"")*($G20&lt;&gt;"")*(CZ20&lt;&gt;"")*(DA20&lt;&gt;""),($F20&gt;$G20)*(CZ20&gt;DA20)+($F20=$G20)*(CZ20=DA20)+($F20&lt;$G20)*(CZ20&lt;DA20),"")</f>
        <v/>
      </c>
      <c r="DD20" s="255" t="str">
        <f>IF((DC20&lt;&gt;""),IF(OR($F20&lt;&gt;$G20,PrSettings!$M$4="●"),(($F20-$G20)=(CZ20-DA20))*1,0),"")</f>
        <v/>
      </c>
      <c r="DE20" s="255" t="str">
        <f t="shared" ref="DE20:DE25" si="206">IF((DC20&lt;&gt;""),($F20=CZ20)*($G20=DA20),"")</f>
        <v/>
      </c>
      <c r="DF20" s="255" t="str">
        <f>IF(DC20&lt;&gt;"",IF(ABS($F20-$G20)&gt;=PrSettings!$M$7,(ABS($F20-$G20-CZ20+DA20)&lt;=1)*1,IF(AND(DC20,$F20=$G20,$F20&gt;=PrSettings!$M$6),(ABS(CZ20-$F20)&lt;=1)*1,IF(AND(ABS($F20-$G20-CZ20+DA20)&lt;=1,$F20+$G20&gt;=PrSettings!$M$8),(ABS(CZ20-$F20)&lt;=1)*(ABS(DA20-$G20)&lt;=1)*1,""))),"")</f>
        <v/>
      </c>
      <c r="DG20" s="260"/>
      <c r="DI20" s="253">
        <f t="shared" si="9"/>
        <v>15</v>
      </c>
      <c r="DJ20" s="254" t="str">
        <f>GrpC!$B$4</f>
        <v>Slovenia</v>
      </c>
      <c r="DK20" s="255">
        <f t="shared" ref="DK20:DK25" si="207">$D20</f>
        <v>9</v>
      </c>
      <c r="DL20" s="254" t="str">
        <f>GrpC!$D$4</f>
        <v>Denmark</v>
      </c>
      <c r="DM20" s="258"/>
      <c r="DN20" s="258"/>
      <c r="DO20" s="259"/>
      <c r="DP20" s="255" t="str">
        <f t="shared" ref="DP20:DP25" si="208">IF(($F20&lt;&gt;"")*($G20&lt;&gt;"")*(DM20&lt;&gt;"")*(DN20&lt;&gt;""),($F20&gt;$G20)*(DM20&gt;DN20)+($F20=$G20)*(DM20=DN20)+($F20&lt;$G20)*(DM20&lt;DN20),"")</f>
        <v/>
      </c>
      <c r="DQ20" s="255" t="str">
        <f>IF((DP20&lt;&gt;""),IF(OR($F20&lt;&gt;$G20,PrSettings!$M$4="●"),(($F20-$G20)=(DM20-DN20))*1,0),"")</f>
        <v/>
      </c>
      <c r="DR20" s="255" t="str">
        <f t="shared" ref="DR20:DR25" si="209">IF((DP20&lt;&gt;""),($F20=DM20)*($G20=DN20),"")</f>
        <v/>
      </c>
      <c r="DS20" s="255" t="str">
        <f>IF(DP20&lt;&gt;"",IF(ABS($F20-$G20)&gt;=PrSettings!$M$7,(ABS($F20-$G20-DM20+DN20)&lt;=1)*1,IF(AND(DP20,$F20=$G20,$F20&gt;=PrSettings!$M$6),(ABS(DM20-$F20)&lt;=1)*1,IF(AND(ABS($F20-$G20-DM20+DN20)&lt;=1,$F20+$G20&gt;=PrSettings!$M$8),(ABS(DM20-$F20)&lt;=1)*(ABS(DN20-$G20)&lt;=1)*1,""))),"")</f>
        <v/>
      </c>
      <c r="DT20" s="260"/>
      <c r="DV20" s="253">
        <f t="shared" si="10"/>
        <v>15</v>
      </c>
      <c r="DW20" s="254" t="str">
        <f>GrpC!$B$4</f>
        <v>Slovenia</v>
      </c>
      <c r="DX20" s="255">
        <f t="shared" ref="DX20:DX25" si="210">$D20</f>
        <v>9</v>
      </c>
      <c r="DY20" s="254" t="str">
        <f>GrpC!$D$4</f>
        <v>Denmark</v>
      </c>
      <c r="DZ20" s="258"/>
      <c r="EA20" s="258"/>
      <c r="EB20" s="259"/>
      <c r="EC20" s="255" t="str">
        <f t="shared" ref="EC20:EC25" si="211">IF(($F20&lt;&gt;"")*($G20&lt;&gt;"")*(DZ20&lt;&gt;"")*(EA20&lt;&gt;""),($F20&gt;$G20)*(DZ20&gt;EA20)+($F20=$G20)*(DZ20=EA20)+($F20&lt;$G20)*(DZ20&lt;EA20),"")</f>
        <v/>
      </c>
      <c r="ED20" s="255" t="str">
        <f>IF((EC20&lt;&gt;""),IF(OR($F20&lt;&gt;$G20,PrSettings!$M$4="●"),(($F20-$G20)=(DZ20-EA20))*1,0),"")</f>
        <v/>
      </c>
      <c r="EE20" s="255" t="str">
        <f t="shared" ref="EE20:EE25" si="212">IF((EC20&lt;&gt;""),($F20=DZ20)*($G20=EA20),"")</f>
        <v/>
      </c>
      <c r="EF20" s="255" t="str">
        <f>IF(EC20&lt;&gt;"",IF(ABS($F20-$G20)&gt;=PrSettings!$M$7,(ABS($F20-$G20-DZ20+EA20)&lt;=1)*1,IF(AND(EC20,$F20=$G20,$F20&gt;=PrSettings!$M$6),(ABS(DZ20-$F20)&lt;=1)*1,IF(AND(ABS($F20-$G20-DZ20+EA20)&lt;=1,$F20+$G20&gt;=PrSettings!$M$8),(ABS(DZ20-$F20)&lt;=1)*(ABS(EA20-$G20)&lt;=1)*1,""))),"")</f>
        <v/>
      </c>
      <c r="EG20" s="260"/>
      <c r="EI20" s="253">
        <f t="shared" si="11"/>
        <v>15</v>
      </c>
      <c r="EJ20" s="254" t="str">
        <f>GrpC!$B$4</f>
        <v>Slovenia</v>
      </c>
      <c r="EK20" s="255">
        <f t="shared" ref="EK20:EK25" si="213">$D20</f>
        <v>9</v>
      </c>
      <c r="EL20" s="254" t="str">
        <f>GrpC!$D$4</f>
        <v>Denmark</v>
      </c>
      <c r="EM20" s="258"/>
      <c r="EN20" s="258"/>
      <c r="EO20" s="259"/>
      <c r="EP20" s="255" t="str">
        <f t="shared" ref="EP20:EP25" si="214">IF(($F20&lt;&gt;"")*($G20&lt;&gt;"")*(EM20&lt;&gt;"")*(EN20&lt;&gt;""),($F20&gt;$G20)*(EM20&gt;EN20)+($F20=$G20)*(EM20=EN20)+($F20&lt;$G20)*(EM20&lt;EN20),"")</f>
        <v/>
      </c>
      <c r="EQ20" s="255" t="str">
        <f>IF((EP20&lt;&gt;""),IF(OR($F20&lt;&gt;$G20,PrSettings!$M$4="●"),(($F20-$G20)=(EM20-EN20))*1,0),"")</f>
        <v/>
      </c>
      <c r="ER20" s="255" t="str">
        <f t="shared" ref="ER20:ER25" si="215">IF((EP20&lt;&gt;""),($F20=EM20)*($G20=EN20),"")</f>
        <v/>
      </c>
      <c r="ES20" s="255" t="str">
        <f>IF(EP20&lt;&gt;"",IF(ABS($F20-$G20)&gt;=PrSettings!$M$7,(ABS($F20-$G20-EM20+EN20)&lt;=1)*1,IF(AND(EP20,$F20=$G20,$F20&gt;=PrSettings!$M$6),(ABS(EM20-$F20)&lt;=1)*1,IF(AND(ABS($F20-$G20-EM20+EN20)&lt;=1,$F20+$G20&gt;=PrSettings!$M$8),(ABS(EM20-$F20)&lt;=1)*(ABS(EN20-$G20)&lt;=1)*1,""))),"")</f>
        <v/>
      </c>
      <c r="ET20" s="260"/>
      <c r="EV20" s="253">
        <f t="shared" si="12"/>
        <v>15</v>
      </c>
      <c r="EW20" s="254" t="str">
        <f>GrpC!$B$4</f>
        <v>Slovenia</v>
      </c>
      <c r="EX20" s="255">
        <f t="shared" ref="EX20:EX25" si="216">$D20</f>
        <v>9</v>
      </c>
      <c r="EY20" s="254" t="str">
        <f>GrpC!$D$4</f>
        <v>Denmark</v>
      </c>
      <c r="EZ20" s="258"/>
      <c r="FA20" s="258"/>
      <c r="FB20" s="259"/>
      <c r="FC20" s="255" t="str">
        <f t="shared" ref="FC20:FC25" si="217">IF(($F20&lt;&gt;"")*($G20&lt;&gt;"")*(EZ20&lt;&gt;"")*(FA20&lt;&gt;""),($F20&gt;$G20)*(EZ20&gt;FA20)+($F20=$G20)*(EZ20=FA20)+($F20&lt;$G20)*(EZ20&lt;FA20),"")</f>
        <v/>
      </c>
      <c r="FD20" s="255" t="str">
        <f>IF((FC20&lt;&gt;""),IF(OR($F20&lt;&gt;$G20,PrSettings!$M$4="●"),(($F20-$G20)=(EZ20-FA20))*1,0),"")</f>
        <v/>
      </c>
      <c r="FE20" s="255" t="str">
        <f t="shared" ref="FE20:FE25" si="218">IF((FC20&lt;&gt;""),($F20=EZ20)*($G20=FA20),"")</f>
        <v/>
      </c>
      <c r="FF20" s="255" t="str">
        <f>IF(FC20&lt;&gt;"",IF(ABS($F20-$G20)&gt;=PrSettings!$M$7,(ABS($F20-$G20-EZ20+FA20)&lt;=1)*1,IF(AND(FC20,$F20=$G20,$F20&gt;=PrSettings!$M$6),(ABS(EZ20-$F20)&lt;=1)*1,IF(AND(ABS($F20-$G20-EZ20+FA20)&lt;=1,$F20+$G20&gt;=PrSettings!$M$8),(ABS(EZ20-$F20)&lt;=1)*(ABS(FA20-$G20)&lt;=1)*1,""))),"")</f>
        <v/>
      </c>
      <c r="FG20" s="260"/>
      <c r="FI20" s="253">
        <f t="shared" si="13"/>
        <v>15</v>
      </c>
      <c r="FJ20" s="254" t="str">
        <f>GrpC!$B$4</f>
        <v>Slovenia</v>
      </c>
      <c r="FK20" s="255">
        <f t="shared" ref="FK20:FK25" si="219">$D20</f>
        <v>9</v>
      </c>
      <c r="FL20" s="254" t="str">
        <f>GrpC!$D$4</f>
        <v>Denmark</v>
      </c>
      <c r="FM20" s="258"/>
      <c r="FN20" s="258"/>
      <c r="FO20" s="259"/>
      <c r="FP20" s="255" t="str">
        <f t="shared" ref="FP20:FP25" si="220">IF(($F20&lt;&gt;"")*($G20&lt;&gt;"")*(FM20&lt;&gt;"")*(FN20&lt;&gt;""),($F20&gt;$G20)*(FM20&gt;FN20)+($F20=$G20)*(FM20=FN20)+($F20&lt;$G20)*(FM20&lt;FN20),"")</f>
        <v/>
      </c>
      <c r="FQ20" s="255" t="str">
        <f>IF((FP20&lt;&gt;""),IF(OR($F20&lt;&gt;$G20,PrSettings!$M$4="●"),(($F20-$G20)=(FM20-FN20))*1,0),"")</f>
        <v/>
      </c>
      <c r="FR20" s="255" t="str">
        <f t="shared" ref="FR20:FR25" si="221">IF((FP20&lt;&gt;""),($F20=FM20)*($G20=FN20),"")</f>
        <v/>
      </c>
      <c r="FS20" s="255" t="str">
        <f>IF(FP20&lt;&gt;"",IF(ABS($F20-$G20)&gt;=PrSettings!$M$7,(ABS($F20-$G20-FM20+FN20)&lt;=1)*1,IF(AND(FP20,$F20=$G20,$F20&gt;=PrSettings!$M$6),(ABS(FM20-$F20)&lt;=1)*1,IF(AND(ABS($F20-$G20-FM20+FN20)&lt;=1,$F20+$G20&gt;=PrSettings!$M$8),(ABS(FM20-$F20)&lt;=1)*(ABS(FN20-$G20)&lt;=1)*1,""))),"")</f>
        <v/>
      </c>
      <c r="FT20" s="260"/>
      <c r="FV20" s="253">
        <f t="shared" si="14"/>
        <v>15</v>
      </c>
      <c r="FW20" s="254" t="str">
        <f>GrpC!$B$4</f>
        <v>Slovenia</v>
      </c>
      <c r="FX20" s="255">
        <f t="shared" ref="FX20:FX25" si="222">$D20</f>
        <v>9</v>
      </c>
      <c r="FY20" s="254" t="str">
        <f>GrpC!$D$4</f>
        <v>Denmark</v>
      </c>
      <c r="FZ20" s="258"/>
      <c r="GA20" s="258"/>
      <c r="GB20" s="259"/>
      <c r="GC20" s="255" t="str">
        <f t="shared" ref="GC20:GC25" si="223">IF(($F20&lt;&gt;"")*($G20&lt;&gt;"")*(FZ20&lt;&gt;"")*(GA20&lt;&gt;""),($F20&gt;$G20)*(FZ20&gt;GA20)+($F20=$G20)*(FZ20=GA20)+($F20&lt;$G20)*(FZ20&lt;GA20),"")</f>
        <v/>
      </c>
      <c r="GD20" s="255" t="str">
        <f>IF((GC20&lt;&gt;""),IF(OR($F20&lt;&gt;$G20,PrSettings!$M$4="●"),(($F20-$G20)=(FZ20-GA20))*1,0),"")</f>
        <v/>
      </c>
      <c r="GE20" s="255" t="str">
        <f t="shared" ref="GE20:GE25" si="224">IF((GC20&lt;&gt;""),($F20=FZ20)*($G20=GA20),"")</f>
        <v/>
      </c>
      <c r="GF20" s="255" t="str">
        <f>IF(GC20&lt;&gt;"",IF(ABS($F20-$G20)&gt;=PrSettings!$M$7,(ABS($F20-$G20-FZ20+GA20)&lt;=1)*1,IF(AND(GC20,$F20=$G20,$F20&gt;=PrSettings!$M$6),(ABS(FZ20-$F20)&lt;=1)*1,IF(AND(ABS($F20-$G20-FZ20+GA20)&lt;=1,$F20+$G20&gt;=PrSettings!$M$8),(ABS(FZ20-$F20)&lt;=1)*(ABS(GA20-$G20)&lt;=1)*1,""))),"")</f>
        <v/>
      </c>
      <c r="GG20" s="260"/>
      <c r="GI20" s="253">
        <f t="shared" si="15"/>
        <v>15</v>
      </c>
      <c r="GJ20" s="254" t="str">
        <f>GrpC!$B$4</f>
        <v>Slovenia</v>
      </c>
      <c r="GK20" s="255">
        <f t="shared" ref="GK20:GK25" si="225">$D20</f>
        <v>9</v>
      </c>
      <c r="GL20" s="254" t="str">
        <f>GrpC!$D$4</f>
        <v>Denmark</v>
      </c>
      <c r="GM20" s="258"/>
      <c r="GN20" s="258"/>
      <c r="GO20" s="259"/>
      <c r="GP20" s="255" t="str">
        <f t="shared" ref="GP20:GP25" si="226">IF(($F20&lt;&gt;"")*($G20&lt;&gt;"")*(GM20&lt;&gt;"")*(GN20&lt;&gt;""),($F20&gt;$G20)*(GM20&gt;GN20)+($F20=$G20)*(GM20=GN20)+($F20&lt;$G20)*(GM20&lt;GN20),"")</f>
        <v/>
      </c>
      <c r="GQ20" s="255" t="str">
        <f>IF((GP20&lt;&gt;""),IF(OR($F20&lt;&gt;$G20,PrSettings!$M$4="●"),(($F20-$G20)=(GM20-GN20))*1,0),"")</f>
        <v/>
      </c>
      <c r="GR20" s="255" t="str">
        <f t="shared" ref="GR20:GR25" si="227">IF((GP20&lt;&gt;""),($F20=GM20)*($G20=GN20),"")</f>
        <v/>
      </c>
      <c r="GS20" s="255" t="str">
        <f>IF(GP20&lt;&gt;"",IF(ABS($F20-$G20)&gt;=PrSettings!$M$7,(ABS($F20-$G20-GM20+GN20)&lt;=1)*1,IF(AND(GP20,$F20=$G20,$F20&gt;=PrSettings!$M$6),(ABS(GM20-$F20)&lt;=1)*1,IF(AND(ABS($F20-$G20-GM20+GN20)&lt;=1,$F20+$G20&gt;=PrSettings!$M$8),(ABS(GM20-$F20)&lt;=1)*(ABS(GN20-$G20)&lt;=1)*1,""))),"")</f>
        <v/>
      </c>
      <c r="GT20" s="260"/>
      <c r="GV20" s="253">
        <f t="shared" si="16"/>
        <v>15</v>
      </c>
      <c r="GW20" s="254" t="str">
        <f>GrpC!$B$4</f>
        <v>Slovenia</v>
      </c>
      <c r="GX20" s="255">
        <f t="shared" ref="GX20:GX25" si="228">$D20</f>
        <v>9</v>
      </c>
      <c r="GY20" s="254" t="str">
        <f>GrpC!$D$4</f>
        <v>Denmark</v>
      </c>
      <c r="GZ20" s="258"/>
      <c r="HA20" s="258"/>
      <c r="HB20" s="259"/>
      <c r="HC20" s="255" t="str">
        <f t="shared" ref="HC20:HC25" si="229">IF(($F20&lt;&gt;"")*($G20&lt;&gt;"")*(GZ20&lt;&gt;"")*(HA20&lt;&gt;""),($F20&gt;$G20)*(GZ20&gt;HA20)+($F20=$G20)*(GZ20=HA20)+($F20&lt;$G20)*(GZ20&lt;HA20),"")</f>
        <v/>
      </c>
      <c r="HD20" s="255" t="str">
        <f>IF((HC20&lt;&gt;""),IF(OR($F20&lt;&gt;$G20,PrSettings!$M$4="●"),(($F20-$G20)=(GZ20-HA20))*1,0),"")</f>
        <v/>
      </c>
      <c r="HE20" s="255" t="str">
        <f t="shared" ref="HE20:HE25" si="230">IF((HC20&lt;&gt;""),($F20=GZ20)*($G20=HA20),"")</f>
        <v/>
      </c>
      <c r="HF20" s="255" t="str">
        <f>IF(HC20&lt;&gt;"",IF(ABS($F20-$G20)&gt;=PrSettings!$M$7,(ABS($F20-$G20-GZ20+HA20)&lt;=1)*1,IF(AND(HC20,$F20=$G20,$F20&gt;=PrSettings!$M$6),(ABS(GZ20-$F20)&lt;=1)*1,IF(AND(ABS($F20-$G20-GZ20+HA20)&lt;=1,$F20+$G20&gt;=PrSettings!$M$8),(ABS(GZ20-$F20)&lt;=1)*(ABS(HA20-$G20)&lt;=1)*1,""))),"")</f>
        <v/>
      </c>
      <c r="HG20" s="260"/>
      <c r="HI20" s="253">
        <f t="shared" si="17"/>
        <v>15</v>
      </c>
      <c r="HJ20" s="254" t="str">
        <f>GrpC!$B$4</f>
        <v>Slovenia</v>
      </c>
      <c r="HK20" s="255">
        <f t="shared" ref="HK20:HK25" si="231">$D20</f>
        <v>9</v>
      </c>
      <c r="HL20" s="254" t="str">
        <f>GrpC!$D$4</f>
        <v>Denmark</v>
      </c>
      <c r="HM20" s="258"/>
      <c r="HN20" s="258"/>
      <c r="HO20" s="259"/>
      <c r="HP20" s="255" t="str">
        <f t="shared" ref="HP20:HP25" si="232">IF(($F20&lt;&gt;"")*($G20&lt;&gt;"")*(HM20&lt;&gt;"")*(HN20&lt;&gt;""),($F20&gt;$G20)*(HM20&gt;HN20)+($F20=$G20)*(HM20=HN20)+($F20&lt;$G20)*(HM20&lt;HN20),"")</f>
        <v/>
      </c>
      <c r="HQ20" s="255" t="str">
        <f>IF((HP20&lt;&gt;""),IF(OR($F20&lt;&gt;$G20,PrSettings!$M$4="●"),(($F20-$G20)=(HM20-HN20))*1,0),"")</f>
        <v/>
      </c>
      <c r="HR20" s="255" t="str">
        <f t="shared" ref="HR20:HR25" si="233">IF((HP20&lt;&gt;""),($F20=HM20)*($G20=HN20),"")</f>
        <v/>
      </c>
      <c r="HS20" s="255" t="str">
        <f>IF(HP20&lt;&gt;"",IF(ABS($F20-$G20)&gt;=PrSettings!$M$7,(ABS($F20-$G20-HM20+HN20)&lt;=1)*1,IF(AND(HP20,$F20=$G20,$F20&gt;=PrSettings!$M$6),(ABS(HM20-$F20)&lt;=1)*1,IF(AND(ABS($F20-$G20-HM20+HN20)&lt;=1,$F20+$G20&gt;=PrSettings!$M$8),(ABS(HM20-$F20)&lt;=1)*(ABS(HN20-$G20)&lt;=1)*1,""))),"")</f>
        <v/>
      </c>
      <c r="HT20" s="260"/>
      <c r="HV20" s="253">
        <f t="shared" si="18"/>
        <v>15</v>
      </c>
      <c r="HW20" s="254" t="str">
        <f>GrpC!$B$4</f>
        <v>Slovenia</v>
      </c>
      <c r="HX20" s="255">
        <f t="shared" ref="HX20:HX25" si="234">$D20</f>
        <v>9</v>
      </c>
      <c r="HY20" s="254" t="str">
        <f>GrpC!$D$4</f>
        <v>Denmark</v>
      </c>
      <c r="HZ20" s="258"/>
      <c r="IA20" s="258"/>
      <c r="IB20" s="259"/>
      <c r="IC20" s="255" t="str">
        <f t="shared" ref="IC20:IC25" si="235">IF(($F20&lt;&gt;"")*($G20&lt;&gt;"")*(HZ20&lt;&gt;"")*(IA20&lt;&gt;""),($F20&gt;$G20)*(HZ20&gt;IA20)+($F20=$G20)*(HZ20=IA20)+($F20&lt;$G20)*(HZ20&lt;IA20),"")</f>
        <v/>
      </c>
      <c r="ID20" s="255" t="str">
        <f>IF((IC20&lt;&gt;""),IF(OR($F20&lt;&gt;$G20,PrSettings!$M$4="●"),(($F20-$G20)=(HZ20-IA20))*1,0),"")</f>
        <v/>
      </c>
      <c r="IE20" s="255" t="str">
        <f t="shared" ref="IE20:IE25" si="236">IF((IC20&lt;&gt;""),($F20=HZ20)*($G20=IA20),"")</f>
        <v/>
      </c>
      <c r="IF20" s="255" t="str">
        <f>IF(IC20&lt;&gt;"",IF(ABS($F20-$G20)&gt;=PrSettings!$M$7,(ABS($F20-$G20-HZ20+IA20)&lt;=1)*1,IF(AND(IC20,$F20=$G20,$F20&gt;=PrSettings!$M$6),(ABS(HZ20-$F20)&lt;=1)*1,IF(AND(ABS($F20-$G20-HZ20+IA20)&lt;=1,$F20+$G20&gt;=PrSettings!$M$8),(ABS(HZ20-$F20)&lt;=1)*(ABS(IA20-$G20)&lt;=1)*1,""))),"")</f>
        <v/>
      </c>
      <c r="IG20" s="260"/>
      <c r="II20" s="253">
        <f t="shared" si="19"/>
        <v>15</v>
      </c>
      <c r="IJ20" s="254" t="str">
        <f>GrpC!$B$4</f>
        <v>Slovenia</v>
      </c>
      <c r="IK20" s="255">
        <f t="shared" ref="IK20:IK25" si="237">$D20</f>
        <v>9</v>
      </c>
      <c r="IL20" s="254" t="str">
        <f>GrpC!$D$4</f>
        <v>Denmark</v>
      </c>
      <c r="IM20" s="258"/>
      <c r="IN20" s="258"/>
      <c r="IO20" s="259"/>
      <c r="IP20" s="255" t="str">
        <f t="shared" ref="IP20:IP25" si="238">IF(($F20&lt;&gt;"")*($G20&lt;&gt;"")*(IM20&lt;&gt;"")*(IN20&lt;&gt;""),($F20&gt;$G20)*(IM20&gt;IN20)+($F20=$G20)*(IM20=IN20)+($F20&lt;$G20)*(IM20&lt;IN20),"")</f>
        <v/>
      </c>
      <c r="IQ20" s="255" t="str">
        <f>IF((IP20&lt;&gt;""),IF(OR($F20&lt;&gt;$G20,PrSettings!$M$4="●"),(($F20-$G20)=(IM20-IN20))*1,0),"")</f>
        <v/>
      </c>
      <c r="IR20" s="255" t="str">
        <f t="shared" ref="IR20:IR25" si="239">IF((IP20&lt;&gt;""),($F20=IM20)*($G20=IN20),"")</f>
        <v/>
      </c>
      <c r="IS20" s="255" t="str">
        <f>IF(IP20&lt;&gt;"",IF(ABS($F20-$G20)&gt;=PrSettings!$M$7,(ABS($F20-$G20-IM20+IN20)&lt;=1)*1,IF(AND(IP20,$F20=$G20,$F20&gt;=PrSettings!$M$6),(ABS(IM20-$F20)&lt;=1)*1,IF(AND(ABS($F20-$G20-IM20+IN20)&lt;=1,$F20+$G20&gt;=PrSettings!$M$8),(ABS(IM20-$F20)&lt;=1)*(ABS(IN20-$G20)&lt;=1)*1,""))),"")</f>
        <v/>
      </c>
      <c r="IT20" s="260"/>
      <c r="IV20" s="253">
        <f t="shared" si="20"/>
        <v>15</v>
      </c>
      <c r="IW20" s="254" t="str">
        <f>GrpC!$B$4</f>
        <v>Slovenia</v>
      </c>
      <c r="IX20" s="255">
        <f t="shared" ref="IX20:IX25" si="240">$D20</f>
        <v>9</v>
      </c>
      <c r="IY20" s="254" t="str">
        <f>GrpC!$D$4</f>
        <v>Denmark</v>
      </c>
      <c r="IZ20" s="258"/>
      <c r="JA20" s="258"/>
      <c r="JB20" s="259"/>
      <c r="JC20" s="255" t="str">
        <f t="shared" ref="JC20:JC25" si="241">IF(($F20&lt;&gt;"")*($G20&lt;&gt;"")*(IZ20&lt;&gt;"")*(JA20&lt;&gt;""),($F20&gt;$G20)*(IZ20&gt;JA20)+($F20=$G20)*(IZ20=JA20)+($F20&lt;$G20)*(IZ20&lt;JA20),"")</f>
        <v/>
      </c>
      <c r="JD20" s="255" t="str">
        <f>IF((JC20&lt;&gt;""),IF(OR($F20&lt;&gt;$G20,PrSettings!$M$4="●"),(($F20-$G20)=(IZ20-JA20))*1,0),"")</f>
        <v/>
      </c>
      <c r="JE20" s="255" t="str">
        <f t="shared" ref="JE20:JE25" si="242">IF((JC20&lt;&gt;""),($F20=IZ20)*($G20=JA20),"")</f>
        <v/>
      </c>
      <c r="JF20" s="255" t="str">
        <f>IF(JC20&lt;&gt;"",IF(ABS($F20-$G20)&gt;=PrSettings!$M$7,(ABS($F20-$G20-IZ20+JA20)&lt;=1)*1,IF(AND(JC20,$F20=$G20,$F20&gt;=PrSettings!$M$6),(ABS(IZ20-$F20)&lt;=1)*1,IF(AND(ABS($F20-$G20-IZ20+JA20)&lt;=1,$F20+$G20&gt;=PrSettings!$M$8),(ABS(IZ20-$F20)&lt;=1)*(ABS(JA20-$G20)&lt;=1)*1,""))),"")</f>
        <v/>
      </c>
      <c r="JG20" s="260"/>
      <c r="JI20" s="253">
        <f t="shared" si="21"/>
        <v>15</v>
      </c>
      <c r="JJ20" s="254" t="str">
        <f>GrpC!$B$4</f>
        <v>Slovenia</v>
      </c>
      <c r="JK20" s="255">
        <f t="shared" ref="JK20:JK25" si="243">$D20</f>
        <v>9</v>
      </c>
      <c r="JL20" s="254" t="str">
        <f>GrpC!$D$4</f>
        <v>Denmark</v>
      </c>
      <c r="JM20" s="258"/>
      <c r="JN20" s="258"/>
      <c r="JO20" s="259"/>
      <c r="JP20" s="255" t="str">
        <f t="shared" ref="JP20:JP25" si="244">IF(($F20&lt;&gt;"")*($G20&lt;&gt;"")*(JM20&lt;&gt;"")*(JN20&lt;&gt;""),($F20&gt;$G20)*(JM20&gt;JN20)+($F20=$G20)*(JM20=JN20)+($F20&lt;$G20)*(JM20&lt;JN20),"")</f>
        <v/>
      </c>
      <c r="JQ20" s="255" t="str">
        <f>IF((JP20&lt;&gt;""),IF(OR($F20&lt;&gt;$G20,PrSettings!$M$4="●"),(($F20-$G20)=(JM20-JN20))*1,0),"")</f>
        <v/>
      </c>
      <c r="JR20" s="255" t="str">
        <f t="shared" ref="JR20:JR25" si="245">IF((JP20&lt;&gt;""),($F20=JM20)*($G20=JN20),"")</f>
        <v/>
      </c>
      <c r="JS20" s="255" t="str">
        <f>IF(JP20&lt;&gt;"",IF(ABS($F20-$G20)&gt;=PrSettings!$M$7,(ABS($F20-$G20-JM20+JN20)&lt;=1)*1,IF(AND(JP20,$F20=$G20,$F20&gt;=PrSettings!$M$6),(ABS(JM20-$F20)&lt;=1)*1,IF(AND(ABS($F20-$G20-JM20+JN20)&lt;=1,$F20+$G20&gt;=PrSettings!$M$8),(ABS(JM20-$F20)&lt;=1)*(ABS(JN20-$G20)&lt;=1)*1,""))),"")</f>
        <v/>
      </c>
      <c r="JT20" s="260"/>
      <c r="JV20" s="253">
        <f t="shared" si="22"/>
        <v>15</v>
      </c>
      <c r="JW20" s="254" t="str">
        <f>GrpC!$B$4</f>
        <v>Slovenia</v>
      </c>
      <c r="JX20" s="255">
        <f t="shared" ref="JX20:JX25" si="246">$D20</f>
        <v>9</v>
      </c>
      <c r="JY20" s="254" t="str">
        <f>GrpC!$D$4</f>
        <v>Denmark</v>
      </c>
      <c r="JZ20" s="258"/>
      <c r="KA20" s="258"/>
      <c r="KB20" s="259"/>
      <c r="KC20" s="255" t="str">
        <f t="shared" ref="KC20:KC25" si="247">IF(($F20&lt;&gt;"")*($G20&lt;&gt;"")*(JZ20&lt;&gt;"")*(KA20&lt;&gt;""),($F20&gt;$G20)*(JZ20&gt;KA20)+($F20=$G20)*(JZ20=KA20)+($F20&lt;$G20)*(JZ20&lt;KA20),"")</f>
        <v/>
      </c>
      <c r="KD20" s="255" t="str">
        <f>IF((KC20&lt;&gt;""),IF(OR($F20&lt;&gt;$G20,PrSettings!$M$4="●"),(($F20-$G20)=(JZ20-KA20))*1,0),"")</f>
        <v/>
      </c>
      <c r="KE20" s="255" t="str">
        <f t="shared" ref="KE20:KE25" si="248">IF((KC20&lt;&gt;""),($F20=JZ20)*($G20=KA20),"")</f>
        <v/>
      </c>
      <c r="KF20" s="255" t="str">
        <f>IF(KC20&lt;&gt;"",IF(ABS($F20-$G20)&gt;=PrSettings!$M$7,(ABS($F20-$G20-JZ20+KA20)&lt;=1)*1,IF(AND(KC20,$F20=$G20,$F20&gt;=PrSettings!$M$6),(ABS(JZ20-$F20)&lt;=1)*1,IF(AND(ABS($F20-$G20-JZ20+KA20)&lt;=1,$F20+$G20&gt;=PrSettings!$M$8),(ABS(JZ20-$F20)&lt;=1)*(ABS(KA20-$G20)&lt;=1)*1,""))),"")</f>
        <v/>
      </c>
      <c r="KG20" s="260"/>
      <c r="KI20" s="253">
        <f t="shared" si="23"/>
        <v>15</v>
      </c>
      <c r="KJ20" s="254" t="str">
        <f>GrpC!$B$4</f>
        <v>Slovenia</v>
      </c>
      <c r="KK20" s="255">
        <f t="shared" ref="KK20:KK25" si="249">$D20</f>
        <v>9</v>
      </c>
      <c r="KL20" s="254" t="str">
        <f>GrpC!$D$4</f>
        <v>Denmark</v>
      </c>
      <c r="KM20" s="258"/>
      <c r="KN20" s="258"/>
      <c r="KO20" s="259"/>
      <c r="KP20" s="255" t="str">
        <f t="shared" ref="KP20:KP25" si="250">IF(($F20&lt;&gt;"")*($G20&lt;&gt;"")*(KM20&lt;&gt;"")*(KN20&lt;&gt;""),($F20&gt;$G20)*(KM20&gt;KN20)+($F20=$G20)*(KM20=KN20)+($F20&lt;$G20)*(KM20&lt;KN20),"")</f>
        <v/>
      </c>
      <c r="KQ20" s="255" t="str">
        <f>IF((KP20&lt;&gt;""),IF(OR($F20&lt;&gt;$G20,PrSettings!$M$4="●"),(($F20-$G20)=(KM20-KN20))*1,0),"")</f>
        <v/>
      </c>
      <c r="KR20" s="255" t="str">
        <f t="shared" ref="KR20:KR25" si="251">IF((KP20&lt;&gt;""),($F20=KM20)*($G20=KN20),"")</f>
        <v/>
      </c>
      <c r="KS20" s="255" t="str">
        <f>IF(KP20&lt;&gt;"",IF(ABS($F20-$G20)&gt;=PrSettings!$M$7,(ABS($F20-$G20-KM20+KN20)&lt;=1)*1,IF(AND(KP20,$F20=$G20,$F20&gt;=PrSettings!$M$6),(ABS(KM20-$F20)&lt;=1)*1,IF(AND(ABS($F20-$G20-KM20+KN20)&lt;=1,$F20+$G20&gt;=PrSettings!$M$8),(ABS(KM20-$F20)&lt;=1)*(ABS(KN20-$G20)&lt;=1)*1,""))),"")</f>
        <v/>
      </c>
      <c r="KT20" s="260"/>
      <c r="KV20" s="253">
        <f t="shared" si="24"/>
        <v>15</v>
      </c>
      <c r="KW20" s="254" t="str">
        <f>GrpC!$B$4</f>
        <v>Slovenia</v>
      </c>
      <c r="KX20" s="255">
        <f t="shared" ref="KX20:KX25" si="252">$D20</f>
        <v>9</v>
      </c>
      <c r="KY20" s="254" t="str">
        <f>GrpC!$D$4</f>
        <v>Denmark</v>
      </c>
      <c r="KZ20" s="258"/>
      <c r="LA20" s="258"/>
      <c r="LB20" s="259"/>
      <c r="LC20" s="255" t="str">
        <f t="shared" ref="LC20:LC25" si="253">IF(($F20&lt;&gt;"")*($G20&lt;&gt;"")*(KZ20&lt;&gt;"")*(LA20&lt;&gt;""),($F20&gt;$G20)*(KZ20&gt;LA20)+($F20=$G20)*(KZ20=LA20)+($F20&lt;$G20)*(KZ20&lt;LA20),"")</f>
        <v/>
      </c>
      <c r="LD20" s="255" t="str">
        <f>IF((LC20&lt;&gt;""),IF(OR($F20&lt;&gt;$G20,PrSettings!$M$4="●"),(($F20-$G20)=(KZ20-LA20))*1,0),"")</f>
        <v/>
      </c>
      <c r="LE20" s="255" t="str">
        <f t="shared" ref="LE20:LE25" si="254">IF((LC20&lt;&gt;""),($F20=KZ20)*($G20=LA20),"")</f>
        <v/>
      </c>
      <c r="LF20" s="255" t="str">
        <f>IF(LC20&lt;&gt;"",IF(ABS($F20-$G20)&gt;=PrSettings!$M$7,(ABS($F20-$G20-KZ20+LA20)&lt;=1)*1,IF(AND(LC20,$F20=$G20,$F20&gt;=PrSettings!$M$6),(ABS(KZ20-$F20)&lt;=1)*1,IF(AND(ABS($F20-$G20-KZ20+LA20)&lt;=1,$F20+$G20&gt;=PrSettings!$M$8),(ABS(KZ20-$F20)&lt;=1)*(ABS(LA20-$G20)&lt;=1)*1,""))),"")</f>
        <v/>
      </c>
      <c r="LG20" s="260"/>
      <c r="LI20" s="253">
        <f t="shared" si="25"/>
        <v>15</v>
      </c>
      <c r="LJ20" s="254" t="str">
        <f>GrpC!$B$4</f>
        <v>Slovenia</v>
      </c>
      <c r="LK20" s="255">
        <f t="shared" ref="LK20:LK25" si="255">$D20</f>
        <v>9</v>
      </c>
      <c r="LL20" s="254" t="str">
        <f>GrpC!$D$4</f>
        <v>Denmark</v>
      </c>
      <c r="LM20" s="258"/>
      <c r="LN20" s="258"/>
      <c r="LO20" s="259"/>
      <c r="LP20" s="255" t="str">
        <f t="shared" ref="LP20:LP25" si="256">IF(($F20&lt;&gt;"")*($G20&lt;&gt;"")*(LM20&lt;&gt;"")*(LN20&lt;&gt;""),($F20&gt;$G20)*(LM20&gt;LN20)+($F20=$G20)*(LM20=LN20)+($F20&lt;$G20)*(LM20&lt;LN20),"")</f>
        <v/>
      </c>
      <c r="LQ20" s="255" t="str">
        <f>IF((LP20&lt;&gt;""),IF(OR($F20&lt;&gt;$G20,PrSettings!$M$4="●"),(($F20-$G20)=(LM20-LN20))*1,0),"")</f>
        <v/>
      </c>
      <c r="LR20" s="255" t="str">
        <f t="shared" ref="LR20:LR25" si="257">IF((LP20&lt;&gt;""),($F20=LM20)*($G20=LN20),"")</f>
        <v/>
      </c>
      <c r="LS20" s="255" t="str">
        <f>IF(LP20&lt;&gt;"",IF(ABS($F20-$G20)&gt;=PrSettings!$M$7,(ABS($F20-$G20-LM20+LN20)&lt;=1)*1,IF(AND(LP20,$F20=$G20,$F20&gt;=PrSettings!$M$6),(ABS(LM20-$F20)&lt;=1)*1,IF(AND(ABS($F20-$G20-LM20+LN20)&lt;=1,$F20+$G20&gt;=PrSettings!$M$8),(ABS(LM20-$F20)&lt;=1)*(ABS(LN20-$G20)&lt;=1)*1,""))),"")</f>
        <v/>
      </c>
      <c r="LT20" s="260"/>
      <c r="LV20" s="253">
        <f t="shared" si="26"/>
        <v>15</v>
      </c>
      <c r="LW20" s="254" t="str">
        <f>GrpC!$B$4</f>
        <v>Slovenia</v>
      </c>
      <c r="LX20" s="255">
        <f t="shared" ref="LX20:LX25" si="258">$D20</f>
        <v>9</v>
      </c>
      <c r="LY20" s="254" t="str">
        <f>GrpC!$D$4</f>
        <v>Denmark</v>
      </c>
      <c r="LZ20" s="258"/>
      <c r="MA20" s="258"/>
      <c r="MB20" s="259"/>
      <c r="MC20" s="255" t="str">
        <f t="shared" ref="MC20:MC25" si="259">IF(($F20&lt;&gt;"")*($G20&lt;&gt;"")*(LZ20&lt;&gt;"")*(MA20&lt;&gt;""),($F20&gt;$G20)*(LZ20&gt;MA20)+($F20=$G20)*(LZ20=MA20)+($F20&lt;$G20)*(LZ20&lt;MA20),"")</f>
        <v/>
      </c>
      <c r="MD20" s="255" t="str">
        <f>IF((MC20&lt;&gt;""),IF(OR($F20&lt;&gt;$G20,PrSettings!$M$4="●"),(($F20-$G20)=(LZ20-MA20))*1,0),"")</f>
        <v/>
      </c>
      <c r="ME20" s="255" t="str">
        <f t="shared" ref="ME20:ME25" si="260">IF((MC20&lt;&gt;""),($F20=LZ20)*($G20=MA20),"")</f>
        <v/>
      </c>
      <c r="MF20" s="255" t="str">
        <f>IF(MC20&lt;&gt;"",IF(ABS($F20-$G20)&gt;=PrSettings!$M$7,(ABS($F20-$G20-LZ20+MA20)&lt;=1)*1,IF(AND(MC20,$F20=$G20,$F20&gt;=PrSettings!$M$6),(ABS(LZ20-$F20)&lt;=1)*1,IF(AND(ABS($F20-$G20-LZ20+MA20)&lt;=1,$F20+$G20&gt;=PrSettings!$M$8),(ABS(LZ20-$F20)&lt;=1)*(ABS(MA20-$G20)&lt;=1)*1,""))),"")</f>
        <v/>
      </c>
      <c r="MG20" s="260"/>
    </row>
    <row r="21">
      <c r="A21" s="172"/>
      <c r="B21" s="253">
        <f t="array" ref="B21">INDEX(Groups!$C$7:$C$35,MATCH(C21,Groups!$D$7:$D$35,0))</f>
        <v>19</v>
      </c>
      <c r="C21" s="254" t="str">
        <f>GrpC!$B$5</f>
        <v>Serbia</v>
      </c>
      <c r="D21" s="255">
        <f t="array" ref="D21">INDEX(Groups!$C$7:$C$35,MATCH(E21,Groups!$D$7:$D$35,0))</f>
        <v>5</v>
      </c>
      <c r="E21" s="254" t="str">
        <f>GrpC!$D$5</f>
        <v>England</v>
      </c>
      <c r="F21" s="256">
        <f>GrpC!$E$5</f>
        <v>0</v>
      </c>
      <c r="G21" s="257">
        <f>GrpC!$G$5</f>
        <v>2</v>
      </c>
      <c r="H21" s="133"/>
      <c r="I21" s="253">
        <f t="shared" si="1"/>
        <v>19</v>
      </c>
      <c r="J21" s="254" t="str">
        <f>GrpC!$B$5</f>
        <v>Serbia</v>
      </c>
      <c r="K21" s="255">
        <f t="shared" si="183"/>
        <v>5</v>
      </c>
      <c r="L21" s="254" t="str">
        <f>GrpC!$D$5</f>
        <v>England</v>
      </c>
      <c r="M21" s="258"/>
      <c r="N21" s="258"/>
      <c r="O21" s="261"/>
      <c r="P21" s="255" t="str">
        <f t="shared" si="184"/>
        <v/>
      </c>
      <c r="Q21" s="255" t="str">
        <f>IF((P21&lt;&gt;""),IF(OR($F21&lt;&gt;$G21,PrSettings!$M$4="●"),(($F21-$G21)=(M21-N21))*1,0),"")</f>
        <v/>
      </c>
      <c r="R21" s="255" t="str">
        <f t="shared" si="185"/>
        <v/>
      </c>
      <c r="S21" s="255" t="str">
        <f>IF(P21&lt;&gt;"",IF(ABS($F21-$G21)&gt;=PrSettings!$M$7,(ABS($F21-$G21-M21+N21)&lt;=1)*1,IF(AND(P21,$F21=$G21,$F21&gt;=PrSettings!$M$6),(ABS(M21-$F21)&lt;=1)*1,IF(AND(ABS($F21-$G21-M21+N21)&lt;=1,$F21+$G21&gt;=PrSettings!$M$8),(ABS(M21-$F21)&lt;=1)*(ABS(N21-$G21)&lt;=1)*1,""))),"")</f>
        <v/>
      </c>
      <c r="T21" s="262"/>
      <c r="V21" s="253">
        <f t="shared" si="2"/>
        <v>19</v>
      </c>
      <c r="W21" s="254" t="str">
        <f>GrpC!$B$5</f>
        <v>Serbia</v>
      </c>
      <c r="X21" s="255">
        <f t="shared" si="186"/>
        <v>5</v>
      </c>
      <c r="Y21" s="254" t="str">
        <f>GrpC!$D$5</f>
        <v>England</v>
      </c>
      <c r="Z21" s="258"/>
      <c r="AA21" s="258"/>
      <c r="AB21" s="261"/>
      <c r="AC21" s="255" t="str">
        <f t="shared" si="187"/>
        <v/>
      </c>
      <c r="AD21" s="255" t="str">
        <f>IF((AC21&lt;&gt;""),IF(OR($F21&lt;&gt;$G21,PrSettings!$M$4="●"),(($F21-$G21)=(Z21-AA21))*1,0),"")</f>
        <v/>
      </c>
      <c r="AE21" s="255" t="str">
        <f t="shared" si="188"/>
        <v/>
      </c>
      <c r="AF21" s="255" t="str">
        <f>IF(AC21&lt;&gt;"",IF(ABS($F21-$G21)&gt;=PrSettings!$M$7,(ABS($F21-$G21-Z21+AA21)&lt;=1)*1,IF(AND(AC21,$F21=$G21,$F21&gt;=PrSettings!$M$6),(ABS(Z21-$F21)&lt;=1)*1,IF(AND(ABS($F21-$G21-Z21+AA21)&lt;=1,$F21+$G21&gt;=PrSettings!$M$8),(ABS(Z21-$F21)&lt;=1)*(ABS(AA21-$G21)&lt;=1)*1,""))),"")</f>
        <v/>
      </c>
      <c r="AG21" s="262"/>
      <c r="AI21" s="253">
        <f t="shared" si="3"/>
        <v>19</v>
      </c>
      <c r="AJ21" s="254" t="str">
        <f>GrpC!$B$5</f>
        <v>Serbia</v>
      </c>
      <c r="AK21" s="255">
        <f t="shared" si="189"/>
        <v>5</v>
      </c>
      <c r="AL21" s="254" t="str">
        <f>GrpC!$D$5</f>
        <v>England</v>
      </c>
      <c r="AM21" s="258"/>
      <c r="AN21" s="258"/>
      <c r="AO21" s="261"/>
      <c r="AP21" s="255" t="str">
        <f t="shared" si="190"/>
        <v/>
      </c>
      <c r="AQ21" s="255" t="str">
        <f>IF((AP21&lt;&gt;""),IF(OR($F21&lt;&gt;$G21,PrSettings!$M$4="●"),(($F21-$G21)=(AM21-AN21))*1,0),"")</f>
        <v/>
      </c>
      <c r="AR21" s="255" t="str">
        <f t="shared" si="191"/>
        <v/>
      </c>
      <c r="AS21" s="255" t="str">
        <f>IF(AP21&lt;&gt;"",IF(ABS($F21-$G21)&gt;=PrSettings!$M$7,(ABS($F21-$G21-AM21+AN21)&lt;=1)*1,IF(AND(AP21,$F21=$G21,$F21&gt;=PrSettings!$M$6),(ABS(AM21-$F21)&lt;=1)*1,IF(AND(ABS($F21-$G21-AM21+AN21)&lt;=1,$F21+$G21&gt;=PrSettings!$M$8),(ABS(AM21-$F21)&lt;=1)*(ABS(AN21-$G21)&lt;=1)*1,""))),"")</f>
        <v/>
      </c>
      <c r="AT21" s="262"/>
      <c r="AV21" s="253">
        <f t="shared" si="4"/>
        <v>19</v>
      </c>
      <c r="AW21" s="254" t="str">
        <f>GrpC!$B$5</f>
        <v>Serbia</v>
      </c>
      <c r="AX21" s="255">
        <f t="shared" si="192"/>
        <v>5</v>
      </c>
      <c r="AY21" s="254" t="str">
        <f>GrpC!$D$5</f>
        <v>England</v>
      </c>
      <c r="AZ21" s="258"/>
      <c r="BA21" s="258"/>
      <c r="BB21" s="261"/>
      <c r="BC21" s="255" t="str">
        <f t="shared" si="193"/>
        <v/>
      </c>
      <c r="BD21" s="255" t="str">
        <f>IF((BC21&lt;&gt;""),IF(OR($F21&lt;&gt;$G21,PrSettings!$M$4="●"),(($F21-$G21)=(AZ21-BA21))*1,0),"")</f>
        <v/>
      </c>
      <c r="BE21" s="255" t="str">
        <f t="shared" si="194"/>
        <v/>
      </c>
      <c r="BF21" s="255" t="str">
        <f>IF(BC21&lt;&gt;"",IF(ABS($F21-$G21)&gt;=PrSettings!$M$7,(ABS($F21-$G21-AZ21+BA21)&lt;=1)*1,IF(AND(BC21,$F21=$G21,$F21&gt;=PrSettings!$M$6),(ABS(AZ21-$F21)&lt;=1)*1,IF(AND(ABS($F21-$G21-AZ21+BA21)&lt;=1,$F21+$G21&gt;=PrSettings!$M$8),(ABS(AZ21-$F21)&lt;=1)*(ABS(BA21-$G21)&lt;=1)*1,""))),"")</f>
        <v/>
      </c>
      <c r="BG21" s="262"/>
      <c r="BI21" s="253">
        <f t="shared" si="5"/>
        <v>19</v>
      </c>
      <c r="BJ21" s="254" t="str">
        <f>GrpC!$B$5</f>
        <v>Serbia</v>
      </c>
      <c r="BK21" s="255">
        <f t="shared" si="195"/>
        <v>5</v>
      </c>
      <c r="BL21" s="254" t="str">
        <f>GrpC!$D$5</f>
        <v>England</v>
      </c>
      <c r="BM21" s="258"/>
      <c r="BN21" s="258"/>
      <c r="BO21" s="261"/>
      <c r="BP21" s="255" t="str">
        <f t="shared" si="196"/>
        <v/>
      </c>
      <c r="BQ21" s="255" t="str">
        <f>IF((BP21&lt;&gt;""),IF(OR($F21&lt;&gt;$G21,PrSettings!$M$4="●"),(($F21-$G21)=(BM21-BN21))*1,0),"")</f>
        <v/>
      </c>
      <c r="BR21" s="255" t="str">
        <f t="shared" si="197"/>
        <v/>
      </c>
      <c r="BS21" s="255" t="str">
        <f>IF(BP21&lt;&gt;"",IF(ABS($F21-$G21)&gt;=PrSettings!$M$7,(ABS($F21-$G21-BM21+BN21)&lt;=1)*1,IF(AND(BP21,$F21=$G21,$F21&gt;=PrSettings!$M$6),(ABS(BM21-$F21)&lt;=1)*1,IF(AND(ABS($F21-$G21-BM21+BN21)&lt;=1,$F21+$G21&gt;=PrSettings!$M$8),(ABS(BM21-$F21)&lt;=1)*(ABS(BN21-$G21)&lt;=1)*1,""))),"")</f>
        <v/>
      </c>
      <c r="BT21" s="262"/>
      <c r="BV21" s="253">
        <f t="shared" si="6"/>
        <v>19</v>
      </c>
      <c r="BW21" s="254" t="str">
        <f>GrpC!$B$5</f>
        <v>Serbia</v>
      </c>
      <c r="BX21" s="255">
        <f t="shared" si="198"/>
        <v>5</v>
      </c>
      <c r="BY21" s="254" t="str">
        <f>GrpC!$D$5</f>
        <v>England</v>
      </c>
      <c r="BZ21" s="258"/>
      <c r="CA21" s="258"/>
      <c r="CB21" s="261"/>
      <c r="CC21" s="255" t="str">
        <f t="shared" si="199"/>
        <v/>
      </c>
      <c r="CD21" s="255" t="str">
        <f>IF((CC21&lt;&gt;""),IF(OR($F21&lt;&gt;$G21,PrSettings!$M$4="●"),(($F21-$G21)=(BZ21-CA21))*1,0),"")</f>
        <v/>
      </c>
      <c r="CE21" s="255" t="str">
        <f t="shared" si="200"/>
        <v/>
      </c>
      <c r="CF21" s="255" t="str">
        <f>IF(CC21&lt;&gt;"",IF(ABS($F21-$G21)&gt;=PrSettings!$M$7,(ABS($F21-$G21-BZ21+CA21)&lt;=1)*1,IF(AND(CC21,$F21=$G21,$F21&gt;=PrSettings!$M$6),(ABS(BZ21-$F21)&lt;=1)*1,IF(AND(ABS($F21-$G21-BZ21+CA21)&lt;=1,$F21+$G21&gt;=PrSettings!$M$8),(ABS(BZ21-$F21)&lt;=1)*(ABS(CA21-$G21)&lt;=1)*1,""))),"")</f>
        <v/>
      </c>
      <c r="CG21" s="262"/>
      <c r="CI21" s="253">
        <f t="shared" si="7"/>
        <v>19</v>
      </c>
      <c r="CJ21" s="254" t="str">
        <f>GrpC!$B$5</f>
        <v>Serbia</v>
      </c>
      <c r="CK21" s="255">
        <f t="shared" si="201"/>
        <v>5</v>
      </c>
      <c r="CL21" s="254" t="str">
        <f>GrpC!$D$5</f>
        <v>England</v>
      </c>
      <c r="CM21" s="258"/>
      <c r="CN21" s="258"/>
      <c r="CO21" s="261"/>
      <c r="CP21" s="255" t="str">
        <f t="shared" si="202"/>
        <v/>
      </c>
      <c r="CQ21" s="255" t="str">
        <f>IF((CP21&lt;&gt;""),IF(OR($F21&lt;&gt;$G21,PrSettings!$M$4="●"),(($F21-$G21)=(CM21-CN21))*1,0),"")</f>
        <v/>
      </c>
      <c r="CR21" s="255" t="str">
        <f t="shared" si="203"/>
        <v/>
      </c>
      <c r="CS21" s="255" t="str">
        <f>IF(CP21&lt;&gt;"",IF(ABS($F21-$G21)&gt;=PrSettings!$M$7,(ABS($F21-$G21-CM21+CN21)&lt;=1)*1,IF(AND(CP21,$F21=$G21,$F21&gt;=PrSettings!$M$6),(ABS(CM21-$F21)&lt;=1)*1,IF(AND(ABS($F21-$G21-CM21+CN21)&lt;=1,$F21+$G21&gt;=PrSettings!$M$8),(ABS(CM21-$F21)&lt;=1)*(ABS(CN21-$G21)&lt;=1)*1,""))),"")</f>
        <v/>
      </c>
      <c r="CT21" s="262"/>
      <c r="CV21" s="253">
        <f t="shared" si="8"/>
        <v>19</v>
      </c>
      <c r="CW21" s="254" t="str">
        <f>GrpC!$B$5</f>
        <v>Serbia</v>
      </c>
      <c r="CX21" s="255">
        <f t="shared" si="204"/>
        <v>5</v>
      </c>
      <c r="CY21" s="254" t="str">
        <f>GrpC!$D$5</f>
        <v>England</v>
      </c>
      <c r="CZ21" s="258"/>
      <c r="DA21" s="258"/>
      <c r="DB21" s="261"/>
      <c r="DC21" s="255" t="str">
        <f t="shared" si="205"/>
        <v/>
      </c>
      <c r="DD21" s="255" t="str">
        <f>IF((DC21&lt;&gt;""),IF(OR($F21&lt;&gt;$G21,PrSettings!$M$4="●"),(($F21-$G21)=(CZ21-DA21))*1,0),"")</f>
        <v/>
      </c>
      <c r="DE21" s="255" t="str">
        <f t="shared" si="206"/>
        <v/>
      </c>
      <c r="DF21" s="255" t="str">
        <f>IF(DC21&lt;&gt;"",IF(ABS($F21-$G21)&gt;=PrSettings!$M$7,(ABS($F21-$G21-CZ21+DA21)&lt;=1)*1,IF(AND(DC21,$F21=$G21,$F21&gt;=PrSettings!$M$6),(ABS(CZ21-$F21)&lt;=1)*1,IF(AND(ABS($F21-$G21-CZ21+DA21)&lt;=1,$F21+$G21&gt;=PrSettings!$M$8),(ABS(CZ21-$F21)&lt;=1)*(ABS(DA21-$G21)&lt;=1)*1,""))),"")</f>
        <v/>
      </c>
      <c r="DG21" s="262"/>
      <c r="DI21" s="253">
        <f t="shared" si="9"/>
        <v>19</v>
      </c>
      <c r="DJ21" s="254" t="str">
        <f>GrpC!$B$5</f>
        <v>Serbia</v>
      </c>
      <c r="DK21" s="255">
        <f t="shared" si="207"/>
        <v>5</v>
      </c>
      <c r="DL21" s="254" t="str">
        <f>GrpC!$D$5</f>
        <v>England</v>
      </c>
      <c r="DM21" s="258"/>
      <c r="DN21" s="258"/>
      <c r="DO21" s="261"/>
      <c r="DP21" s="255" t="str">
        <f t="shared" si="208"/>
        <v/>
      </c>
      <c r="DQ21" s="255" t="str">
        <f>IF((DP21&lt;&gt;""),IF(OR($F21&lt;&gt;$G21,PrSettings!$M$4="●"),(($F21-$G21)=(DM21-DN21))*1,0),"")</f>
        <v/>
      </c>
      <c r="DR21" s="255" t="str">
        <f t="shared" si="209"/>
        <v/>
      </c>
      <c r="DS21" s="255" t="str">
        <f>IF(DP21&lt;&gt;"",IF(ABS($F21-$G21)&gt;=PrSettings!$M$7,(ABS($F21-$G21-DM21+DN21)&lt;=1)*1,IF(AND(DP21,$F21=$G21,$F21&gt;=PrSettings!$M$6),(ABS(DM21-$F21)&lt;=1)*1,IF(AND(ABS($F21-$G21-DM21+DN21)&lt;=1,$F21+$G21&gt;=PrSettings!$M$8),(ABS(DM21-$F21)&lt;=1)*(ABS(DN21-$G21)&lt;=1)*1,""))),"")</f>
        <v/>
      </c>
      <c r="DT21" s="262"/>
      <c r="DV21" s="253">
        <f t="shared" si="10"/>
        <v>19</v>
      </c>
      <c r="DW21" s="254" t="str">
        <f>GrpC!$B$5</f>
        <v>Serbia</v>
      </c>
      <c r="DX21" s="255">
        <f t="shared" si="210"/>
        <v>5</v>
      </c>
      <c r="DY21" s="254" t="str">
        <f>GrpC!$D$5</f>
        <v>England</v>
      </c>
      <c r="DZ21" s="258"/>
      <c r="EA21" s="258"/>
      <c r="EB21" s="261"/>
      <c r="EC21" s="255" t="str">
        <f t="shared" si="211"/>
        <v/>
      </c>
      <c r="ED21" s="255" t="str">
        <f>IF((EC21&lt;&gt;""),IF(OR($F21&lt;&gt;$G21,PrSettings!$M$4="●"),(($F21-$G21)=(DZ21-EA21))*1,0),"")</f>
        <v/>
      </c>
      <c r="EE21" s="255" t="str">
        <f t="shared" si="212"/>
        <v/>
      </c>
      <c r="EF21" s="255" t="str">
        <f>IF(EC21&lt;&gt;"",IF(ABS($F21-$G21)&gt;=PrSettings!$M$7,(ABS($F21-$G21-DZ21+EA21)&lt;=1)*1,IF(AND(EC21,$F21=$G21,$F21&gt;=PrSettings!$M$6),(ABS(DZ21-$F21)&lt;=1)*1,IF(AND(ABS($F21-$G21-DZ21+EA21)&lt;=1,$F21+$G21&gt;=PrSettings!$M$8),(ABS(DZ21-$F21)&lt;=1)*(ABS(EA21-$G21)&lt;=1)*1,""))),"")</f>
        <v/>
      </c>
      <c r="EG21" s="262"/>
      <c r="EI21" s="253">
        <f t="shared" si="11"/>
        <v>19</v>
      </c>
      <c r="EJ21" s="254" t="str">
        <f>GrpC!$B$5</f>
        <v>Serbia</v>
      </c>
      <c r="EK21" s="255">
        <f t="shared" si="213"/>
        <v>5</v>
      </c>
      <c r="EL21" s="254" t="str">
        <f>GrpC!$D$5</f>
        <v>England</v>
      </c>
      <c r="EM21" s="258"/>
      <c r="EN21" s="258"/>
      <c r="EO21" s="261"/>
      <c r="EP21" s="255" t="str">
        <f t="shared" si="214"/>
        <v/>
      </c>
      <c r="EQ21" s="255" t="str">
        <f>IF((EP21&lt;&gt;""),IF(OR($F21&lt;&gt;$G21,PrSettings!$M$4="●"),(($F21-$G21)=(EM21-EN21))*1,0),"")</f>
        <v/>
      </c>
      <c r="ER21" s="255" t="str">
        <f t="shared" si="215"/>
        <v/>
      </c>
      <c r="ES21" s="255" t="str">
        <f>IF(EP21&lt;&gt;"",IF(ABS($F21-$G21)&gt;=PrSettings!$M$7,(ABS($F21-$G21-EM21+EN21)&lt;=1)*1,IF(AND(EP21,$F21=$G21,$F21&gt;=PrSettings!$M$6),(ABS(EM21-$F21)&lt;=1)*1,IF(AND(ABS($F21-$G21-EM21+EN21)&lt;=1,$F21+$G21&gt;=PrSettings!$M$8),(ABS(EM21-$F21)&lt;=1)*(ABS(EN21-$G21)&lt;=1)*1,""))),"")</f>
        <v/>
      </c>
      <c r="ET21" s="262"/>
      <c r="EV21" s="253">
        <f t="shared" si="12"/>
        <v>19</v>
      </c>
      <c r="EW21" s="254" t="str">
        <f>GrpC!$B$5</f>
        <v>Serbia</v>
      </c>
      <c r="EX21" s="255">
        <f t="shared" si="216"/>
        <v>5</v>
      </c>
      <c r="EY21" s="254" t="str">
        <f>GrpC!$D$5</f>
        <v>England</v>
      </c>
      <c r="EZ21" s="258"/>
      <c r="FA21" s="258"/>
      <c r="FB21" s="261"/>
      <c r="FC21" s="255" t="str">
        <f t="shared" si="217"/>
        <v/>
      </c>
      <c r="FD21" s="255" t="str">
        <f>IF((FC21&lt;&gt;""),IF(OR($F21&lt;&gt;$G21,PrSettings!$M$4="●"),(($F21-$G21)=(EZ21-FA21))*1,0),"")</f>
        <v/>
      </c>
      <c r="FE21" s="255" t="str">
        <f t="shared" si="218"/>
        <v/>
      </c>
      <c r="FF21" s="255" t="str">
        <f>IF(FC21&lt;&gt;"",IF(ABS($F21-$G21)&gt;=PrSettings!$M$7,(ABS($F21-$G21-EZ21+FA21)&lt;=1)*1,IF(AND(FC21,$F21=$G21,$F21&gt;=PrSettings!$M$6),(ABS(EZ21-$F21)&lt;=1)*1,IF(AND(ABS($F21-$G21-EZ21+FA21)&lt;=1,$F21+$G21&gt;=PrSettings!$M$8),(ABS(EZ21-$F21)&lt;=1)*(ABS(FA21-$G21)&lt;=1)*1,""))),"")</f>
        <v/>
      </c>
      <c r="FG21" s="262"/>
      <c r="FI21" s="253">
        <f t="shared" si="13"/>
        <v>19</v>
      </c>
      <c r="FJ21" s="254" t="str">
        <f>GrpC!$B$5</f>
        <v>Serbia</v>
      </c>
      <c r="FK21" s="255">
        <f t="shared" si="219"/>
        <v>5</v>
      </c>
      <c r="FL21" s="254" t="str">
        <f>GrpC!$D$5</f>
        <v>England</v>
      </c>
      <c r="FM21" s="258"/>
      <c r="FN21" s="258"/>
      <c r="FO21" s="261"/>
      <c r="FP21" s="255" t="str">
        <f t="shared" si="220"/>
        <v/>
      </c>
      <c r="FQ21" s="255" t="str">
        <f>IF((FP21&lt;&gt;""),IF(OR($F21&lt;&gt;$G21,PrSettings!$M$4="●"),(($F21-$G21)=(FM21-FN21))*1,0),"")</f>
        <v/>
      </c>
      <c r="FR21" s="255" t="str">
        <f t="shared" si="221"/>
        <v/>
      </c>
      <c r="FS21" s="255" t="str">
        <f>IF(FP21&lt;&gt;"",IF(ABS($F21-$G21)&gt;=PrSettings!$M$7,(ABS($F21-$G21-FM21+FN21)&lt;=1)*1,IF(AND(FP21,$F21=$G21,$F21&gt;=PrSettings!$M$6),(ABS(FM21-$F21)&lt;=1)*1,IF(AND(ABS($F21-$G21-FM21+FN21)&lt;=1,$F21+$G21&gt;=PrSettings!$M$8),(ABS(FM21-$F21)&lt;=1)*(ABS(FN21-$G21)&lt;=1)*1,""))),"")</f>
        <v/>
      </c>
      <c r="FT21" s="262"/>
      <c r="FV21" s="253">
        <f t="shared" si="14"/>
        <v>19</v>
      </c>
      <c r="FW21" s="254" t="str">
        <f>GrpC!$B$5</f>
        <v>Serbia</v>
      </c>
      <c r="FX21" s="255">
        <f t="shared" si="222"/>
        <v>5</v>
      </c>
      <c r="FY21" s="254" t="str">
        <f>GrpC!$D$5</f>
        <v>England</v>
      </c>
      <c r="FZ21" s="258"/>
      <c r="GA21" s="258"/>
      <c r="GB21" s="261"/>
      <c r="GC21" s="255" t="str">
        <f t="shared" si="223"/>
        <v/>
      </c>
      <c r="GD21" s="255" t="str">
        <f>IF((GC21&lt;&gt;""),IF(OR($F21&lt;&gt;$G21,PrSettings!$M$4="●"),(($F21-$G21)=(FZ21-GA21))*1,0),"")</f>
        <v/>
      </c>
      <c r="GE21" s="255" t="str">
        <f t="shared" si="224"/>
        <v/>
      </c>
      <c r="GF21" s="255" t="str">
        <f>IF(GC21&lt;&gt;"",IF(ABS($F21-$G21)&gt;=PrSettings!$M$7,(ABS($F21-$G21-FZ21+GA21)&lt;=1)*1,IF(AND(GC21,$F21=$G21,$F21&gt;=PrSettings!$M$6),(ABS(FZ21-$F21)&lt;=1)*1,IF(AND(ABS($F21-$G21-FZ21+GA21)&lt;=1,$F21+$G21&gt;=PrSettings!$M$8),(ABS(FZ21-$F21)&lt;=1)*(ABS(GA21-$G21)&lt;=1)*1,""))),"")</f>
        <v/>
      </c>
      <c r="GG21" s="262"/>
      <c r="GI21" s="253">
        <f t="shared" si="15"/>
        <v>19</v>
      </c>
      <c r="GJ21" s="254" t="str">
        <f>GrpC!$B$5</f>
        <v>Serbia</v>
      </c>
      <c r="GK21" s="255">
        <f t="shared" si="225"/>
        <v>5</v>
      </c>
      <c r="GL21" s="254" t="str">
        <f>GrpC!$D$5</f>
        <v>England</v>
      </c>
      <c r="GM21" s="258"/>
      <c r="GN21" s="258"/>
      <c r="GO21" s="261"/>
      <c r="GP21" s="255" t="str">
        <f t="shared" si="226"/>
        <v/>
      </c>
      <c r="GQ21" s="255" t="str">
        <f>IF((GP21&lt;&gt;""),IF(OR($F21&lt;&gt;$G21,PrSettings!$M$4="●"),(($F21-$G21)=(GM21-GN21))*1,0),"")</f>
        <v/>
      </c>
      <c r="GR21" s="255" t="str">
        <f t="shared" si="227"/>
        <v/>
      </c>
      <c r="GS21" s="255" t="str">
        <f>IF(GP21&lt;&gt;"",IF(ABS($F21-$G21)&gt;=PrSettings!$M$7,(ABS($F21-$G21-GM21+GN21)&lt;=1)*1,IF(AND(GP21,$F21=$G21,$F21&gt;=PrSettings!$M$6),(ABS(GM21-$F21)&lt;=1)*1,IF(AND(ABS($F21-$G21-GM21+GN21)&lt;=1,$F21+$G21&gt;=PrSettings!$M$8),(ABS(GM21-$F21)&lt;=1)*(ABS(GN21-$G21)&lt;=1)*1,""))),"")</f>
        <v/>
      </c>
      <c r="GT21" s="262"/>
      <c r="GV21" s="253">
        <f t="shared" si="16"/>
        <v>19</v>
      </c>
      <c r="GW21" s="254" t="str">
        <f>GrpC!$B$5</f>
        <v>Serbia</v>
      </c>
      <c r="GX21" s="255">
        <f t="shared" si="228"/>
        <v>5</v>
      </c>
      <c r="GY21" s="254" t="str">
        <f>GrpC!$D$5</f>
        <v>England</v>
      </c>
      <c r="GZ21" s="258"/>
      <c r="HA21" s="258"/>
      <c r="HB21" s="261"/>
      <c r="HC21" s="255" t="str">
        <f t="shared" si="229"/>
        <v/>
      </c>
      <c r="HD21" s="255" t="str">
        <f>IF((HC21&lt;&gt;""),IF(OR($F21&lt;&gt;$G21,PrSettings!$M$4="●"),(($F21-$G21)=(GZ21-HA21))*1,0),"")</f>
        <v/>
      </c>
      <c r="HE21" s="255" t="str">
        <f t="shared" si="230"/>
        <v/>
      </c>
      <c r="HF21" s="255" t="str">
        <f>IF(HC21&lt;&gt;"",IF(ABS($F21-$G21)&gt;=PrSettings!$M$7,(ABS($F21-$G21-GZ21+HA21)&lt;=1)*1,IF(AND(HC21,$F21=$G21,$F21&gt;=PrSettings!$M$6),(ABS(GZ21-$F21)&lt;=1)*1,IF(AND(ABS($F21-$G21-GZ21+HA21)&lt;=1,$F21+$G21&gt;=PrSettings!$M$8),(ABS(GZ21-$F21)&lt;=1)*(ABS(HA21-$G21)&lt;=1)*1,""))),"")</f>
        <v/>
      </c>
      <c r="HG21" s="262"/>
      <c r="HI21" s="253">
        <f t="shared" si="17"/>
        <v>19</v>
      </c>
      <c r="HJ21" s="254" t="str">
        <f>GrpC!$B$5</f>
        <v>Serbia</v>
      </c>
      <c r="HK21" s="255">
        <f t="shared" si="231"/>
        <v>5</v>
      </c>
      <c r="HL21" s="254" t="str">
        <f>GrpC!$D$5</f>
        <v>England</v>
      </c>
      <c r="HM21" s="258"/>
      <c r="HN21" s="258"/>
      <c r="HO21" s="261"/>
      <c r="HP21" s="255" t="str">
        <f t="shared" si="232"/>
        <v/>
      </c>
      <c r="HQ21" s="255" t="str">
        <f>IF((HP21&lt;&gt;""),IF(OR($F21&lt;&gt;$G21,PrSettings!$M$4="●"),(($F21-$G21)=(HM21-HN21))*1,0),"")</f>
        <v/>
      </c>
      <c r="HR21" s="255" t="str">
        <f t="shared" si="233"/>
        <v/>
      </c>
      <c r="HS21" s="255" t="str">
        <f>IF(HP21&lt;&gt;"",IF(ABS($F21-$G21)&gt;=PrSettings!$M$7,(ABS($F21-$G21-HM21+HN21)&lt;=1)*1,IF(AND(HP21,$F21=$G21,$F21&gt;=PrSettings!$M$6),(ABS(HM21-$F21)&lt;=1)*1,IF(AND(ABS($F21-$G21-HM21+HN21)&lt;=1,$F21+$G21&gt;=PrSettings!$M$8),(ABS(HM21-$F21)&lt;=1)*(ABS(HN21-$G21)&lt;=1)*1,""))),"")</f>
        <v/>
      </c>
      <c r="HT21" s="262"/>
      <c r="HV21" s="253">
        <f t="shared" si="18"/>
        <v>19</v>
      </c>
      <c r="HW21" s="254" t="str">
        <f>GrpC!$B$5</f>
        <v>Serbia</v>
      </c>
      <c r="HX21" s="255">
        <f t="shared" si="234"/>
        <v>5</v>
      </c>
      <c r="HY21" s="254" t="str">
        <f>GrpC!$D$5</f>
        <v>England</v>
      </c>
      <c r="HZ21" s="258"/>
      <c r="IA21" s="258"/>
      <c r="IB21" s="261"/>
      <c r="IC21" s="255" t="str">
        <f t="shared" si="235"/>
        <v/>
      </c>
      <c r="ID21" s="255" t="str">
        <f>IF((IC21&lt;&gt;""),IF(OR($F21&lt;&gt;$G21,PrSettings!$M$4="●"),(($F21-$G21)=(HZ21-IA21))*1,0),"")</f>
        <v/>
      </c>
      <c r="IE21" s="255" t="str">
        <f t="shared" si="236"/>
        <v/>
      </c>
      <c r="IF21" s="255" t="str">
        <f>IF(IC21&lt;&gt;"",IF(ABS($F21-$G21)&gt;=PrSettings!$M$7,(ABS($F21-$G21-HZ21+IA21)&lt;=1)*1,IF(AND(IC21,$F21=$G21,$F21&gt;=PrSettings!$M$6),(ABS(HZ21-$F21)&lt;=1)*1,IF(AND(ABS($F21-$G21-HZ21+IA21)&lt;=1,$F21+$G21&gt;=PrSettings!$M$8),(ABS(HZ21-$F21)&lt;=1)*(ABS(IA21-$G21)&lt;=1)*1,""))),"")</f>
        <v/>
      </c>
      <c r="IG21" s="262"/>
      <c r="II21" s="253">
        <f t="shared" si="19"/>
        <v>19</v>
      </c>
      <c r="IJ21" s="254" t="str">
        <f>GrpC!$B$5</f>
        <v>Serbia</v>
      </c>
      <c r="IK21" s="255">
        <f t="shared" si="237"/>
        <v>5</v>
      </c>
      <c r="IL21" s="254" t="str">
        <f>GrpC!$D$5</f>
        <v>England</v>
      </c>
      <c r="IM21" s="258"/>
      <c r="IN21" s="258"/>
      <c r="IO21" s="261"/>
      <c r="IP21" s="255" t="str">
        <f t="shared" si="238"/>
        <v/>
      </c>
      <c r="IQ21" s="255" t="str">
        <f>IF((IP21&lt;&gt;""),IF(OR($F21&lt;&gt;$G21,PrSettings!$M$4="●"),(($F21-$G21)=(IM21-IN21))*1,0),"")</f>
        <v/>
      </c>
      <c r="IR21" s="255" t="str">
        <f t="shared" si="239"/>
        <v/>
      </c>
      <c r="IS21" s="255" t="str">
        <f>IF(IP21&lt;&gt;"",IF(ABS($F21-$G21)&gt;=PrSettings!$M$7,(ABS($F21-$G21-IM21+IN21)&lt;=1)*1,IF(AND(IP21,$F21=$G21,$F21&gt;=PrSettings!$M$6),(ABS(IM21-$F21)&lt;=1)*1,IF(AND(ABS($F21-$G21-IM21+IN21)&lt;=1,$F21+$G21&gt;=PrSettings!$M$8),(ABS(IM21-$F21)&lt;=1)*(ABS(IN21-$G21)&lt;=1)*1,""))),"")</f>
        <v/>
      </c>
      <c r="IT21" s="262"/>
      <c r="IV21" s="253">
        <f t="shared" si="20"/>
        <v>19</v>
      </c>
      <c r="IW21" s="254" t="str">
        <f>GrpC!$B$5</f>
        <v>Serbia</v>
      </c>
      <c r="IX21" s="255">
        <f t="shared" si="240"/>
        <v>5</v>
      </c>
      <c r="IY21" s="254" t="str">
        <f>GrpC!$D$5</f>
        <v>England</v>
      </c>
      <c r="IZ21" s="258"/>
      <c r="JA21" s="258"/>
      <c r="JB21" s="261"/>
      <c r="JC21" s="255" t="str">
        <f t="shared" si="241"/>
        <v/>
      </c>
      <c r="JD21" s="255" t="str">
        <f>IF((JC21&lt;&gt;""),IF(OR($F21&lt;&gt;$G21,PrSettings!$M$4="●"),(($F21-$G21)=(IZ21-JA21))*1,0),"")</f>
        <v/>
      </c>
      <c r="JE21" s="255" t="str">
        <f t="shared" si="242"/>
        <v/>
      </c>
      <c r="JF21" s="255" t="str">
        <f>IF(JC21&lt;&gt;"",IF(ABS($F21-$G21)&gt;=PrSettings!$M$7,(ABS($F21-$G21-IZ21+JA21)&lt;=1)*1,IF(AND(JC21,$F21=$G21,$F21&gt;=PrSettings!$M$6),(ABS(IZ21-$F21)&lt;=1)*1,IF(AND(ABS($F21-$G21-IZ21+JA21)&lt;=1,$F21+$G21&gt;=PrSettings!$M$8),(ABS(IZ21-$F21)&lt;=1)*(ABS(JA21-$G21)&lt;=1)*1,""))),"")</f>
        <v/>
      </c>
      <c r="JG21" s="262"/>
      <c r="JI21" s="253">
        <f t="shared" si="21"/>
        <v>19</v>
      </c>
      <c r="JJ21" s="254" t="str">
        <f>GrpC!$B$5</f>
        <v>Serbia</v>
      </c>
      <c r="JK21" s="255">
        <f t="shared" si="243"/>
        <v>5</v>
      </c>
      <c r="JL21" s="254" t="str">
        <f>GrpC!$D$5</f>
        <v>England</v>
      </c>
      <c r="JM21" s="258"/>
      <c r="JN21" s="258"/>
      <c r="JO21" s="261"/>
      <c r="JP21" s="255" t="str">
        <f t="shared" si="244"/>
        <v/>
      </c>
      <c r="JQ21" s="255" t="str">
        <f>IF((JP21&lt;&gt;""),IF(OR($F21&lt;&gt;$G21,PrSettings!$M$4="●"),(($F21-$G21)=(JM21-JN21))*1,0),"")</f>
        <v/>
      </c>
      <c r="JR21" s="255" t="str">
        <f t="shared" si="245"/>
        <v/>
      </c>
      <c r="JS21" s="255" t="str">
        <f>IF(JP21&lt;&gt;"",IF(ABS($F21-$G21)&gt;=PrSettings!$M$7,(ABS($F21-$G21-JM21+JN21)&lt;=1)*1,IF(AND(JP21,$F21=$G21,$F21&gt;=PrSettings!$M$6),(ABS(JM21-$F21)&lt;=1)*1,IF(AND(ABS($F21-$G21-JM21+JN21)&lt;=1,$F21+$G21&gt;=PrSettings!$M$8),(ABS(JM21-$F21)&lt;=1)*(ABS(JN21-$G21)&lt;=1)*1,""))),"")</f>
        <v/>
      </c>
      <c r="JT21" s="262"/>
      <c r="JV21" s="253">
        <f t="shared" si="22"/>
        <v>19</v>
      </c>
      <c r="JW21" s="254" t="str">
        <f>GrpC!$B$5</f>
        <v>Serbia</v>
      </c>
      <c r="JX21" s="255">
        <f t="shared" si="246"/>
        <v>5</v>
      </c>
      <c r="JY21" s="254" t="str">
        <f>GrpC!$D$5</f>
        <v>England</v>
      </c>
      <c r="JZ21" s="258"/>
      <c r="KA21" s="258"/>
      <c r="KB21" s="261"/>
      <c r="KC21" s="255" t="str">
        <f t="shared" si="247"/>
        <v/>
      </c>
      <c r="KD21" s="255" t="str">
        <f>IF((KC21&lt;&gt;""),IF(OR($F21&lt;&gt;$G21,PrSettings!$M$4="●"),(($F21-$G21)=(JZ21-KA21))*1,0),"")</f>
        <v/>
      </c>
      <c r="KE21" s="255" t="str">
        <f t="shared" si="248"/>
        <v/>
      </c>
      <c r="KF21" s="255" t="str">
        <f>IF(KC21&lt;&gt;"",IF(ABS($F21-$G21)&gt;=PrSettings!$M$7,(ABS($F21-$G21-JZ21+KA21)&lt;=1)*1,IF(AND(KC21,$F21=$G21,$F21&gt;=PrSettings!$M$6),(ABS(JZ21-$F21)&lt;=1)*1,IF(AND(ABS($F21-$G21-JZ21+KA21)&lt;=1,$F21+$G21&gt;=PrSettings!$M$8),(ABS(JZ21-$F21)&lt;=1)*(ABS(KA21-$G21)&lt;=1)*1,""))),"")</f>
        <v/>
      </c>
      <c r="KG21" s="262"/>
      <c r="KI21" s="253">
        <f t="shared" si="23"/>
        <v>19</v>
      </c>
      <c r="KJ21" s="254" t="str">
        <f>GrpC!$B$5</f>
        <v>Serbia</v>
      </c>
      <c r="KK21" s="255">
        <f t="shared" si="249"/>
        <v>5</v>
      </c>
      <c r="KL21" s="254" t="str">
        <f>GrpC!$D$5</f>
        <v>England</v>
      </c>
      <c r="KM21" s="258"/>
      <c r="KN21" s="258"/>
      <c r="KO21" s="261"/>
      <c r="KP21" s="255" t="str">
        <f t="shared" si="250"/>
        <v/>
      </c>
      <c r="KQ21" s="255" t="str">
        <f>IF((KP21&lt;&gt;""),IF(OR($F21&lt;&gt;$G21,PrSettings!$M$4="●"),(($F21-$G21)=(KM21-KN21))*1,0),"")</f>
        <v/>
      </c>
      <c r="KR21" s="255" t="str">
        <f t="shared" si="251"/>
        <v/>
      </c>
      <c r="KS21" s="255" t="str">
        <f>IF(KP21&lt;&gt;"",IF(ABS($F21-$G21)&gt;=PrSettings!$M$7,(ABS($F21-$G21-KM21+KN21)&lt;=1)*1,IF(AND(KP21,$F21=$G21,$F21&gt;=PrSettings!$M$6),(ABS(KM21-$F21)&lt;=1)*1,IF(AND(ABS($F21-$G21-KM21+KN21)&lt;=1,$F21+$G21&gt;=PrSettings!$M$8),(ABS(KM21-$F21)&lt;=1)*(ABS(KN21-$G21)&lt;=1)*1,""))),"")</f>
        <v/>
      </c>
      <c r="KT21" s="262"/>
      <c r="KV21" s="253">
        <f t="shared" si="24"/>
        <v>19</v>
      </c>
      <c r="KW21" s="254" t="str">
        <f>GrpC!$B$5</f>
        <v>Serbia</v>
      </c>
      <c r="KX21" s="255">
        <f t="shared" si="252"/>
        <v>5</v>
      </c>
      <c r="KY21" s="254" t="str">
        <f>GrpC!$D$5</f>
        <v>England</v>
      </c>
      <c r="KZ21" s="258"/>
      <c r="LA21" s="258"/>
      <c r="LB21" s="261"/>
      <c r="LC21" s="255" t="str">
        <f t="shared" si="253"/>
        <v/>
      </c>
      <c r="LD21" s="255" t="str">
        <f>IF((LC21&lt;&gt;""),IF(OR($F21&lt;&gt;$G21,PrSettings!$M$4="●"),(($F21-$G21)=(KZ21-LA21))*1,0),"")</f>
        <v/>
      </c>
      <c r="LE21" s="255" t="str">
        <f t="shared" si="254"/>
        <v/>
      </c>
      <c r="LF21" s="255" t="str">
        <f>IF(LC21&lt;&gt;"",IF(ABS($F21-$G21)&gt;=PrSettings!$M$7,(ABS($F21-$G21-KZ21+LA21)&lt;=1)*1,IF(AND(LC21,$F21=$G21,$F21&gt;=PrSettings!$M$6),(ABS(KZ21-$F21)&lt;=1)*1,IF(AND(ABS($F21-$G21-KZ21+LA21)&lt;=1,$F21+$G21&gt;=PrSettings!$M$8),(ABS(KZ21-$F21)&lt;=1)*(ABS(LA21-$G21)&lt;=1)*1,""))),"")</f>
        <v/>
      </c>
      <c r="LG21" s="262"/>
      <c r="LI21" s="253">
        <f t="shared" si="25"/>
        <v>19</v>
      </c>
      <c r="LJ21" s="254" t="str">
        <f>GrpC!$B$5</f>
        <v>Serbia</v>
      </c>
      <c r="LK21" s="255">
        <f t="shared" si="255"/>
        <v>5</v>
      </c>
      <c r="LL21" s="254" t="str">
        <f>GrpC!$D$5</f>
        <v>England</v>
      </c>
      <c r="LM21" s="258"/>
      <c r="LN21" s="258"/>
      <c r="LO21" s="261"/>
      <c r="LP21" s="255" t="str">
        <f t="shared" si="256"/>
        <v/>
      </c>
      <c r="LQ21" s="255" t="str">
        <f>IF((LP21&lt;&gt;""),IF(OR($F21&lt;&gt;$G21,PrSettings!$M$4="●"),(($F21-$G21)=(LM21-LN21))*1,0),"")</f>
        <v/>
      </c>
      <c r="LR21" s="255" t="str">
        <f t="shared" si="257"/>
        <v/>
      </c>
      <c r="LS21" s="255" t="str">
        <f>IF(LP21&lt;&gt;"",IF(ABS($F21-$G21)&gt;=PrSettings!$M$7,(ABS($F21-$G21-LM21+LN21)&lt;=1)*1,IF(AND(LP21,$F21=$G21,$F21&gt;=PrSettings!$M$6),(ABS(LM21-$F21)&lt;=1)*1,IF(AND(ABS($F21-$G21-LM21+LN21)&lt;=1,$F21+$G21&gt;=PrSettings!$M$8),(ABS(LM21-$F21)&lt;=1)*(ABS(LN21-$G21)&lt;=1)*1,""))),"")</f>
        <v/>
      </c>
      <c r="LT21" s="262"/>
      <c r="LV21" s="253">
        <f t="shared" si="26"/>
        <v>19</v>
      </c>
      <c r="LW21" s="254" t="str">
        <f>GrpC!$B$5</f>
        <v>Serbia</v>
      </c>
      <c r="LX21" s="255">
        <f t="shared" si="258"/>
        <v>5</v>
      </c>
      <c r="LY21" s="254" t="str">
        <f>GrpC!$D$5</f>
        <v>England</v>
      </c>
      <c r="LZ21" s="258"/>
      <c r="MA21" s="258"/>
      <c r="MB21" s="261"/>
      <c r="MC21" s="255" t="str">
        <f t="shared" si="259"/>
        <v/>
      </c>
      <c r="MD21" s="255" t="str">
        <f>IF((MC21&lt;&gt;""),IF(OR($F21&lt;&gt;$G21,PrSettings!$M$4="●"),(($F21-$G21)=(LZ21-MA21))*1,0),"")</f>
        <v/>
      </c>
      <c r="ME21" s="255" t="str">
        <f t="shared" si="260"/>
        <v/>
      </c>
      <c r="MF21" s="255" t="str">
        <f>IF(MC21&lt;&gt;"",IF(ABS($F21-$G21)&gt;=PrSettings!$M$7,(ABS($F21-$G21-LZ21+MA21)&lt;=1)*1,IF(AND(MC21,$F21=$G21,$F21&gt;=PrSettings!$M$6),(ABS(LZ21-$F21)&lt;=1)*1,IF(AND(ABS($F21-$G21-LZ21+MA21)&lt;=1,$F21+$G21&gt;=PrSettings!$M$8),(ABS(LZ21-$F21)&lt;=1)*(ABS(MA21-$G21)&lt;=1)*1,""))),"")</f>
        <v/>
      </c>
      <c r="MG21" s="262"/>
    </row>
    <row r="22">
      <c r="A22" s="172"/>
      <c r="B22" s="253">
        <f t="array" ref="B22">INDEX(Groups!$C$7:$C$35,MATCH(C22,Groups!$D$7:$D$35,0))</f>
        <v>15</v>
      </c>
      <c r="C22" s="254" t="str">
        <f>GrpC!$B$6</f>
        <v>Slovenia</v>
      </c>
      <c r="D22" s="255">
        <f t="array" ref="D22">INDEX(Groups!$C$7:$C$35,MATCH(E22,Groups!$D$7:$D$35,0))</f>
        <v>19</v>
      </c>
      <c r="E22" s="254" t="str">
        <f>GrpC!$D$6</f>
        <v>Serbia</v>
      </c>
      <c r="F22" s="256">
        <f>GrpC!$E$6</f>
        <v>0</v>
      </c>
      <c r="G22" s="257">
        <f>GrpC!$G$6</f>
        <v>0</v>
      </c>
      <c r="H22" s="133"/>
      <c r="I22" s="253">
        <f t="shared" si="1"/>
        <v>15</v>
      </c>
      <c r="J22" s="254" t="str">
        <f>GrpC!$B$6</f>
        <v>Slovenia</v>
      </c>
      <c r="K22" s="255">
        <f t="shared" si="183"/>
        <v>19</v>
      </c>
      <c r="L22" s="254" t="str">
        <f>GrpC!$D$6</f>
        <v>Serbia</v>
      </c>
      <c r="M22" s="258"/>
      <c r="N22" s="258"/>
      <c r="O22" s="261"/>
      <c r="P22" s="255" t="str">
        <f t="shared" si="184"/>
        <v/>
      </c>
      <c r="Q22" s="255" t="str">
        <f>IF((P22&lt;&gt;""),IF(OR($F22&lt;&gt;$G22,PrSettings!$M$4="●"),(($F22-$G22)=(M22-N22))*1,0),"")</f>
        <v/>
      </c>
      <c r="R22" s="255" t="str">
        <f t="shared" si="185"/>
        <v/>
      </c>
      <c r="S22" s="255" t="str">
        <f>IF(P22&lt;&gt;"",IF(ABS($F22-$G22)&gt;=PrSettings!$M$7,(ABS($F22-$G22-M22+N22)&lt;=1)*1,IF(AND(P22,$F22=$G22,$F22&gt;=PrSettings!$M$6),(ABS(M22-$F22)&lt;=1)*1,IF(AND(ABS($F22-$G22-M22+N22)&lt;=1,$F22+$G22&gt;=PrSettings!$M$8),(ABS(M22-$F22)&lt;=1)*(ABS(N22-$G22)&lt;=1)*1,""))),"")</f>
        <v/>
      </c>
      <c r="T22" s="262"/>
      <c r="V22" s="253">
        <f t="shared" si="2"/>
        <v>15</v>
      </c>
      <c r="W22" s="254" t="str">
        <f>GrpC!$B$6</f>
        <v>Slovenia</v>
      </c>
      <c r="X22" s="255">
        <f t="shared" si="186"/>
        <v>19</v>
      </c>
      <c r="Y22" s="254" t="str">
        <f>GrpC!$D$6</f>
        <v>Serbia</v>
      </c>
      <c r="Z22" s="258"/>
      <c r="AA22" s="258"/>
      <c r="AB22" s="261"/>
      <c r="AC22" s="255" t="str">
        <f t="shared" si="187"/>
        <v/>
      </c>
      <c r="AD22" s="255" t="str">
        <f>IF((AC22&lt;&gt;""),IF(OR($F22&lt;&gt;$G22,PrSettings!$M$4="●"),(($F22-$G22)=(Z22-AA22))*1,0),"")</f>
        <v/>
      </c>
      <c r="AE22" s="255" t="str">
        <f t="shared" si="188"/>
        <v/>
      </c>
      <c r="AF22" s="255" t="str">
        <f>IF(AC22&lt;&gt;"",IF(ABS($F22-$G22)&gt;=PrSettings!$M$7,(ABS($F22-$G22-Z22+AA22)&lt;=1)*1,IF(AND(AC22,$F22=$G22,$F22&gt;=PrSettings!$M$6),(ABS(Z22-$F22)&lt;=1)*1,IF(AND(ABS($F22-$G22-Z22+AA22)&lt;=1,$F22+$G22&gt;=PrSettings!$M$8),(ABS(Z22-$F22)&lt;=1)*(ABS(AA22-$G22)&lt;=1)*1,""))),"")</f>
        <v/>
      </c>
      <c r="AG22" s="262"/>
      <c r="AI22" s="253">
        <f t="shared" si="3"/>
        <v>15</v>
      </c>
      <c r="AJ22" s="254" t="str">
        <f>GrpC!$B$6</f>
        <v>Slovenia</v>
      </c>
      <c r="AK22" s="255">
        <f t="shared" si="189"/>
        <v>19</v>
      </c>
      <c r="AL22" s="254" t="str">
        <f>GrpC!$D$6</f>
        <v>Serbia</v>
      </c>
      <c r="AM22" s="258"/>
      <c r="AN22" s="258"/>
      <c r="AO22" s="261"/>
      <c r="AP22" s="255" t="str">
        <f t="shared" si="190"/>
        <v/>
      </c>
      <c r="AQ22" s="255" t="str">
        <f>IF((AP22&lt;&gt;""),IF(OR($F22&lt;&gt;$G22,PrSettings!$M$4="●"),(($F22-$G22)=(AM22-AN22))*1,0),"")</f>
        <v/>
      </c>
      <c r="AR22" s="255" t="str">
        <f t="shared" si="191"/>
        <v/>
      </c>
      <c r="AS22" s="255" t="str">
        <f>IF(AP22&lt;&gt;"",IF(ABS($F22-$G22)&gt;=PrSettings!$M$7,(ABS($F22-$G22-AM22+AN22)&lt;=1)*1,IF(AND(AP22,$F22=$G22,$F22&gt;=PrSettings!$M$6),(ABS(AM22-$F22)&lt;=1)*1,IF(AND(ABS($F22-$G22-AM22+AN22)&lt;=1,$F22+$G22&gt;=PrSettings!$M$8),(ABS(AM22-$F22)&lt;=1)*(ABS(AN22-$G22)&lt;=1)*1,""))),"")</f>
        <v/>
      </c>
      <c r="AT22" s="262"/>
      <c r="AV22" s="253">
        <f t="shared" si="4"/>
        <v>15</v>
      </c>
      <c r="AW22" s="254" t="str">
        <f>GrpC!$B$6</f>
        <v>Slovenia</v>
      </c>
      <c r="AX22" s="255">
        <f t="shared" si="192"/>
        <v>19</v>
      </c>
      <c r="AY22" s="254" t="str">
        <f>GrpC!$D$6</f>
        <v>Serbia</v>
      </c>
      <c r="AZ22" s="258"/>
      <c r="BA22" s="258"/>
      <c r="BB22" s="261"/>
      <c r="BC22" s="255" t="str">
        <f t="shared" si="193"/>
        <v/>
      </c>
      <c r="BD22" s="255" t="str">
        <f>IF((BC22&lt;&gt;""),IF(OR($F22&lt;&gt;$G22,PrSettings!$M$4="●"),(($F22-$G22)=(AZ22-BA22))*1,0),"")</f>
        <v/>
      </c>
      <c r="BE22" s="255" t="str">
        <f t="shared" si="194"/>
        <v/>
      </c>
      <c r="BF22" s="255" t="str">
        <f>IF(BC22&lt;&gt;"",IF(ABS($F22-$G22)&gt;=PrSettings!$M$7,(ABS($F22-$G22-AZ22+BA22)&lt;=1)*1,IF(AND(BC22,$F22=$G22,$F22&gt;=PrSettings!$M$6),(ABS(AZ22-$F22)&lt;=1)*1,IF(AND(ABS($F22-$G22-AZ22+BA22)&lt;=1,$F22+$G22&gt;=PrSettings!$M$8),(ABS(AZ22-$F22)&lt;=1)*(ABS(BA22-$G22)&lt;=1)*1,""))),"")</f>
        <v/>
      </c>
      <c r="BG22" s="262"/>
      <c r="BI22" s="253">
        <f t="shared" si="5"/>
        <v>15</v>
      </c>
      <c r="BJ22" s="254" t="str">
        <f>GrpC!$B$6</f>
        <v>Slovenia</v>
      </c>
      <c r="BK22" s="255">
        <f t="shared" si="195"/>
        <v>19</v>
      </c>
      <c r="BL22" s="254" t="str">
        <f>GrpC!$D$6</f>
        <v>Serbia</v>
      </c>
      <c r="BM22" s="258"/>
      <c r="BN22" s="258"/>
      <c r="BO22" s="261"/>
      <c r="BP22" s="255" t="str">
        <f t="shared" si="196"/>
        <v/>
      </c>
      <c r="BQ22" s="255" t="str">
        <f>IF((BP22&lt;&gt;""),IF(OR($F22&lt;&gt;$G22,PrSettings!$M$4="●"),(($F22-$G22)=(BM22-BN22))*1,0),"")</f>
        <v/>
      </c>
      <c r="BR22" s="255" t="str">
        <f t="shared" si="197"/>
        <v/>
      </c>
      <c r="BS22" s="255" t="str">
        <f>IF(BP22&lt;&gt;"",IF(ABS($F22-$G22)&gt;=PrSettings!$M$7,(ABS($F22-$G22-BM22+BN22)&lt;=1)*1,IF(AND(BP22,$F22=$G22,$F22&gt;=PrSettings!$M$6),(ABS(BM22-$F22)&lt;=1)*1,IF(AND(ABS($F22-$G22-BM22+BN22)&lt;=1,$F22+$G22&gt;=PrSettings!$M$8),(ABS(BM22-$F22)&lt;=1)*(ABS(BN22-$G22)&lt;=1)*1,""))),"")</f>
        <v/>
      </c>
      <c r="BT22" s="262"/>
      <c r="BV22" s="253">
        <f t="shared" si="6"/>
        <v>15</v>
      </c>
      <c r="BW22" s="254" t="str">
        <f>GrpC!$B$6</f>
        <v>Slovenia</v>
      </c>
      <c r="BX22" s="255">
        <f t="shared" si="198"/>
        <v>19</v>
      </c>
      <c r="BY22" s="254" t="str">
        <f>GrpC!$D$6</f>
        <v>Serbia</v>
      </c>
      <c r="BZ22" s="258"/>
      <c r="CA22" s="258"/>
      <c r="CB22" s="261"/>
      <c r="CC22" s="255" t="str">
        <f t="shared" si="199"/>
        <v/>
      </c>
      <c r="CD22" s="255" t="str">
        <f>IF((CC22&lt;&gt;""),IF(OR($F22&lt;&gt;$G22,PrSettings!$M$4="●"),(($F22-$G22)=(BZ22-CA22))*1,0),"")</f>
        <v/>
      </c>
      <c r="CE22" s="255" t="str">
        <f t="shared" si="200"/>
        <v/>
      </c>
      <c r="CF22" s="255" t="str">
        <f>IF(CC22&lt;&gt;"",IF(ABS($F22-$G22)&gt;=PrSettings!$M$7,(ABS($F22-$G22-BZ22+CA22)&lt;=1)*1,IF(AND(CC22,$F22=$G22,$F22&gt;=PrSettings!$M$6),(ABS(BZ22-$F22)&lt;=1)*1,IF(AND(ABS($F22-$G22-BZ22+CA22)&lt;=1,$F22+$G22&gt;=PrSettings!$M$8),(ABS(BZ22-$F22)&lt;=1)*(ABS(CA22-$G22)&lt;=1)*1,""))),"")</f>
        <v/>
      </c>
      <c r="CG22" s="262"/>
      <c r="CI22" s="253">
        <f t="shared" si="7"/>
        <v>15</v>
      </c>
      <c r="CJ22" s="254" t="str">
        <f>GrpC!$B$6</f>
        <v>Slovenia</v>
      </c>
      <c r="CK22" s="255">
        <f t="shared" si="201"/>
        <v>19</v>
      </c>
      <c r="CL22" s="254" t="str">
        <f>GrpC!$D$6</f>
        <v>Serbia</v>
      </c>
      <c r="CM22" s="258"/>
      <c r="CN22" s="258"/>
      <c r="CO22" s="261"/>
      <c r="CP22" s="255" t="str">
        <f t="shared" si="202"/>
        <v/>
      </c>
      <c r="CQ22" s="255" t="str">
        <f>IF((CP22&lt;&gt;""),IF(OR($F22&lt;&gt;$G22,PrSettings!$M$4="●"),(($F22-$G22)=(CM22-CN22))*1,0),"")</f>
        <v/>
      </c>
      <c r="CR22" s="255" t="str">
        <f t="shared" si="203"/>
        <v/>
      </c>
      <c r="CS22" s="255" t="str">
        <f>IF(CP22&lt;&gt;"",IF(ABS($F22-$G22)&gt;=PrSettings!$M$7,(ABS($F22-$G22-CM22+CN22)&lt;=1)*1,IF(AND(CP22,$F22=$G22,$F22&gt;=PrSettings!$M$6),(ABS(CM22-$F22)&lt;=1)*1,IF(AND(ABS($F22-$G22-CM22+CN22)&lt;=1,$F22+$G22&gt;=PrSettings!$M$8),(ABS(CM22-$F22)&lt;=1)*(ABS(CN22-$G22)&lt;=1)*1,""))),"")</f>
        <v/>
      </c>
      <c r="CT22" s="262"/>
      <c r="CV22" s="253">
        <f t="shared" si="8"/>
        <v>15</v>
      </c>
      <c r="CW22" s="254" t="str">
        <f>GrpC!$B$6</f>
        <v>Slovenia</v>
      </c>
      <c r="CX22" s="255">
        <f t="shared" si="204"/>
        <v>19</v>
      </c>
      <c r="CY22" s="254" t="str">
        <f>GrpC!$D$6</f>
        <v>Serbia</v>
      </c>
      <c r="CZ22" s="258"/>
      <c r="DA22" s="258"/>
      <c r="DB22" s="261"/>
      <c r="DC22" s="255" t="str">
        <f t="shared" si="205"/>
        <v/>
      </c>
      <c r="DD22" s="255" t="str">
        <f>IF((DC22&lt;&gt;""),IF(OR($F22&lt;&gt;$G22,PrSettings!$M$4="●"),(($F22-$G22)=(CZ22-DA22))*1,0),"")</f>
        <v/>
      </c>
      <c r="DE22" s="255" t="str">
        <f t="shared" si="206"/>
        <v/>
      </c>
      <c r="DF22" s="255" t="str">
        <f>IF(DC22&lt;&gt;"",IF(ABS($F22-$G22)&gt;=PrSettings!$M$7,(ABS($F22-$G22-CZ22+DA22)&lt;=1)*1,IF(AND(DC22,$F22=$G22,$F22&gt;=PrSettings!$M$6),(ABS(CZ22-$F22)&lt;=1)*1,IF(AND(ABS($F22-$G22-CZ22+DA22)&lt;=1,$F22+$G22&gt;=PrSettings!$M$8),(ABS(CZ22-$F22)&lt;=1)*(ABS(DA22-$G22)&lt;=1)*1,""))),"")</f>
        <v/>
      </c>
      <c r="DG22" s="262"/>
      <c r="DI22" s="253">
        <f t="shared" si="9"/>
        <v>15</v>
      </c>
      <c r="DJ22" s="254" t="str">
        <f>GrpC!$B$6</f>
        <v>Slovenia</v>
      </c>
      <c r="DK22" s="255">
        <f t="shared" si="207"/>
        <v>19</v>
      </c>
      <c r="DL22" s="254" t="str">
        <f>GrpC!$D$6</f>
        <v>Serbia</v>
      </c>
      <c r="DM22" s="258"/>
      <c r="DN22" s="258"/>
      <c r="DO22" s="261"/>
      <c r="DP22" s="255" t="str">
        <f t="shared" si="208"/>
        <v/>
      </c>
      <c r="DQ22" s="255" t="str">
        <f>IF((DP22&lt;&gt;""),IF(OR($F22&lt;&gt;$G22,PrSettings!$M$4="●"),(($F22-$G22)=(DM22-DN22))*1,0),"")</f>
        <v/>
      </c>
      <c r="DR22" s="255" t="str">
        <f t="shared" si="209"/>
        <v/>
      </c>
      <c r="DS22" s="255" t="str">
        <f>IF(DP22&lt;&gt;"",IF(ABS($F22-$G22)&gt;=PrSettings!$M$7,(ABS($F22-$G22-DM22+DN22)&lt;=1)*1,IF(AND(DP22,$F22=$G22,$F22&gt;=PrSettings!$M$6),(ABS(DM22-$F22)&lt;=1)*1,IF(AND(ABS($F22-$G22-DM22+DN22)&lt;=1,$F22+$G22&gt;=PrSettings!$M$8),(ABS(DM22-$F22)&lt;=1)*(ABS(DN22-$G22)&lt;=1)*1,""))),"")</f>
        <v/>
      </c>
      <c r="DT22" s="262"/>
      <c r="DV22" s="253">
        <f t="shared" si="10"/>
        <v>15</v>
      </c>
      <c r="DW22" s="254" t="str">
        <f>GrpC!$B$6</f>
        <v>Slovenia</v>
      </c>
      <c r="DX22" s="255">
        <f t="shared" si="210"/>
        <v>19</v>
      </c>
      <c r="DY22" s="254" t="str">
        <f>GrpC!$D$6</f>
        <v>Serbia</v>
      </c>
      <c r="DZ22" s="258"/>
      <c r="EA22" s="258"/>
      <c r="EB22" s="261"/>
      <c r="EC22" s="255" t="str">
        <f t="shared" si="211"/>
        <v/>
      </c>
      <c r="ED22" s="255" t="str">
        <f>IF((EC22&lt;&gt;""),IF(OR($F22&lt;&gt;$G22,PrSettings!$M$4="●"),(($F22-$G22)=(DZ22-EA22))*1,0),"")</f>
        <v/>
      </c>
      <c r="EE22" s="255" t="str">
        <f t="shared" si="212"/>
        <v/>
      </c>
      <c r="EF22" s="255" t="str">
        <f>IF(EC22&lt;&gt;"",IF(ABS($F22-$G22)&gt;=PrSettings!$M$7,(ABS($F22-$G22-DZ22+EA22)&lt;=1)*1,IF(AND(EC22,$F22=$G22,$F22&gt;=PrSettings!$M$6),(ABS(DZ22-$F22)&lt;=1)*1,IF(AND(ABS($F22-$G22-DZ22+EA22)&lt;=1,$F22+$G22&gt;=PrSettings!$M$8),(ABS(DZ22-$F22)&lt;=1)*(ABS(EA22-$G22)&lt;=1)*1,""))),"")</f>
        <v/>
      </c>
      <c r="EG22" s="262"/>
      <c r="EI22" s="253">
        <f t="shared" si="11"/>
        <v>15</v>
      </c>
      <c r="EJ22" s="254" t="str">
        <f>GrpC!$B$6</f>
        <v>Slovenia</v>
      </c>
      <c r="EK22" s="255">
        <f t="shared" si="213"/>
        <v>19</v>
      </c>
      <c r="EL22" s="254" t="str">
        <f>GrpC!$D$6</f>
        <v>Serbia</v>
      </c>
      <c r="EM22" s="258"/>
      <c r="EN22" s="258"/>
      <c r="EO22" s="261"/>
      <c r="EP22" s="255" t="str">
        <f t="shared" si="214"/>
        <v/>
      </c>
      <c r="EQ22" s="255" t="str">
        <f>IF((EP22&lt;&gt;""),IF(OR($F22&lt;&gt;$G22,PrSettings!$M$4="●"),(($F22-$G22)=(EM22-EN22))*1,0),"")</f>
        <v/>
      </c>
      <c r="ER22" s="255" t="str">
        <f t="shared" si="215"/>
        <v/>
      </c>
      <c r="ES22" s="255" t="str">
        <f>IF(EP22&lt;&gt;"",IF(ABS($F22-$G22)&gt;=PrSettings!$M$7,(ABS($F22-$G22-EM22+EN22)&lt;=1)*1,IF(AND(EP22,$F22=$G22,$F22&gt;=PrSettings!$M$6),(ABS(EM22-$F22)&lt;=1)*1,IF(AND(ABS($F22-$G22-EM22+EN22)&lt;=1,$F22+$G22&gt;=PrSettings!$M$8),(ABS(EM22-$F22)&lt;=1)*(ABS(EN22-$G22)&lt;=1)*1,""))),"")</f>
        <v/>
      </c>
      <c r="ET22" s="262"/>
      <c r="EV22" s="253">
        <f t="shared" si="12"/>
        <v>15</v>
      </c>
      <c r="EW22" s="254" t="str">
        <f>GrpC!$B$6</f>
        <v>Slovenia</v>
      </c>
      <c r="EX22" s="255">
        <f t="shared" si="216"/>
        <v>19</v>
      </c>
      <c r="EY22" s="254" t="str">
        <f>GrpC!$D$6</f>
        <v>Serbia</v>
      </c>
      <c r="EZ22" s="258"/>
      <c r="FA22" s="258"/>
      <c r="FB22" s="261"/>
      <c r="FC22" s="255" t="str">
        <f t="shared" si="217"/>
        <v/>
      </c>
      <c r="FD22" s="255" t="str">
        <f>IF((FC22&lt;&gt;""),IF(OR($F22&lt;&gt;$G22,PrSettings!$M$4="●"),(($F22-$G22)=(EZ22-FA22))*1,0),"")</f>
        <v/>
      </c>
      <c r="FE22" s="255" t="str">
        <f t="shared" si="218"/>
        <v/>
      </c>
      <c r="FF22" s="255" t="str">
        <f>IF(FC22&lt;&gt;"",IF(ABS($F22-$G22)&gt;=PrSettings!$M$7,(ABS($F22-$G22-EZ22+FA22)&lt;=1)*1,IF(AND(FC22,$F22=$G22,$F22&gt;=PrSettings!$M$6),(ABS(EZ22-$F22)&lt;=1)*1,IF(AND(ABS($F22-$G22-EZ22+FA22)&lt;=1,$F22+$G22&gt;=PrSettings!$M$8),(ABS(EZ22-$F22)&lt;=1)*(ABS(FA22-$G22)&lt;=1)*1,""))),"")</f>
        <v/>
      </c>
      <c r="FG22" s="262"/>
      <c r="FI22" s="253">
        <f t="shared" si="13"/>
        <v>15</v>
      </c>
      <c r="FJ22" s="254" t="str">
        <f>GrpC!$B$6</f>
        <v>Slovenia</v>
      </c>
      <c r="FK22" s="255">
        <f t="shared" si="219"/>
        <v>19</v>
      </c>
      <c r="FL22" s="254" t="str">
        <f>GrpC!$D$6</f>
        <v>Serbia</v>
      </c>
      <c r="FM22" s="258"/>
      <c r="FN22" s="258"/>
      <c r="FO22" s="261"/>
      <c r="FP22" s="255" t="str">
        <f t="shared" si="220"/>
        <v/>
      </c>
      <c r="FQ22" s="255" t="str">
        <f>IF((FP22&lt;&gt;""),IF(OR($F22&lt;&gt;$G22,PrSettings!$M$4="●"),(($F22-$G22)=(FM22-FN22))*1,0),"")</f>
        <v/>
      </c>
      <c r="FR22" s="255" t="str">
        <f t="shared" si="221"/>
        <v/>
      </c>
      <c r="FS22" s="255" t="str">
        <f>IF(FP22&lt;&gt;"",IF(ABS($F22-$G22)&gt;=PrSettings!$M$7,(ABS($F22-$G22-FM22+FN22)&lt;=1)*1,IF(AND(FP22,$F22=$G22,$F22&gt;=PrSettings!$M$6),(ABS(FM22-$F22)&lt;=1)*1,IF(AND(ABS($F22-$G22-FM22+FN22)&lt;=1,$F22+$G22&gt;=PrSettings!$M$8),(ABS(FM22-$F22)&lt;=1)*(ABS(FN22-$G22)&lt;=1)*1,""))),"")</f>
        <v/>
      </c>
      <c r="FT22" s="262"/>
      <c r="FV22" s="253">
        <f t="shared" si="14"/>
        <v>15</v>
      </c>
      <c r="FW22" s="254" t="str">
        <f>GrpC!$B$6</f>
        <v>Slovenia</v>
      </c>
      <c r="FX22" s="255">
        <f t="shared" si="222"/>
        <v>19</v>
      </c>
      <c r="FY22" s="254" t="str">
        <f>GrpC!$D$6</f>
        <v>Serbia</v>
      </c>
      <c r="FZ22" s="258"/>
      <c r="GA22" s="258"/>
      <c r="GB22" s="261"/>
      <c r="GC22" s="255" t="str">
        <f t="shared" si="223"/>
        <v/>
      </c>
      <c r="GD22" s="255" t="str">
        <f>IF((GC22&lt;&gt;""),IF(OR($F22&lt;&gt;$G22,PrSettings!$M$4="●"),(($F22-$G22)=(FZ22-GA22))*1,0),"")</f>
        <v/>
      </c>
      <c r="GE22" s="255" t="str">
        <f t="shared" si="224"/>
        <v/>
      </c>
      <c r="GF22" s="255" t="str">
        <f>IF(GC22&lt;&gt;"",IF(ABS($F22-$G22)&gt;=PrSettings!$M$7,(ABS($F22-$G22-FZ22+GA22)&lt;=1)*1,IF(AND(GC22,$F22=$G22,$F22&gt;=PrSettings!$M$6),(ABS(FZ22-$F22)&lt;=1)*1,IF(AND(ABS($F22-$G22-FZ22+GA22)&lt;=1,$F22+$G22&gt;=PrSettings!$M$8),(ABS(FZ22-$F22)&lt;=1)*(ABS(GA22-$G22)&lt;=1)*1,""))),"")</f>
        <v/>
      </c>
      <c r="GG22" s="262"/>
      <c r="GI22" s="253">
        <f t="shared" si="15"/>
        <v>15</v>
      </c>
      <c r="GJ22" s="254" t="str">
        <f>GrpC!$B$6</f>
        <v>Slovenia</v>
      </c>
      <c r="GK22" s="255">
        <f t="shared" si="225"/>
        <v>19</v>
      </c>
      <c r="GL22" s="254" t="str">
        <f>GrpC!$D$6</f>
        <v>Serbia</v>
      </c>
      <c r="GM22" s="258"/>
      <c r="GN22" s="258"/>
      <c r="GO22" s="261"/>
      <c r="GP22" s="255" t="str">
        <f t="shared" si="226"/>
        <v/>
      </c>
      <c r="GQ22" s="255" t="str">
        <f>IF((GP22&lt;&gt;""),IF(OR($F22&lt;&gt;$G22,PrSettings!$M$4="●"),(($F22-$G22)=(GM22-GN22))*1,0),"")</f>
        <v/>
      </c>
      <c r="GR22" s="255" t="str">
        <f t="shared" si="227"/>
        <v/>
      </c>
      <c r="GS22" s="255" t="str">
        <f>IF(GP22&lt;&gt;"",IF(ABS($F22-$G22)&gt;=PrSettings!$M$7,(ABS($F22-$G22-GM22+GN22)&lt;=1)*1,IF(AND(GP22,$F22=$G22,$F22&gt;=PrSettings!$M$6),(ABS(GM22-$F22)&lt;=1)*1,IF(AND(ABS($F22-$G22-GM22+GN22)&lt;=1,$F22+$G22&gt;=PrSettings!$M$8),(ABS(GM22-$F22)&lt;=1)*(ABS(GN22-$G22)&lt;=1)*1,""))),"")</f>
        <v/>
      </c>
      <c r="GT22" s="262"/>
      <c r="GV22" s="253">
        <f t="shared" si="16"/>
        <v>15</v>
      </c>
      <c r="GW22" s="254" t="str">
        <f>GrpC!$B$6</f>
        <v>Slovenia</v>
      </c>
      <c r="GX22" s="255">
        <f t="shared" si="228"/>
        <v>19</v>
      </c>
      <c r="GY22" s="254" t="str">
        <f>GrpC!$D$6</f>
        <v>Serbia</v>
      </c>
      <c r="GZ22" s="258"/>
      <c r="HA22" s="258"/>
      <c r="HB22" s="261"/>
      <c r="HC22" s="255" t="str">
        <f t="shared" si="229"/>
        <v/>
      </c>
      <c r="HD22" s="255" t="str">
        <f>IF((HC22&lt;&gt;""),IF(OR($F22&lt;&gt;$G22,PrSettings!$M$4="●"),(($F22-$G22)=(GZ22-HA22))*1,0),"")</f>
        <v/>
      </c>
      <c r="HE22" s="255" t="str">
        <f t="shared" si="230"/>
        <v/>
      </c>
      <c r="HF22" s="255" t="str">
        <f>IF(HC22&lt;&gt;"",IF(ABS($F22-$G22)&gt;=PrSettings!$M$7,(ABS($F22-$G22-GZ22+HA22)&lt;=1)*1,IF(AND(HC22,$F22=$G22,$F22&gt;=PrSettings!$M$6),(ABS(GZ22-$F22)&lt;=1)*1,IF(AND(ABS($F22-$G22-GZ22+HA22)&lt;=1,$F22+$G22&gt;=PrSettings!$M$8),(ABS(GZ22-$F22)&lt;=1)*(ABS(HA22-$G22)&lt;=1)*1,""))),"")</f>
        <v/>
      </c>
      <c r="HG22" s="262"/>
      <c r="HI22" s="253">
        <f t="shared" si="17"/>
        <v>15</v>
      </c>
      <c r="HJ22" s="254" t="str">
        <f>GrpC!$B$6</f>
        <v>Slovenia</v>
      </c>
      <c r="HK22" s="255">
        <f t="shared" si="231"/>
        <v>19</v>
      </c>
      <c r="HL22" s="254" t="str">
        <f>GrpC!$D$6</f>
        <v>Serbia</v>
      </c>
      <c r="HM22" s="258"/>
      <c r="HN22" s="258"/>
      <c r="HO22" s="261"/>
      <c r="HP22" s="255" t="str">
        <f t="shared" si="232"/>
        <v/>
      </c>
      <c r="HQ22" s="255" t="str">
        <f>IF((HP22&lt;&gt;""),IF(OR($F22&lt;&gt;$G22,PrSettings!$M$4="●"),(($F22-$G22)=(HM22-HN22))*1,0),"")</f>
        <v/>
      </c>
      <c r="HR22" s="255" t="str">
        <f t="shared" si="233"/>
        <v/>
      </c>
      <c r="HS22" s="255" t="str">
        <f>IF(HP22&lt;&gt;"",IF(ABS($F22-$G22)&gt;=PrSettings!$M$7,(ABS($F22-$G22-HM22+HN22)&lt;=1)*1,IF(AND(HP22,$F22=$G22,$F22&gt;=PrSettings!$M$6),(ABS(HM22-$F22)&lt;=1)*1,IF(AND(ABS($F22-$G22-HM22+HN22)&lt;=1,$F22+$G22&gt;=PrSettings!$M$8),(ABS(HM22-$F22)&lt;=1)*(ABS(HN22-$G22)&lt;=1)*1,""))),"")</f>
        <v/>
      </c>
      <c r="HT22" s="262"/>
      <c r="HV22" s="253">
        <f t="shared" si="18"/>
        <v>15</v>
      </c>
      <c r="HW22" s="254" t="str">
        <f>GrpC!$B$6</f>
        <v>Slovenia</v>
      </c>
      <c r="HX22" s="255">
        <f t="shared" si="234"/>
        <v>19</v>
      </c>
      <c r="HY22" s="254" t="str">
        <f>GrpC!$D$6</f>
        <v>Serbia</v>
      </c>
      <c r="HZ22" s="258"/>
      <c r="IA22" s="258"/>
      <c r="IB22" s="261"/>
      <c r="IC22" s="255" t="str">
        <f t="shared" si="235"/>
        <v/>
      </c>
      <c r="ID22" s="255" t="str">
        <f>IF((IC22&lt;&gt;""),IF(OR($F22&lt;&gt;$G22,PrSettings!$M$4="●"),(($F22-$G22)=(HZ22-IA22))*1,0),"")</f>
        <v/>
      </c>
      <c r="IE22" s="255" t="str">
        <f t="shared" si="236"/>
        <v/>
      </c>
      <c r="IF22" s="255" t="str">
        <f>IF(IC22&lt;&gt;"",IF(ABS($F22-$G22)&gt;=PrSettings!$M$7,(ABS($F22-$G22-HZ22+IA22)&lt;=1)*1,IF(AND(IC22,$F22=$G22,$F22&gt;=PrSettings!$M$6),(ABS(HZ22-$F22)&lt;=1)*1,IF(AND(ABS($F22-$G22-HZ22+IA22)&lt;=1,$F22+$G22&gt;=PrSettings!$M$8),(ABS(HZ22-$F22)&lt;=1)*(ABS(IA22-$G22)&lt;=1)*1,""))),"")</f>
        <v/>
      </c>
      <c r="IG22" s="262"/>
      <c r="II22" s="253">
        <f t="shared" si="19"/>
        <v>15</v>
      </c>
      <c r="IJ22" s="254" t="str">
        <f>GrpC!$B$6</f>
        <v>Slovenia</v>
      </c>
      <c r="IK22" s="255">
        <f t="shared" si="237"/>
        <v>19</v>
      </c>
      <c r="IL22" s="254" t="str">
        <f>GrpC!$D$6</f>
        <v>Serbia</v>
      </c>
      <c r="IM22" s="258"/>
      <c r="IN22" s="258"/>
      <c r="IO22" s="261"/>
      <c r="IP22" s="255" t="str">
        <f t="shared" si="238"/>
        <v/>
      </c>
      <c r="IQ22" s="255" t="str">
        <f>IF((IP22&lt;&gt;""),IF(OR($F22&lt;&gt;$G22,PrSettings!$M$4="●"),(($F22-$G22)=(IM22-IN22))*1,0),"")</f>
        <v/>
      </c>
      <c r="IR22" s="255" t="str">
        <f t="shared" si="239"/>
        <v/>
      </c>
      <c r="IS22" s="255" t="str">
        <f>IF(IP22&lt;&gt;"",IF(ABS($F22-$G22)&gt;=PrSettings!$M$7,(ABS($F22-$G22-IM22+IN22)&lt;=1)*1,IF(AND(IP22,$F22=$G22,$F22&gt;=PrSettings!$M$6),(ABS(IM22-$F22)&lt;=1)*1,IF(AND(ABS($F22-$G22-IM22+IN22)&lt;=1,$F22+$G22&gt;=PrSettings!$M$8),(ABS(IM22-$F22)&lt;=1)*(ABS(IN22-$G22)&lt;=1)*1,""))),"")</f>
        <v/>
      </c>
      <c r="IT22" s="262"/>
      <c r="IV22" s="253">
        <f t="shared" si="20"/>
        <v>15</v>
      </c>
      <c r="IW22" s="254" t="str">
        <f>GrpC!$B$6</f>
        <v>Slovenia</v>
      </c>
      <c r="IX22" s="255">
        <f t="shared" si="240"/>
        <v>19</v>
      </c>
      <c r="IY22" s="254" t="str">
        <f>GrpC!$D$6</f>
        <v>Serbia</v>
      </c>
      <c r="IZ22" s="258"/>
      <c r="JA22" s="258"/>
      <c r="JB22" s="261"/>
      <c r="JC22" s="255" t="str">
        <f t="shared" si="241"/>
        <v/>
      </c>
      <c r="JD22" s="255" t="str">
        <f>IF((JC22&lt;&gt;""),IF(OR($F22&lt;&gt;$G22,PrSettings!$M$4="●"),(($F22-$G22)=(IZ22-JA22))*1,0),"")</f>
        <v/>
      </c>
      <c r="JE22" s="255" t="str">
        <f t="shared" si="242"/>
        <v/>
      </c>
      <c r="JF22" s="255" t="str">
        <f>IF(JC22&lt;&gt;"",IF(ABS($F22-$G22)&gt;=PrSettings!$M$7,(ABS($F22-$G22-IZ22+JA22)&lt;=1)*1,IF(AND(JC22,$F22=$G22,$F22&gt;=PrSettings!$M$6),(ABS(IZ22-$F22)&lt;=1)*1,IF(AND(ABS($F22-$G22-IZ22+JA22)&lt;=1,$F22+$G22&gt;=PrSettings!$M$8),(ABS(IZ22-$F22)&lt;=1)*(ABS(JA22-$G22)&lt;=1)*1,""))),"")</f>
        <v/>
      </c>
      <c r="JG22" s="262"/>
      <c r="JI22" s="253">
        <f t="shared" si="21"/>
        <v>15</v>
      </c>
      <c r="JJ22" s="254" t="str">
        <f>GrpC!$B$6</f>
        <v>Slovenia</v>
      </c>
      <c r="JK22" s="255">
        <f t="shared" si="243"/>
        <v>19</v>
      </c>
      <c r="JL22" s="254" t="str">
        <f>GrpC!$D$6</f>
        <v>Serbia</v>
      </c>
      <c r="JM22" s="258"/>
      <c r="JN22" s="258"/>
      <c r="JO22" s="261"/>
      <c r="JP22" s="255" t="str">
        <f t="shared" si="244"/>
        <v/>
      </c>
      <c r="JQ22" s="255" t="str">
        <f>IF((JP22&lt;&gt;""),IF(OR($F22&lt;&gt;$G22,PrSettings!$M$4="●"),(($F22-$G22)=(JM22-JN22))*1,0),"")</f>
        <v/>
      </c>
      <c r="JR22" s="255" t="str">
        <f t="shared" si="245"/>
        <v/>
      </c>
      <c r="JS22" s="255" t="str">
        <f>IF(JP22&lt;&gt;"",IF(ABS($F22-$G22)&gt;=PrSettings!$M$7,(ABS($F22-$G22-JM22+JN22)&lt;=1)*1,IF(AND(JP22,$F22=$G22,$F22&gt;=PrSettings!$M$6),(ABS(JM22-$F22)&lt;=1)*1,IF(AND(ABS($F22-$G22-JM22+JN22)&lt;=1,$F22+$G22&gt;=PrSettings!$M$8),(ABS(JM22-$F22)&lt;=1)*(ABS(JN22-$G22)&lt;=1)*1,""))),"")</f>
        <v/>
      </c>
      <c r="JT22" s="262"/>
      <c r="JV22" s="253">
        <f t="shared" si="22"/>
        <v>15</v>
      </c>
      <c r="JW22" s="254" t="str">
        <f>GrpC!$B$6</f>
        <v>Slovenia</v>
      </c>
      <c r="JX22" s="255">
        <f t="shared" si="246"/>
        <v>19</v>
      </c>
      <c r="JY22" s="254" t="str">
        <f>GrpC!$D$6</f>
        <v>Serbia</v>
      </c>
      <c r="JZ22" s="258"/>
      <c r="KA22" s="258"/>
      <c r="KB22" s="261"/>
      <c r="KC22" s="255" t="str">
        <f t="shared" si="247"/>
        <v/>
      </c>
      <c r="KD22" s="255" t="str">
        <f>IF((KC22&lt;&gt;""),IF(OR($F22&lt;&gt;$G22,PrSettings!$M$4="●"),(($F22-$G22)=(JZ22-KA22))*1,0),"")</f>
        <v/>
      </c>
      <c r="KE22" s="255" t="str">
        <f t="shared" si="248"/>
        <v/>
      </c>
      <c r="KF22" s="255" t="str">
        <f>IF(KC22&lt;&gt;"",IF(ABS($F22-$G22)&gt;=PrSettings!$M$7,(ABS($F22-$G22-JZ22+KA22)&lt;=1)*1,IF(AND(KC22,$F22=$G22,$F22&gt;=PrSettings!$M$6),(ABS(JZ22-$F22)&lt;=1)*1,IF(AND(ABS($F22-$G22-JZ22+KA22)&lt;=1,$F22+$G22&gt;=PrSettings!$M$8),(ABS(JZ22-$F22)&lt;=1)*(ABS(KA22-$G22)&lt;=1)*1,""))),"")</f>
        <v/>
      </c>
      <c r="KG22" s="262"/>
      <c r="KI22" s="253">
        <f t="shared" si="23"/>
        <v>15</v>
      </c>
      <c r="KJ22" s="254" t="str">
        <f>GrpC!$B$6</f>
        <v>Slovenia</v>
      </c>
      <c r="KK22" s="255">
        <f t="shared" si="249"/>
        <v>19</v>
      </c>
      <c r="KL22" s="254" t="str">
        <f>GrpC!$D$6</f>
        <v>Serbia</v>
      </c>
      <c r="KM22" s="258"/>
      <c r="KN22" s="258"/>
      <c r="KO22" s="261"/>
      <c r="KP22" s="255" t="str">
        <f t="shared" si="250"/>
        <v/>
      </c>
      <c r="KQ22" s="255" t="str">
        <f>IF((KP22&lt;&gt;""),IF(OR($F22&lt;&gt;$G22,PrSettings!$M$4="●"),(($F22-$G22)=(KM22-KN22))*1,0),"")</f>
        <v/>
      </c>
      <c r="KR22" s="255" t="str">
        <f t="shared" si="251"/>
        <v/>
      </c>
      <c r="KS22" s="255" t="str">
        <f>IF(KP22&lt;&gt;"",IF(ABS($F22-$G22)&gt;=PrSettings!$M$7,(ABS($F22-$G22-KM22+KN22)&lt;=1)*1,IF(AND(KP22,$F22=$G22,$F22&gt;=PrSettings!$M$6),(ABS(KM22-$F22)&lt;=1)*1,IF(AND(ABS($F22-$G22-KM22+KN22)&lt;=1,$F22+$G22&gt;=PrSettings!$M$8),(ABS(KM22-$F22)&lt;=1)*(ABS(KN22-$G22)&lt;=1)*1,""))),"")</f>
        <v/>
      </c>
      <c r="KT22" s="262"/>
      <c r="KV22" s="253">
        <f t="shared" si="24"/>
        <v>15</v>
      </c>
      <c r="KW22" s="254" t="str">
        <f>GrpC!$B$6</f>
        <v>Slovenia</v>
      </c>
      <c r="KX22" s="255">
        <f t="shared" si="252"/>
        <v>19</v>
      </c>
      <c r="KY22" s="254" t="str">
        <f>GrpC!$D$6</f>
        <v>Serbia</v>
      </c>
      <c r="KZ22" s="258"/>
      <c r="LA22" s="258"/>
      <c r="LB22" s="261"/>
      <c r="LC22" s="255" t="str">
        <f t="shared" si="253"/>
        <v/>
      </c>
      <c r="LD22" s="255" t="str">
        <f>IF((LC22&lt;&gt;""),IF(OR($F22&lt;&gt;$G22,PrSettings!$M$4="●"),(($F22-$G22)=(KZ22-LA22))*1,0),"")</f>
        <v/>
      </c>
      <c r="LE22" s="255" t="str">
        <f t="shared" si="254"/>
        <v/>
      </c>
      <c r="LF22" s="255" t="str">
        <f>IF(LC22&lt;&gt;"",IF(ABS($F22-$G22)&gt;=PrSettings!$M$7,(ABS($F22-$G22-KZ22+LA22)&lt;=1)*1,IF(AND(LC22,$F22=$G22,$F22&gt;=PrSettings!$M$6),(ABS(KZ22-$F22)&lt;=1)*1,IF(AND(ABS($F22-$G22-KZ22+LA22)&lt;=1,$F22+$G22&gt;=PrSettings!$M$8),(ABS(KZ22-$F22)&lt;=1)*(ABS(LA22-$G22)&lt;=1)*1,""))),"")</f>
        <v/>
      </c>
      <c r="LG22" s="262"/>
      <c r="LI22" s="253">
        <f t="shared" si="25"/>
        <v>15</v>
      </c>
      <c r="LJ22" s="254" t="str">
        <f>GrpC!$B$6</f>
        <v>Slovenia</v>
      </c>
      <c r="LK22" s="255">
        <f t="shared" si="255"/>
        <v>19</v>
      </c>
      <c r="LL22" s="254" t="str">
        <f>GrpC!$D$6</f>
        <v>Serbia</v>
      </c>
      <c r="LM22" s="258"/>
      <c r="LN22" s="258"/>
      <c r="LO22" s="261"/>
      <c r="LP22" s="255" t="str">
        <f t="shared" si="256"/>
        <v/>
      </c>
      <c r="LQ22" s="255" t="str">
        <f>IF((LP22&lt;&gt;""),IF(OR($F22&lt;&gt;$G22,PrSettings!$M$4="●"),(($F22-$G22)=(LM22-LN22))*1,0),"")</f>
        <v/>
      </c>
      <c r="LR22" s="255" t="str">
        <f t="shared" si="257"/>
        <v/>
      </c>
      <c r="LS22" s="255" t="str">
        <f>IF(LP22&lt;&gt;"",IF(ABS($F22-$G22)&gt;=PrSettings!$M$7,(ABS($F22-$G22-LM22+LN22)&lt;=1)*1,IF(AND(LP22,$F22=$G22,$F22&gt;=PrSettings!$M$6),(ABS(LM22-$F22)&lt;=1)*1,IF(AND(ABS($F22-$G22-LM22+LN22)&lt;=1,$F22+$G22&gt;=PrSettings!$M$8),(ABS(LM22-$F22)&lt;=1)*(ABS(LN22-$G22)&lt;=1)*1,""))),"")</f>
        <v/>
      </c>
      <c r="LT22" s="262"/>
      <c r="LV22" s="253">
        <f t="shared" si="26"/>
        <v>15</v>
      </c>
      <c r="LW22" s="254" t="str">
        <f>GrpC!$B$6</f>
        <v>Slovenia</v>
      </c>
      <c r="LX22" s="255">
        <f t="shared" si="258"/>
        <v>19</v>
      </c>
      <c r="LY22" s="254" t="str">
        <f>GrpC!$D$6</f>
        <v>Serbia</v>
      </c>
      <c r="LZ22" s="258"/>
      <c r="MA22" s="258"/>
      <c r="MB22" s="261"/>
      <c r="MC22" s="255" t="str">
        <f t="shared" si="259"/>
        <v/>
      </c>
      <c r="MD22" s="255" t="str">
        <f>IF((MC22&lt;&gt;""),IF(OR($F22&lt;&gt;$G22,PrSettings!$M$4="●"),(($F22-$G22)=(LZ22-MA22))*1,0),"")</f>
        <v/>
      </c>
      <c r="ME22" s="255" t="str">
        <f t="shared" si="260"/>
        <v/>
      </c>
      <c r="MF22" s="255" t="str">
        <f>IF(MC22&lt;&gt;"",IF(ABS($F22-$G22)&gt;=PrSettings!$M$7,(ABS($F22-$G22-LZ22+MA22)&lt;=1)*1,IF(AND(MC22,$F22=$G22,$F22&gt;=PrSettings!$M$6),(ABS(LZ22-$F22)&lt;=1)*1,IF(AND(ABS($F22-$G22-LZ22+MA22)&lt;=1,$F22+$G22&gt;=PrSettings!$M$8),(ABS(LZ22-$F22)&lt;=1)*(ABS(MA22-$G22)&lt;=1)*1,""))),"")</f>
        <v/>
      </c>
      <c r="MG22" s="262"/>
    </row>
    <row r="23">
      <c r="A23" s="172"/>
      <c r="B23" s="253">
        <f t="array" ref="B23">INDEX(Groups!$C$7:$C$35,MATCH(C23,Groups!$D$7:$D$35,0))</f>
        <v>9</v>
      </c>
      <c r="C23" s="254" t="str">
        <f>GrpC!$B$7</f>
        <v>Denmark</v>
      </c>
      <c r="D23" s="255">
        <f t="array" ref="D23">INDEX(Groups!$C$7:$C$35,MATCH(E23,Groups!$D$7:$D$35,0))</f>
        <v>5</v>
      </c>
      <c r="E23" s="254" t="str">
        <f>GrpC!$D$7</f>
        <v>England</v>
      </c>
      <c r="F23" s="256">
        <f>GrpC!$E$7</f>
        <v>1</v>
      </c>
      <c r="G23" s="257">
        <f>GrpC!$G$7</f>
        <v>2</v>
      </c>
      <c r="H23" s="133"/>
      <c r="I23" s="253">
        <f t="shared" si="1"/>
        <v>9</v>
      </c>
      <c r="J23" s="254" t="str">
        <f>GrpC!$B$7</f>
        <v>Denmark</v>
      </c>
      <c r="K23" s="255">
        <f t="shared" si="183"/>
        <v>5</v>
      </c>
      <c r="L23" s="254" t="str">
        <f>GrpC!$D$7</f>
        <v>England</v>
      </c>
      <c r="M23" s="258"/>
      <c r="N23" s="258"/>
      <c r="O23" s="261"/>
      <c r="P23" s="255" t="str">
        <f t="shared" si="184"/>
        <v/>
      </c>
      <c r="Q23" s="255" t="str">
        <f>IF((P23&lt;&gt;""),IF(OR($F23&lt;&gt;$G23,PrSettings!$M$4="●"),(($F23-$G23)=(M23-N23))*1,0),"")</f>
        <v/>
      </c>
      <c r="R23" s="255" t="str">
        <f t="shared" si="185"/>
        <v/>
      </c>
      <c r="S23" s="255" t="str">
        <f>IF(P23&lt;&gt;"",IF(ABS($F23-$G23)&gt;=PrSettings!$M$7,(ABS($F23-$G23-M23+N23)&lt;=1)*1,IF(AND(P23,$F23=$G23,$F23&gt;=PrSettings!$M$6),(ABS(M23-$F23)&lt;=1)*1,IF(AND(ABS($F23-$G23-M23+N23)&lt;=1,$F23+$G23&gt;=PrSettings!$M$8),(ABS(M23-$F23)&lt;=1)*(ABS(N23-$G23)&lt;=1)*1,""))),"")</f>
        <v/>
      </c>
      <c r="T23" s="262"/>
      <c r="V23" s="253">
        <f t="shared" si="2"/>
        <v>9</v>
      </c>
      <c r="W23" s="254" t="str">
        <f>GrpC!$B$7</f>
        <v>Denmark</v>
      </c>
      <c r="X23" s="255">
        <f t="shared" si="186"/>
        <v>5</v>
      </c>
      <c r="Y23" s="254" t="str">
        <f>GrpC!$D$7</f>
        <v>England</v>
      </c>
      <c r="Z23" s="258"/>
      <c r="AA23" s="258"/>
      <c r="AB23" s="261"/>
      <c r="AC23" s="255" t="str">
        <f t="shared" si="187"/>
        <v/>
      </c>
      <c r="AD23" s="255" t="str">
        <f>IF((AC23&lt;&gt;""),IF(OR($F23&lt;&gt;$G23,PrSettings!$M$4="●"),(($F23-$G23)=(Z23-AA23))*1,0),"")</f>
        <v/>
      </c>
      <c r="AE23" s="255" t="str">
        <f t="shared" si="188"/>
        <v/>
      </c>
      <c r="AF23" s="255" t="str">
        <f>IF(AC23&lt;&gt;"",IF(ABS($F23-$G23)&gt;=PrSettings!$M$7,(ABS($F23-$G23-Z23+AA23)&lt;=1)*1,IF(AND(AC23,$F23=$G23,$F23&gt;=PrSettings!$M$6),(ABS(Z23-$F23)&lt;=1)*1,IF(AND(ABS($F23-$G23-Z23+AA23)&lt;=1,$F23+$G23&gt;=PrSettings!$M$8),(ABS(Z23-$F23)&lt;=1)*(ABS(AA23-$G23)&lt;=1)*1,""))),"")</f>
        <v/>
      </c>
      <c r="AG23" s="262"/>
      <c r="AI23" s="253">
        <f t="shared" si="3"/>
        <v>9</v>
      </c>
      <c r="AJ23" s="254" t="str">
        <f>GrpC!$B$7</f>
        <v>Denmark</v>
      </c>
      <c r="AK23" s="255">
        <f t="shared" si="189"/>
        <v>5</v>
      </c>
      <c r="AL23" s="254" t="str">
        <f>GrpC!$D$7</f>
        <v>England</v>
      </c>
      <c r="AM23" s="258"/>
      <c r="AN23" s="258"/>
      <c r="AO23" s="261"/>
      <c r="AP23" s="255" t="str">
        <f t="shared" si="190"/>
        <v/>
      </c>
      <c r="AQ23" s="255" t="str">
        <f>IF((AP23&lt;&gt;""),IF(OR($F23&lt;&gt;$G23,PrSettings!$M$4="●"),(($F23-$G23)=(AM23-AN23))*1,0),"")</f>
        <v/>
      </c>
      <c r="AR23" s="255" t="str">
        <f t="shared" si="191"/>
        <v/>
      </c>
      <c r="AS23" s="255" t="str">
        <f>IF(AP23&lt;&gt;"",IF(ABS($F23-$G23)&gt;=PrSettings!$M$7,(ABS($F23-$G23-AM23+AN23)&lt;=1)*1,IF(AND(AP23,$F23=$G23,$F23&gt;=PrSettings!$M$6),(ABS(AM23-$F23)&lt;=1)*1,IF(AND(ABS($F23-$G23-AM23+AN23)&lt;=1,$F23+$G23&gt;=PrSettings!$M$8),(ABS(AM23-$F23)&lt;=1)*(ABS(AN23-$G23)&lt;=1)*1,""))),"")</f>
        <v/>
      </c>
      <c r="AT23" s="262"/>
      <c r="AV23" s="253">
        <f t="shared" si="4"/>
        <v>9</v>
      </c>
      <c r="AW23" s="254" t="str">
        <f>GrpC!$B$7</f>
        <v>Denmark</v>
      </c>
      <c r="AX23" s="255">
        <f t="shared" si="192"/>
        <v>5</v>
      </c>
      <c r="AY23" s="254" t="str">
        <f>GrpC!$D$7</f>
        <v>England</v>
      </c>
      <c r="AZ23" s="258"/>
      <c r="BA23" s="258"/>
      <c r="BB23" s="261"/>
      <c r="BC23" s="255" t="str">
        <f t="shared" si="193"/>
        <v/>
      </c>
      <c r="BD23" s="255" t="str">
        <f>IF((BC23&lt;&gt;""),IF(OR($F23&lt;&gt;$G23,PrSettings!$M$4="●"),(($F23-$G23)=(AZ23-BA23))*1,0),"")</f>
        <v/>
      </c>
      <c r="BE23" s="255" t="str">
        <f t="shared" si="194"/>
        <v/>
      </c>
      <c r="BF23" s="255" t="str">
        <f>IF(BC23&lt;&gt;"",IF(ABS($F23-$G23)&gt;=PrSettings!$M$7,(ABS($F23-$G23-AZ23+BA23)&lt;=1)*1,IF(AND(BC23,$F23=$G23,$F23&gt;=PrSettings!$M$6),(ABS(AZ23-$F23)&lt;=1)*1,IF(AND(ABS($F23-$G23-AZ23+BA23)&lt;=1,$F23+$G23&gt;=PrSettings!$M$8),(ABS(AZ23-$F23)&lt;=1)*(ABS(BA23-$G23)&lt;=1)*1,""))),"")</f>
        <v/>
      </c>
      <c r="BG23" s="262"/>
      <c r="BI23" s="253">
        <f t="shared" si="5"/>
        <v>9</v>
      </c>
      <c r="BJ23" s="254" t="str">
        <f>GrpC!$B$7</f>
        <v>Denmark</v>
      </c>
      <c r="BK23" s="255">
        <f t="shared" si="195"/>
        <v>5</v>
      </c>
      <c r="BL23" s="254" t="str">
        <f>GrpC!$D$7</f>
        <v>England</v>
      </c>
      <c r="BM23" s="258"/>
      <c r="BN23" s="258"/>
      <c r="BO23" s="261"/>
      <c r="BP23" s="255" t="str">
        <f t="shared" si="196"/>
        <v/>
      </c>
      <c r="BQ23" s="255" t="str">
        <f>IF((BP23&lt;&gt;""),IF(OR($F23&lt;&gt;$G23,PrSettings!$M$4="●"),(($F23-$G23)=(BM23-BN23))*1,0),"")</f>
        <v/>
      </c>
      <c r="BR23" s="255" t="str">
        <f t="shared" si="197"/>
        <v/>
      </c>
      <c r="BS23" s="255" t="str">
        <f>IF(BP23&lt;&gt;"",IF(ABS($F23-$G23)&gt;=PrSettings!$M$7,(ABS($F23-$G23-BM23+BN23)&lt;=1)*1,IF(AND(BP23,$F23=$G23,$F23&gt;=PrSettings!$M$6),(ABS(BM23-$F23)&lt;=1)*1,IF(AND(ABS($F23-$G23-BM23+BN23)&lt;=1,$F23+$G23&gt;=PrSettings!$M$8),(ABS(BM23-$F23)&lt;=1)*(ABS(BN23-$G23)&lt;=1)*1,""))),"")</f>
        <v/>
      </c>
      <c r="BT23" s="262"/>
      <c r="BV23" s="253">
        <f t="shared" si="6"/>
        <v>9</v>
      </c>
      <c r="BW23" s="254" t="str">
        <f>GrpC!$B$7</f>
        <v>Denmark</v>
      </c>
      <c r="BX23" s="255">
        <f t="shared" si="198"/>
        <v>5</v>
      </c>
      <c r="BY23" s="254" t="str">
        <f>GrpC!$D$7</f>
        <v>England</v>
      </c>
      <c r="BZ23" s="258"/>
      <c r="CA23" s="258"/>
      <c r="CB23" s="261"/>
      <c r="CC23" s="255" t="str">
        <f t="shared" si="199"/>
        <v/>
      </c>
      <c r="CD23" s="255" t="str">
        <f>IF((CC23&lt;&gt;""),IF(OR($F23&lt;&gt;$G23,PrSettings!$M$4="●"),(($F23-$G23)=(BZ23-CA23))*1,0),"")</f>
        <v/>
      </c>
      <c r="CE23" s="255" t="str">
        <f t="shared" si="200"/>
        <v/>
      </c>
      <c r="CF23" s="255" t="str">
        <f>IF(CC23&lt;&gt;"",IF(ABS($F23-$G23)&gt;=PrSettings!$M$7,(ABS($F23-$G23-BZ23+CA23)&lt;=1)*1,IF(AND(CC23,$F23=$G23,$F23&gt;=PrSettings!$M$6),(ABS(BZ23-$F23)&lt;=1)*1,IF(AND(ABS($F23-$G23-BZ23+CA23)&lt;=1,$F23+$G23&gt;=PrSettings!$M$8),(ABS(BZ23-$F23)&lt;=1)*(ABS(CA23-$G23)&lt;=1)*1,""))),"")</f>
        <v/>
      </c>
      <c r="CG23" s="262"/>
      <c r="CI23" s="253">
        <f t="shared" si="7"/>
        <v>9</v>
      </c>
      <c r="CJ23" s="254" t="str">
        <f>GrpC!$B$7</f>
        <v>Denmark</v>
      </c>
      <c r="CK23" s="255">
        <f t="shared" si="201"/>
        <v>5</v>
      </c>
      <c r="CL23" s="254" t="str">
        <f>GrpC!$D$7</f>
        <v>England</v>
      </c>
      <c r="CM23" s="258"/>
      <c r="CN23" s="258"/>
      <c r="CO23" s="261"/>
      <c r="CP23" s="255" t="str">
        <f t="shared" si="202"/>
        <v/>
      </c>
      <c r="CQ23" s="255" t="str">
        <f>IF((CP23&lt;&gt;""),IF(OR($F23&lt;&gt;$G23,PrSettings!$M$4="●"),(($F23-$G23)=(CM23-CN23))*1,0),"")</f>
        <v/>
      </c>
      <c r="CR23" s="255" t="str">
        <f t="shared" si="203"/>
        <v/>
      </c>
      <c r="CS23" s="255" t="str">
        <f>IF(CP23&lt;&gt;"",IF(ABS($F23-$G23)&gt;=PrSettings!$M$7,(ABS($F23-$G23-CM23+CN23)&lt;=1)*1,IF(AND(CP23,$F23=$G23,$F23&gt;=PrSettings!$M$6),(ABS(CM23-$F23)&lt;=1)*1,IF(AND(ABS($F23-$G23-CM23+CN23)&lt;=1,$F23+$G23&gt;=PrSettings!$M$8),(ABS(CM23-$F23)&lt;=1)*(ABS(CN23-$G23)&lt;=1)*1,""))),"")</f>
        <v/>
      </c>
      <c r="CT23" s="262"/>
      <c r="CV23" s="253">
        <f t="shared" si="8"/>
        <v>9</v>
      </c>
      <c r="CW23" s="254" t="str">
        <f>GrpC!$B$7</f>
        <v>Denmark</v>
      </c>
      <c r="CX23" s="255">
        <f t="shared" si="204"/>
        <v>5</v>
      </c>
      <c r="CY23" s="254" t="str">
        <f>GrpC!$D$7</f>
        <v>England</v>
      </c>
      <c r="CZ23" s="258"/>
      <c r="DA23" s="258"/>
      <c r="DB23" s="261"/>
      <c r="DC23" s="255" t="str">
        <f t="shared" si="205"/>
        <v/>
      </c>
      <c r="DD23" s="255" t="str">
        <f>IF((DC23&lt;&gt;""),IF(OR($F23&lt;&gt;$G23,PrSettings!$M$4="●"),(($F23-$G23)=(CZ23-DA23))*1,0),"")</f>
        <v/>
      </c>
      <c r="DE23" s="255" t="str">
        <f t="shared" si="206"/>
        <v/>
      </c>
      <c r="DF23" s="255" t="str">
        <f>IF(DC23&lt;&gt;"",IF(ABS($F23-$G23)&gt;=PrSettings!$M$7,(ABS($F23-$G23-CZ23+DA23)&lt;=1)*1,IF(AND(DC23,$F23=$G23,$F23&gt;=PrSettings!$M$6),(ABS(CZ23-$F23)&lt;=1)*1,IF(AND(ABS($F23-$G23-CZ23+DA23)&lt;=1,$F23+$G23&gt;=PrSettings!$M$8),(ABS(CZ23-$F23)&lt;=1)*(ABS(DA23-$G23)&lt;=1)*1,""))),"")</f>
        <v/>
      </c>
      <c r="DG23" s="262"/>
      <c r="DI23" s="253">
        <f t="shared" si="9"/>
        <v>9</v>
      </c>
      <c r="DJ23" s="254" t="str">
        <f>GrpC!$B$7</f>
        <v>Denmark</v>
      </c>
      <c r="DK23" s="255">
        <f t="shared" si="207"/>
        <v>5</v>
      </c>
      <c r="DL23" s="254" t="str">
        <f>GrpC!$D$7</f>
        <v>England</v>
      </c>
      <c r="DM23" s="258"/>
      <c r="DN23" s="258"/>
      <c r="DO23" s="261"/>
      <c r="DP23" s="255" t="str">
        <f t="shared" si="208"/>
        <v/>
      </c>
      <c r="DQ23" s="255" t="str">
        <f>IF((DP23&lt;&gt;""),IF(OR($F23&lt;&gt;$G23,PrSettings!$M$4="●"),(($F23-$G23)=(DM23-DN23))*1,0),"")</f>
        <v/>
      </c>
      <c r="DR23" s="255" t="str">
        <f t="shared" si="209"/>
        <v/>
      </c>
      <c r="DS23" s="255" t="str">
        <f>IF(DP23&lt;&gt;"",IF(ABS($F23-$G23)&gt;=PrSettings!$M$7,(ABS($F23-$G23-DM23+DN23)&lt;=1)*1,IF(AND(DP23,$F23=$G23,$F23&gt;=PrSettings!$M$6),(ABS(DM23-$F23)&lt;=1)*1,IF(AND(ABS($F23-$G23-DM23+DN23)&lt;=1,$F23+$G23&gt;=PrSettings!$M$8),(ABS(DM23-$F23)&lt;=1)*(ABS(DN23-$G23)&lt;=1)*1,""))),"")</f>
        <v/>
      </c>
      <c r="DT23" s="262"/>
      <c r="DV23" s="253">
        <f t="shared" si="10"/>
        <v>9</v>
      </c>
      <c r="DW23" s="254" t="str">
        <f>GrpC!$B$7</f>
        <v>Denmark</v>
      </c>
      <c r="DX23" s="255">
        <f t="shared" si="210"/>
        <v>5</v>
      </c>
      <c r="DY23" s="254" t="str">
        <f>GrpC!$D$7</f>
        <v>England</v>
      </c>
      <c r="DZ23" s="258"/>
      <c r="EA23" s="258"/>
      <c r="EB23" s="261"/>
      <c r="EC23" s="255" t="str">
        <f t="shared" si="211"/>
        <v/>
      </c>
      <c r="ED23" s="255" t="str">
        <f>IF((EC23&lt;&gt;""),IF(OR($F23&lt;&gt;$G23,PrSettings!$M$4="●"),(($F23-$G23)=(DZ23-EA23))*1,0),"")</f>
        <v/>
      </c>
      <c r="EE23" s="255" t="str">
        <f t="shared" si="212"/>
        <v/>
      </c>
      <c r="EF23" s="255" t="str">
        <f>IF(EC23&lt;&gt;"",IF(ABS($F23-$G23)&gt;=PrSettings!$M$7,(ABS($F23-$G23-DZ23+EA23)&lt;=1)*1,IF(AND(EC23,$F23=$G23,$F23&gt;=PrSettings!$M$6),(ABS(DZ23-$F23)&lt;=1)*1,IF(AND(ABS($F23-$G23-DZ23+EA23)&lt;=1,$F23+$G23&gt;=PrSettings!$M$8),(ABS(DZ23-$F23)&lt;=1)*(ABS(EA23-$G23)&lt;=1)*1,""))),"")</f>
        <v/>
      </c>
      <c r="EG23" s="262"/>
      <c r="EI23" s="253">
        <f t="shared" si="11"/>
        <v>9</v>
      </c>
      <c r="EJ23" s="254" t="str">
        <f>GrpC!$B$7</f>
        <v>Denmark</v>
      </c>
      <c r="EK23" s="255">
        <f t="shared" si="213"/>
        <v>5</v>
      </c>
      <c r="EL23" s="254" t="str">
        <f>GrpC!$D$7</f>
        <v>England</v>
      </c>
      <c r="EM23" s="258"/>
      <c r="EN23" s="258"/>
      <c r="EO23" s="261"/>
      <c r="EP23" s="255" t="str">
        <f t="shared" si="214"/>
        <v/>
      </c>
      <c r="EQ23" s="255" t="str">
        <f>IF((EP23&lt;&gt;""),IF(OR($F23&lt;&gt;$G23,PrSettings!$M$4="●"),(($F23-$G23)=(EM23-EN23))*1,0),"")</f>
        <v/>
      </c>
      <c r="ER23" s="255" t="str">
        <f t="shared" si="215"/>
        <v/>
      </c>
      <c r="ES23" s="255" t="str">
        <f>IF(EP23&lt;&gt;"",IF(ABS($F23-$G23)&gt;=PrSettings!$M$7,(ABS($F23-$G23-EM23+EN23)&lt;=1)*1,IF(AND(EP23,$F23=$G23,$F23&gt;=PrSettings!$M$6),(ABS(EM23-$F23)&lt;=1)*1,IF(AND(ABS($F23-$G23-EM23+EN23)&lt;=1,$F23+$G23&gt;=PrSettings!$M$8),(ABS(EM23-$F23)&lt;=1)*(ABS(EN23-$G23)&lt;=1)*1,""))),"")</f>
        <v/>
      </c>
      <c r="ET23" s="262"/>
      <c r="EV23" s="253">
        <f t="shared" si="12"/>
        <v>9</v>
      </c>
      <c r="EW23" s="254" t="str">
        <f>GrpC!$B$7</f>
        <v>Denmark</v>
      </c>
      <c r="EX23" s="255">
        <f t="shared" si="216"/>
        <v>5</v>
      </c>
      <c r="EY23" s="254" t="str">
        <f>GrpC!$D$7</f>
        <v>England</v>
      </c>
      <c r="EZ23" s="258"/>
      <c r="FA23" s="258"/>
      <c r="FB23" s="261"/>
      <c r="FC23" s="255" t="str">
        <f t="shared" si="217"/>
        <v/>
      </c>
      <c r="FD23" s="255" t="str">
        <f>IF((FC23&lt;&gt;""),IF(OR($F23&lt;&gt;$G23,PrSettings!$M$4="●"),(($F23-$G23)=(EZ23-FA23))*1,0),"")</f>
        <v/>
      </c>
      <c r="FE23" s="255" t="str">
        <f t="shared" si="218"/>
        <v/>
      </c>
      <c r="FF23" s="255" t="str">
        <f>IF(FC23&lt;&gt;"",IF(ABS($F23-$G23)&gt;=PrSettings!$M$7,(ABS($F23-$G23-EZ23+FA23)&lt;=1)*1,IF(AND(FC23,$F23=$G23,$F23&gt;=PrSettings!$M$6),(ABS(EZ23-$F23)&lt;=1)*1,IF(AND(ABS($F23-$G23-EZ23+FA23)&lt;=1,$F23+$G23&gt;=PrSettings!$M$8),(ABS(EZ23-$F23)&lt;=1)*(ABS(FA23-$G23)&lt;=1)*1,""))),"")</f>
        <v/>
      </c>
      <c r="FG23" s="262"/>
      <c r="FI23" s="253">
        <f t="shared" si="13"/>
        <v>9</v>
      </c>
      <c r="FJ23" s="254" t="str">
        <f>GrpC!$B$7</f>
        <v>Denmark</v>
      </c>
      <c r="FK23" s="255">
        <f t="shared" si="219"/>
        <v>5</v>
      </c>
      <c r="FL23" s="254" t="str">
        <f>GrpC!$D$7</f>
        <v>England</v>
      </c>
      <c r="FM23" s="258"/>
      <c r="FN23" s="258"/>
      <c r="FO23" s="261"/>
      <c r="FP23" s="255" t="str">
        <f t="shared" si="220"/>
        <v/>
      </c>
      <c r="FQ23" s="255" t="str">
        <f>IF((FP23&lt;&gt;""),IF(OR($F23&lt;&gt;$G23,PrSettings!$M$4="●"),(($F23-$G23)=(FM23-FN23))*1,0),"")</f>
        <v/>
      </c>
      <c r="FR23" s="255" t="str">
        <f t="shared" si="221"/>
        <v/>
      </c>
      <c r="FS23" s="255" t="str">
        <f>IF(FP23&lt;&gt;"",IF(ABS($F23-$G23)&gt;=PrSettings!$M$7,(ABS($F23-$G23-FM23+FN23)&lt;=1)*1,IF(AND(FP23,$F23=$G23,$F23&gt;=PrSettings!$M$6),(ABS(FM23-$F23)&lt;=1)*1,IF(AND(ABS($F23-$G23-FM23+FN23)&lt;=1,$F23+$G23&gt;=PrSettings!$M$8),(ABS(FM23-$F23)&lt;=1)*(ABS(FN23-$G23)&lt;=1)*1,""))),"")</f>
        <v/>
      </c>
      <c r="FT23" s="262"/>
      <c r="FV23" s="253">
        <f t="shared" si="14"/>
        <v>9</v>
      </c>
      <c r="FW23" s="254" t="str">
        <f>GrpC!$B$7</f>
        <v>Denmark</v>
      </c>
      <c r="FX23" s="255">
        <f t="shared" si="222"/>
        <v>5</v>
      </c>
      <c r="FY23" s="254" t="str">
        <f>GrpC!$D$7</f>
        <v>England</v>
      </c>
      <c r="FZ23" s="258"/>
      <c r="GA23" s="258"/>
      <c r="GB23" s="261"/>
      <c r="GC23" s="255" t="str">
        <f t="shared" si="223"/>
        <v/>
      </c>
      <c r="GD23" s="255" t="str">
        <f>IF((GC23&lt;&gt;""),IF(OR($F23&lt;&gt;$G23,PrSettings!$M$4="●"),(($F23-$G23)=(FZ23-GA23))*1,0),"")</f>
        <v/>
      </c>
      <c r="GE23" s="255" t="str">
        <f t="shared" si="224"/>
        <v/>
      </c>
      <c r="GF23" s="255" t="str">
        <f>IF(GC23&lt;&gt;"",IF(ABS($F23-$G23)&gt;=PrSettings!$M$7,(ABS($F23-$G23-FZ23+GA23)&lt;=1)*1,IF(AND(GC23,$F23=$G23,$F23&gt;=PrSettings!$M$6),(ABS(FZ23-$F23)&lt;=1)*1,IF(AND(ABS($F23-$G23-FZ23+GA23)&lt;=1,$F23+$G23&gt;=PrSettings!$M$8),(ABS(FZ23-$F23)&lt;=1)*(ABS(GA23-$G23)&lt;=1)*1,""))),"")</f>
        <v/>
      </c>
      <c r="GG23" s="262"/>
      <c r="GI23" s="253">
        <f t="shared" si="15"/>
        <v>9</v>
      </c>
      <c r="GJ23" s="254" t="str">
        <f>GrpC!$B$7</f>
        <v>Denmark</v>
      </c>
      <c r="GK23" s="255">
        <f t="shared" si="225"/>
        <v>5</v>
      </c>
      <c r="GL23" s="254" t="str">
        <f>GrpC!$D$7</f>
        <v>England</v>
      </c>
      <c r="GM23" s="258"/>
      <c r="GN23" s="258"/>
      <c r="GO23" s="261"/>
      <c r="GP23" s="255" t="str">
        <f t="shared" si="226"/>
        <v/>
      </c>
      <c r="GQ23" s="255" t="str">
        <f>IF((GP23&lt;&gt;""),IF(OR($F23&lt;&gt;$G23,PrSettings!$M$4="●"),(($F23-$G23)=(GM23-GN23))*1,0),"")</f>
        <v/>
      </c>
      <c r="GR23" s="255" t="str">
        <f t="shared" si="227"/>
        <v/>
      </c>
      <c r="GS23" s="255" t="str">
        <f>IF(GP23&lt;&gt;"",IF(ABS($F23-$G23)&gt;=PrSettings!$M$7,(ABS($F23-$G23-GM23+GN23)&lt;=1)*1,IF(AND(GP23,$F23=$G23,$F23&gt;=PrSettings!$M$6),(ABS(GM23-$F23)&lt;=1)*1,IF(AND(ABS($F23-$G23-GM23+GN23)&lt;=1,$F23+$G23&gt;=PrSettings!$M$8),(ABS(GM23-$F23)&lt;=1)*(ABS(GN23-$G23)&lt;=1)*1,""))),"")</f>
        <v/>
      </c>
      <c r="GT23" s="262"/>
      <c r="GV23" s="253">
        <f t="shared" si="16"/>
        <v>9</v>
      </c>
      <c r="GW23" s="254" t="str">
        <f>GrpC!$B$7</f>
        <v>Denmark</v>
      </c>
      <c r="GX23" s="255">
        <f t="shared" si="228"/>
        <v>5</v>
      </c>
      <c r="GY23" s="254" t="str">
        <f>GrpC!$D$7</f>
        <v>England</v>
      </c>
      <c r="GZ23" s="258"/>
      <c r="HA23" s="258"/>
      <c r="HB23" s="261"/>
      <c r="HC23" s="255" t="str">
        <f t="shared" si="229"/>
        <v/>
      </c>
      <c r="HD23" s="255" t="str">
        <f>IF((HC23&lt;&gt;""),IF(OR($F23&lt;&gt;$G23,PrSettings!$M$4="●"),(($F23-$G23)=(GZ23-HA23))*1,0),"")</f>
        <v/>
      </c>
      <c r="HE23" s="255" t="str">
        <f t="shared" si="230"/>
        <v/>
      </c>
      <c r="HF23" s="255" t="str">
        <f>IF(HC23&lt;&gt;"",IF(ABS($F23-$G23)&gt;=PrSettings!$M$7,(ABS($F23-$G23-GZ23+HA23)&lt;=1)*1,IF(AND(HC23,$F23=$G23,$F23&gt;=PrSettings!$M$6),(ABS(GZ23-$F23)&lt;=1)*1,IF(AND(ABS($F23-$G23-GZ23+HA23)&lt;=1,$F23+$G23&gt;=PrSettings!$M$8),(ABS(GZ23-$F23)&lt;=1)*(ABS(HA23-$G23)&lt;=1)*1,""))),"")</f>
        <v/>
      </c>
      <c r="HG23" s="262"/>
      <c r="HI23" s="253">
        <f t="shared" si="17"/>
        <v>9</v>
      </c>
      <c r="HJ23" s="254" t="str">
        <f>GrpC!$B$7</f>
        <v>Denmark</v>
      </c>
      <c r="HK23" s="255">
        <f t="shared" si="231"/>
        <v>5</v>
      </c>
      <c r="HL23" s="254" t="str">
        <f>GrpC!$D$7</f>
        <v>England</v>
      </c>
      <c r="HM23" s="258"/>
      <c r="HN23" s="258"/>
      <c r="HO23" s="261"/>
      <c r="HP23" s="255" t="str">
        <f t="shared" si="232"/>
        <v/>
      </c>
      <c r="HQ23" s="255" t="str">
        <f>IF((HP23&lt;&gt;""),IF(OR($F23&lt;&gt;$G23,PrSettings!$M$4="●"),(($F23-$G23)=(HM23-HN23))*1,0),"")</f>
        <v/>
      </c>
      <c r="HR23" s="255" t="str">
        <f t="shared" si="233"/>
        <v/>
      </c>
      <c r="HS23" s="255" t="str">
        <f>IF(HP23&lt;&gt;"",IF(ABS($F23-$G23)&gt;=PrSettings!$M$7,(ABS($F23-$G23-HM23+HN23)&lt;=1)*1,IF(AND(HP23,$F23=$G23,$F23&gt;=PrSettings!$M$6),(ABS(HM23-$F23)&lt;=1)*1,IF(AND(ABS($F23-$G23-HM23+HN23)&lt;=1,$F23+$G23&gt;=PrSettings!$M$8),(ABS(HM23-$F23)&lt;=1)*(ABS(HN23-$G23)&lt;=1)*1,""))),"")</f>
        <v/>
      </c>
      <c r="HT23" s="262"/>
      <c r="HV23" s="253">
        <f t="shared" si="18"/>
        <v>9</v>
      </c>
      <c r="HW23" s="254" t="str">
        <f>GrpC!$B$7</f>
        <v>Denmark</v>
      </c>
      <c r="HX23" s="255">
        <f t="shared" si="234"/>
        <v>5</v>
      </c>
      <c r="HY23" s="254" t="str">
        <f>GrpC!$D$7</f>
        <v>England</v>
      </c>
      <c r="HZ23" s="258"/>
      <c r="IA23" s="258"/>
      <c r="IB23" s="261"/>
      <c r="IC23" s="255" t="str">
        <f t="shared" si="235"/>
        <v/>
      </c>
      <c r="ID23" s="255" t="str">
        <f>IF((IC23&lt;&gt;""),IF(OR($F23&lt;&gt;$G23,PrSettings!$M$4="●"),(($F23-$G23)=(HZ23-IA23))*1,0),"")</f>
        <v/>
      </c>
      <c r="IE23" s="255" t="str">
        <f t="shared" si="236"/>
        <v/>
      </c>
      <c r="IF23" s="255" t="str">
        <f>IF(IC23&lt;&gt;"",IF(ABS($F23-$G23)&gt;=PrSettings!$M$7,(ABS($F23-$G23-HZ23+IA23)&lt;=1)*1,IF(AND(IC23,$F23=$G23,$F23&gt;=PrSettings!$M$6),(ABS(HZ23-$F23)&lt;=1)*1,IF(AND(ABS($F23-$G23-HZ23+IA23)&lt;=1,$F23+$G23&gt;=PrSettings!$M$8),(ABS(HZ23-$F23)&lt;=1)*(ABS(IA23-$G23)&lt;=1)*1,""))),"")</f>
        <v/>
      </c>
      <c r="IG23" s="262"/>
      <c r="II23" s="253">
        <f t="shared" si="19"/>
        <v>9</v>
      </c>
      <c r="IJ23" s="254" t="str">
        <f>GrpC!$B$7</f>
        <v>Denmark</v>
      </c>
      <c r="IK23" s="255">
        <f t="shared" si="237"/>
        <v>5</v>
      </c>
      <c r="IL23" s="254" t="str">
        <f>GrpC!$D$7</f>
        <v>England</v>
      </c>
      <c r="IM23" s="258"/>
      <c r="IN23" s="258"/>
      <c r="IO23" s="261"/>
      <c r="IP23" s="255" t="str">
        <f t="shared" si="238"/>
        <v/>
      </c>
      <c r="IQ23" s="255" t="str">
        <f>IF((IP23&lt;&gt;""),IF(OR($F23&lt;&gt;$G23,PrSettings!$M$4="●"),(($F23-$G23)=(IM23-IN23))*1,0),"")</f>
        <v/>
      </c>
      <c r="IR23" s="255" t="str">
        <f t="shared" si="239"/>
        <v/>
      </c>
      <c r="IS23" s="255" t="str">
        <f>IF(IP23&lt;&gt;"",IF(ABS($F23-$G23)&gt;=PrSettings!$M$7,(ABS($F23-$G23-IM23+IN23)&lt;=1)*1,IF(AND(IP23,$F23=$G23,$F23&gt;=PrSettings!$M$6),(ABS(IM23-$F23)&lt;=1)*1,IF(AND(ABS($F23-$G23-IM23+IN23)&lt;=1,$F23+$G23&gt;=PrSettings!$M$8),(ABS(IM23-$F23)&lt;=1)*(ABS(IN23-$G23)&lt;=1)*1,""))),"")</f>
        <v/>
      </c>
      <c r="IT23" s="262"/>
      <c r="IV23" s="253">
        <f t="shared" si="20"/>
        <v>9</v>
      </c>
      <c r="IW23" s="254" t="str">
        <f>GrpC!$B$7</f>
        <v>Denmark</v>
      </c>
      <c r="IX23" s="255">
        <f t="shared" si="240"/>
        <v>5</v>
      </c>
      <c r="IY23" s="254" t="str">
        <f>GrpC!$D$7</f>
        <v>England</v>
      </c>
      <c r="IZ23" s="258"/>
      <c r="JA23" s="258"/>
      <c r="JB23" s="261"/>
      <c r="JC23" s="255" t="str">
        <f t="shared" si="241"/>
        <v/>
      </c>
      <c r="JD23" s="255" t="str">
        <f>IF((JC23&lt;&gt;""),IF(OR($F23&lt;&gt;$G23,PrSettings!$M$4="●"),(($F23-$G23)=(IZ23-JA23))*1,0),"")</f>
        <v/>
      </c>
      <c r="JE23" s="255" t="str">
        <f t="shared" si="242"/>
        <v/>
      </c>
      <c r="JF23" s="255" t="str">
        <f>IF(JC23&lt;&gt;"",IF(ABS($F23-$G23)&gt;=PrSettings!$M$7,(ABS($F23-$G23-IZ23+JA23)&lt;=1)*1,IF(AND(JC23,$F23=$G23,$F23&gt;=PrSettings!$M$6),(ABS(IZ23-$F23)&lt;=1)*1,IF(AND(ABS($F23-$G23-IZ23+JA23)&lt;=1,$F23+$G23&gt;=PrSettings!$M$8),(ABS(IZ23-$F23)&lt;=1)*(ABS(JA23-$G23)&lt;=1)*1,""))),"")</f>
        <v/>
      </c>
      <c r="JG23" s="262"/>
      <c r="JI23" s="253">
        <f t="shared" si="21"/>
        <v>9</v>
      </c>
      <c r="JJ23" s="254" t="str">
        <f>GrpC!$B$7</f>
        <v>Denmark</v>
      </c>
      <c r="JK23" s="255">
        <f t="shared" si="243"/>
        <v>5</v>
      </c>
      <c r="JL23" s="254" t="str">
        <f>GrpC!$D$7</f>
        <v>England</v>
      </c>
      <c r="JM23" s="258"/>
      <c r="JN23" s="258"/>
      <c r="JO23" s="261"/>
      <c r="JP23" s="255" t="str">
        <f t="shared" si="244"/>
        <v/>
      </c>
      <c r="JQ23" s="255" t="str">
        <f>IF((JP23&lt;&gt;""),IF(OR($F23&lt;&gt;$G23,PrSettings!$M$4="●"),(($F23-$G23)=(JM23-JN23))*1,0),"")</f>
        <v/>
      </c>
      <c r="JR23" s="255" t="str">
        <f t="shared" si="245"/>
        <v/>
      </c>
      <c r="JS23" s="255" t="str">
        <f>IF(JP23&lt;&gt;"",IF(ABS($F23-$G23)&gt;=PrSettings!$M$7,(ABS($F23-$G23-JM23+JN23)&lt;=1)*1,IF(AND(JP23,$F23=$G23,$F23&gt;=PrSettings!$M$6),(ABS(JM23-$F23)&lt;=1)*1,IF(AND(ABS($F23-$G23-JM23+JN23)&lt;=1,$F23+$G23&gt;=PrSettings!$M$8),(ABS(JM23-$F23)&lt;=1)*(ABS(JN23-$G23)&lt;=1)*1,""))),"")</f>
        <v/>
      </c>
      <c r="JT23" s="262"/>
      <c r="JV23" s="253">
        <f t="shared" si="22"/>
        <v>9</v>
      </c>
      <c r="JW23" s="254" t="str">
        <f>GrpC!$B$7</f>
        <v>Denmark</v>
      </c>
      <c r="JX23" s="255">
        <f t="shared" si="246"/>
        <v>5</v>
      </c>
      <c r="JY23" s="254" t="str">
        <f>GrpC!$D$7</f>
        <v>England</v>
      </c>
      <c r="JZ23" s="258"/>
      <c r="KA23" s="258"/>
      <c r="KB23" s="261"/>
      <c r="KC23" s="255" t="str">
        <f t="shared" si="247"/>
        <v/>
      </c>
      <c r="KD23" s="255" t="str">
        <f>IF((KC23&lt;&gt;""),IF(OR($F23&lt;&gt;$G23,PrSettings!$M$4="●"),(($F23-$G23)=(JZ23-KA23))*1,0),"")</f>
        <v/>
      </c>
      <c r="KE23" s="255" t="str">
        <f t="shared" si="248"/>
        <v/>
      </c>
      <c r="KF23" s="255" t="str">
        <f>IF(KC23&lt;&gt;"",IF(ABS($F23-$G23)&gt;=PrSettings!$M$7,(ABS($F23-$G23-JZ23+KA23)&lt;=1)*1,IF(AND(KC23,$F23=$G23,$F23&gt;=PrSettings!$M$6),(ABS(JZ23-$F23)&lt;=1)*1,IF(AND(ABS($F23-$G23-JZ23+KA23)&lt;=1,$F23+$G23&gt;=PrSettings!$M$8),(ABS(JZ23-$F23)&lt;=1)*(ABS(KA23-$G23)&lt;=1)*1,""))),"")</f>
        <v/>
      </c>
      <c r="KG23" s="262"/>
      <c r="KI23" s="253">
        <f t="shared" si="23"/>
        <v>9</v>
      </c>
      <c r="KJ23" s="254" t="str">
        <f>GrpC!$B$7</f>
        <v>Denmark</v>
      </c>
      <c r="KK23" s="255">
        <f t="shared" si="249"/>
        <v>5</v>
      </c>
      <c r="KL23" s="254" t="str">
        <f>GrpC!$D$7</f>
        <v>England</v>
      </c>
      <c r="KM23" s="258"/>
      <c r="KN23" s="258"/>
      <c r="KO23" s="261"/>
      <c r="KP23" s="255" t="str">
        <f t="shared" si="250"/>
        <v/>
      </c>
      <c r="KQ23" s="255" t="str">
        <f>IF((KP23&lt;&gt;""),IF(OR($F23&lt;&gt;$G23,PrSettings!$M$4="●"),(($F23-$G23)=(KM23-KN23))*1,0),"")</f>
        <v/>
      </c>
      <c r="KR23" s="255" t="str">
        <f t="shared" si="251"/>
        <v/>
      </c>
      <c r="KS23" s="255" t="str">
        <f>IF(KP23&lt;&gt;"",IF(ABS($F23-$G23)&gt;=PrSettings!$M$7,(ABS($F23-$G23-KM23+KN23)&lt;=1)*1,IF(AND(KP23,$F23=$G23,$F23&gt;=PrSettings!$M$6),(ABS(KM23-$F23)&lt;=1)*1,IF(AND(ABS($F23-$G23-KM23+KN23)&lt;=1,$F23+$G23&gt;=PrSettings!$M$8),(ABS(KM23-$F23)&lt;=1)*(ABS(KN23-$G23)&lt;=1)*1,""))),"")</f>
        <v/>
      </c>
      <c r="KT23" s="262"/>
      <c r="KV23" s="253">
        <f t="shared" si="24"/>
        <v>9</v>
      </c>
      <c r="KW23" s="254" t="str">
        <f>GrpC!$B$7</f>
        <v>Denmark</v>
      </c>
      <c r="KX23" s="255">
        <f t="shared" si="252"/>
        <v>5</v>
      </c>
      <c r="KY23" s="254" t="str">
        <f>GrpC!$D$7</f>
        <v>England</v>
      </c>
      <c r="KZ23" s="258"/>
      <c r="LA23" s="258"/>
      <c r="LB23" s="261"/>
      <c r="LC23" s="255" t="str">
        <f t="shared" si="253"/>
        <v/>
      </c>
      <c r="LD23" s="255" t="str">
        <f>IF((LC23&lt;&gt;""),IF(OR($F23&lt;&gt;$G23,PrSettings!$M$4="●"),(($F23-$G23)=(KZ23-LA23))*1,0),"")</f>
        <v/>
      </c>
      <c r="LE23" s="255" t="str">
        <f t="shared" si="254"/>
        <v/>
      </c>
      <c r="LF23" s="255" t="str">
        <f>IF(LC23&lt;&gt;"",IF(ABS($F23-$G23)&gt;=PrSettings!$M$7,(ABS($F23-$G23-KZ23+LA23)&lt;=1)*1,IF(AND(LC23,$F23=$G23,$F23&gt;=PrSettings!$M$6),(ABS(KZ23-$F23)&lt;=1)*1,IF(AND(ABS($F23-$G23-KZ23+LA23)&lt;=1,$F23+$G23&gt;=PrSettings!$M$8),(ABS(KZ23-$F23)&lt;=1)*(ABS(LA23-$G23)&lt;=1)*1,""))),"")</f>
        <v/>
      </c>
      <c r="LG23" s="262"/>
      <c r="LI23" s="253">
        <f t="shared" si="25"/>
        <v>9</v>
      </c>
      <c r="LJ23" s="254" t="str">
        <f>GrpC!$B$7</f>
        <v>Denmark</v>
      </c>
      <c r="LK23" s="255">
        <f t="shared" si="255"/>
        <v>5</v>
      </c>
      <c r="LL23" s="254" t="str">
        <f>GrpC!$D$7</f>
        <v>England</v>
      </c>
      <c r="LM23" s="258"/>
      <c r="LN23" s="258"/>
      <c r="LO23" s="261"/>
      <c r="LP23" s="255" t="str">
        <f t="shared" si="256"/>
        <v/>
      </c>
      <c r="LQ23" s="255" t="str">
        <f>IF((LP23&lt;&gt;""),IF(OR($F23&lt;&gt;$G23,PrSettings!$M$4="●"),(($F23-$G23)=(LM23-LN23))*1,0),"")</f>
        <v/>
      </c>
      <c r="LR23" s="255" t="str">
        <f t="shared" si="257"/>
        <v/>
      </c>
      <c r="LS23" s="255" t="str">
        <f>IF(LP23&lt;&gt;"",IF(ABS($F23-$G23)&gt;=PrSettings!$M$7,(ABS($F23-$G23-LM23+LN23)&lt;=1)*1,IF(AND(LP23,$F23=$G23,$F23&gt;=PrSettings!$M$6),(ABS(LM23-$F23)&lt;=1)*1,IF(AND(ABS($F23-$G23-LM23+LN23)&lt;=1,$F23+$G23&gt;=PrSettings!$M$8),(ABS(LM23-$F23)&lt;=1)*(ABS(LN23-$G23)&lt;=1)*1,""))),"")</f>
        <v/>
      </c>
      <c r="LT23" s="262"/>
      <c r="LV23" s="253">
        <f t="shared" si="26"/>
        <v>9</v>
      </c>
      <c r="LW23" s="254" t="str">
        <f>GrpC!$B$7</f>
        <v>Denmark</v>
      </c>
      <c r="LX23" s="255">
        <f t="shared" si="258"/>
        <v>5</v>
      </c>
      <c r="LY23" s="254" t="str">
        <f>GrpC!$D$7</f>
        <v>England</v>
      </c>
      <c r="LZ23" s="258"/>
      <c r="MA23" s="258"/>
      <c r="MB23" s="261"/>
      <c r="MC23" s="255" t="str">
        <f t="shared" si="259"/>
        <v/>
      </c>
      <c r="MD23" s="255" t="str">
        <f>IF((MC23&lt;&gt;""),IF(OR($F23&lt;&gt;$G23,PrSettings!$M$4="●"),(($F23-$G23)=(LZ23-MA23))*1,0),"")</f>
        <v/>
      </c>
      <c r="ME23" s="255" t="str">
        <f t="shared" si="260"/>
        <v/>
      </c>
      <c r="MF23" s="255" t="str">
        <f>IF(MC23&lt;&gt;"",IF(ABS($F23-$G23)&gt;=PrSettings!$M$7,(ABS($F23-$G23-LZ23+MA23)&lt;=1)*1,IF(AND(MC23,$F23=$G23,$F23&gt;=PrSettings!$M$6),(ABS(LZ23-$F23)&lt;=1)*1,IF(AND(ABS($F23-$G23-LZ23+MA23)&lt;=1,$F23+$G23&gt;=PrSettings!$M$8),(ABS(LZ23-$F23)&lt;=1)*(ABS(MA23-$G23)&lt;=1)*1,""))),"")</f>
        <v/>
      </c>
      <c r="MG23" s="262"/>
    </row>
    <row r="24">
      <c r="A24" s="172"/>
      <c r="B24" s="253">
        <f t="array" ref="B24">INDEX(Groups!$C$7:$C$35,MATCH(C24,Groups!$D$7:$D$35,0))</f>
        <v>5</v>
      </c>
      <c r="C24" s="254" t="str">
        <f>GrpC!$B$8</f>
        <v>England</v>
      </c>
      <c r="D24" s="255">
        <f t="array" ref="D24">INDEX(Groups!$C$7:$C$35,MATCH(E24,Groups!$D$7:$D$35,0))</f>
        <v>15</v>
      </c>
      <c r="E24" s="254" t="str">
        <f>GrpC!$D$8</f>
        <v>Slovenia</v>
      </c>
      <c r="F24" s="256">
        <f>GrpC!$E$8</f>
        <v>2</v>
      </c>
      <c r="G24" s="257">
        <f>GrpC!$G$8</f>
        <v>0</v>
      </c>
      <c r="H24" s="133"/>
      <c r="I24" s="253">
        <f t="shared" si="1"/>
        <v>5</v>
      </c>
      <c r="J24" s="254" t="str">
        <f>GrpC!$B$8</f>
        <v>England</v>
      </c>
      <c r="K24" s="255">
        <f t="shared" si="183"/>
        <v>15</v>
      </c>
      <c r="L24" s="254" t="str">
        <f>GrpC!$D$8</f>
        <v>Slovenia</v>
      </c>
      <c r="M24" s="258"/>
      <c r="N24" s="258"/>
      <c r="O24" s="261"/>
      <c r="P24" s="255" t="str">
        <f t="shared" si="184"/>
        <v/>
      </c>
      <c r="Q24" s="255" t="str">
        <f>IF((P24&lt;&gt;""),IF(OR($F24&lt;&gt;$G24,PrSettings!$M$4="●"),(($F24-$G24)=(M24-N24))*1,0),"")</f>
        <v/>
      </c>
      <c r="R24" s="255" t="str">
        <f t="shared" si="185"/>
        <v/>
      </c>
      <c r="S24" s="255" t="str">
        <f>IF(P24&lt;&gt;"",IF(ABS($F24-$G24)&gt;=PrSettings!$M$7,(ABS($F24-$G24-M24+N24)&lt;=1)*1,IF(AND(P24,$F24=$G24,$F24&gt;=PrSettings!$M$6),(ABS(M24-$F24)&lt;=1)*1,IF(AND(ABS($F24-$G24-M24+N24)&lt;=1,$F24+$G24&gt;=PrSettings!$M$8),(ABS(M24-$F24)&lt;=1)*(ABS(N24-$G24)&lt;=1)*1,""))),"")</f>
        <v/>
      </c>
      <c r="T24" s="262"/>
      <c r="V24" s="253">
        <f t="shared" si="2"/>
        <v>5</v>
      </c>
      <c r="W24" s="254" t="str">
        <f>GrpC!$B$8</f>
        <v>England</v>
      </c>
      <c r="X24" s="255">
        <f t="shared" si="186"/>
        <v>15</v>
      </c>
      <c r="Y24" s="254" t="str">
        <f>GrpC!$D$8</f>
        <v>Slovenia</v>
      </c>
      <c r="Z24" s="258"/>
      <c r="AA24" s="258"/>
      <c r="AB24" s="261"/>
      <c r="AC24" s="255" t="str">
        <f t="shared" si="187"/>
        <v/>
      </c>
      <c r="AD24" s="255" t="str">
        <f>IF((AC24&lt;&gt;""),IF(OR($F24&lt;&gt;$G24,PrSettings!$M$4="●"),(($F24-$G24)=(Z24-AA24))*1,0),"")</f>
        <v/>
      </c>
      <c r="AE24" s="255" t="str">
        <f t="shared" si="188"/>
        <v/>
      </c>
      <c r="AF24" s="255" t="str">
        <f>IF(AC24&lt;&gt;"",IF(ABS($F24-$G24)&gt;=PrSettings!$M$7,(ABS($F24-$G24-Z24+AA24)&lt;=1)*1,IF(AND(AC24,$F24=$G24,$F24&gt;=PrSettings!$M$6),(ABS(Z24-$F24)&lt;=1)*1,IF(AND(ABS($F24-$G24-Z24+AA24)&lt;=1,$F24+$G24&gt;=PrSettings!$M$8),(ABS(Z24-$F24)&lt;=1)*(ABS(AA24-$G24)&lt;=1)*1,""))),"")</f>
        <v/>
      </c>
      <c r="AG24" s="262"/>
      <c r="AI24" s="253">
        <f t="shared" si="3"/>
        <v>5</v>
      </c>
      <c r="AJ24" s="254" t="str">
        <f>GrpC!$B$8</f>
        <v>England</v>
      </c>
      <c r="AK24" s="255">
        <f t="shared" si="189"/>
        <v>15</v>
      </c>
      <c r="AL24" s="254" t="str">
        <f>GrpC!$D$8</f>
        <v>Slovenia</v>
      </c>
      <c r="AM24" s="258"/>
      <c r="AN24" s="258"/>
      <c r="AO24" s="261"/>
      <c r="AP24" s="255" t="str">
        <f t="shared" si="190"/>
        <v/>
      </c>
      <c r="AQ24" s="255" t="str">
        <f>IF((AP24&lt;&gt;""),IF(OR($F24&lt;&gt;$G24,PrSettings!$M$4="●"),(($F24-$G24)=(AM24-AN24))*1,0),"")</f>
        <v/>
      </c>
      <c r="AR24" s="255" t="str">
        <f t="shared" si="191"/>
        <v/>
      </c>
      <c r="AS24" s="255" t="str">
        <f>IF(AP24&lt;&gt;"",IF(ABS($F24-$G24)&gt;=PrSettings!$M$7,(ABS($F24-$G24-AM24+AN24)&lt;=1)*1,IF(AND(AP24,$F24=$G24,$F24&gt;=PrSettings!$M$6),(ABS(AM24-$F24)&lt;=1)*1,IF(AND(ABS($F24-$G24-AM24+AN24)&lt;=1,$F24+$G24&gt;=PrSettings!$M$8),(ABS(AM24-$F24)&lt;=1)*(ABS(AN24-$G24)&lt;=1)*1,""))),"")</f>
        <v/>
      </c>
      <c r="AT24" s="262"/>
      <c r="AV24" s="253">
        <f t="shared" si="4"/>
        <v>5</v>
      </c>
      <c r="AW24" s="254" t="str">
        <f>GrpC!$B$8</f>
        <v>England</v>
      </c>
      <c r="AX24" s="255">
        <f t="shared" si="192"/>
        <v>15</v>
      </c>
      <c r="AY24" s="254" t="str">
        <f>GrpC!$D$8</f>
        <v>Slovenia</v>
      </c>
      <c r="AZ24" s="258"/>
      <c r="BA24" s="258"/>
      <c r="BB24" s="261"/>
      <c r="BC24" s="255" t="str">
        <f t="shared" si="193"/>
        <v/>
      </c>
      <c r="BD24" s="255" t="str">
        <f>IF((BC24&lt;&gt;""),IF(OR($F24&lt;&gt;$G24,PrSettings!$M$4="●"),(($F24-$G24)=(AZ24-BA24))*1,0),"")</f>
        <v/>
      </c>
      <c r="BE24" s="255" t="str">
        <f t="shared" si="194"/>
        <v/>
      </c>
      <c r="BF24" s="255" t="str">
        <f>IF(BC24&lt;&gt;"",IF(ABS($F24-$G24)&gt;=PrSettings!$M$7,(ABS($F24-$G24-AZ24+BA24)&lt;=1)*1,IF(AND(BC24,$F24=$G24,$F24&gt;=PrSettings!$M$6),(ABS(AZ24-$F24)&lt;=1)*1,IF(AND(ABS($F24-$G24-AZ24+BA24)&lt;=1,$F24+$G24&gt;=PrSettings!$M$8),(ABS(AZ24-$F24)&lt;=1)*(ABS(BA24-$G24)&lt;=1)*1,""))),"")</f>
        <v/>
      </c>
      <c r="BG24" s="262"/>
      <c r="BI24" s="253">
        <f t="shared" si="5"/>
        <v>5</v>
      </c>
      <c r="BJ24" s="254" t="str">
        <f>GrpC!$B$8</f>
        <v>England</v>
      </c>
      <c r="BK24" s="255">
        <f t="shared" si="195"/>
        <v>15</v>
      </c>
      <c r="BL24" s="254" t="str">
        <f>GrpC!$D$8</f>
        <v>Slovenia</v>
      </c>
      <c r="BM24" s="258"/>
      <c r="BN24" s="258"/>
      <c r="BO24" s="261"/>
      <c r="BP24" s="255" t="str">
        <f t="shared" si="196"/>
        <v/>
      </c>
      <c r="BQ24" s="255" t="str">
        <f>IF((BP24&lt;&gt;""),IF(OR($F24&lt;&gt;$G24,PrSettings!$M$4="●"),(($F24-$G24)=(BM24-BN24))*1,0),"")</f>
        <v/>
      </c>
      <c r="BR24" s="255" t="str">
        <f t="shared" si="197"/>
        <v/>
      </c>
      <c r="BS24" s="255" t="str">
        <f>IF(BP24&lt;&gt;"",IF(ABS($F24-$G24)&gt;=PrSettings!$M$7,(ABS($F24-$G24-BM24+BN24)&lt;=1)*1,IF(AND(BP24,$F24=$G24,$F24&gt;=PrSettings!$M$6),(ABS(BM24-$F24)&lt;=1)*1,IF(AND(ABS($F24-$G24-BM24+BN24)&lt;=1,$F24+$G24&gt;=PrSettings!$M$8),(ABS(BM24-$F24)&lt;=1)*(ABS(BN24-$G24)&lt;=1)*1,""))),"")</f>
        <v/>
      </c>
      <c r="BT24" s="262"/>
      <c r="BV24" s="253">
        <f t="shared" si="6"/>
        <v>5</v>
      </c>
      <c r="BW24" s="254" t="str">
        <f>GrpC!$B$8</f>
        <v>England</v>
      </c>
      <c r="BX24" s="255">
        <f t="shared" si="198"/>
        <v>15</v>
      </c>
      <c r="BY24" s="254" t="str">
        <f>GrpC!$D$8</f>
        <v>Slovenia</v>
      </c>
      <c r="BZ24" s="258"/>
      <c r="CA24" s="258"/>
      <c r="CB24" s="261"/>
      <c r="CC24" s="255" t="str">
        <f t="shared" si="199"/>
        <v/>
      </c>
      <c r="CD24" s="255" t="str">
        <f>IF((CC24&lt;&gt;""),IF(OR($F24&lt;&gt;$G24,PrSettings!$M$4="●"),(($F24-$G24)=(BZ24-CA24))*1,0),"")</f>
        <v/>
      </c>
      <c r="CE24" s="255" t="str">
        <f t="shared" si="200"/>
        <v/>
      </c>
      <c r="CF24" s="255" t="str">
        <f>IF(CC24&lt;&gt;"",IF(ABS($F24-$G24)&gt;=PrSettings!$M$7,(ABS($F24-$G24-BZ24+CA24)&lt;=1)*1,IF(AND(CC24,$F24=$G24,$F24&gt;=PrSettings!$M$6),(ABS(BZ24-$F24)&lt;=1)*1,IF(AND(ABS($F24-$G24-BZ24+CA24)&lt;=1,$F24+$G24&gt;=PrSettings!$M$8),(ABS(BZ24-$F24)&lt;=1)*(ABS(CA24-$G24)&lt;=1)*1,""))),"")</f>
        <v/>
      </c>
      <c r="CG24" s="262"/>
      <c r="CI24" s="253">
        <f t="shared" si="7"/>
        <v>5</v>
      </c>
      <c r="CJ24" s="254" t="str">
        <f>GrpC!$B$8</f>
        <v>England</v>
      </c>
      <c r="CK24" s="255">
        <f t="shared" si="201"/>
        <v>15</v>
      </c>
      <c r="CL24" s="254" t="str">
        <f>GrpC!$D$8</f>
        <v>Slovenia</v>
      </c>
      <c r="CM24" s="258"/>
      <c r="CN24" s="258"/>
      <c r="CO24" s="261"/>
      <c r="CP24" s="255" t="str">
        <f t="shared" si="202"/>
        <v/>
      </c>
      <c r="CQ24" s="255" t="str">
        <f>IF((CP24&lt;&gt;""),IF(OR($F24&lt;&gt;$G24,PrSettings!$M$4="●"),(($F24-$G24)=(CM24-CN24))*1,0),"")</f>
        <v/>
      </c>
      <c r="CR24" s="255" t="str">
        <f t="shared" si="203"/>
        <v/>
      </c>
      <c r="CS24" s="255" t="str">
        <f>IF(CP24&lt;&gt;"",IF(ABS($F24-$G24)&gt;=PrSettings!$M$7,(ABS($F24-$G24-CM24+CN24)&lt;=1)*1,IF(AND(CP24,$F24=$G24,$F24&gt;=PrSettings!$M$6),(ABS(CM24-$F24)&lt;=1)*1,IF(AND(ABS($F24-$G24-CM24+CN24)&lt;=1,$F24+$G24&gt;=PrSettings!$M$8),(ABS(CM24-$F24)&lt;=1)*(ABS(CN24-$G24)&lt;=1)*1,""))),"")</f>
        <v/>
      </c>
      <c r="CT24" s="262"/>
      <c r="CV24" s="253">
        <f t="shared" si="8"/>
        <v>5</v>
      </c>
      <c r="CW24" s="254" t="str">
        <f>GrpC!$B$8</f>
        <v>England</v>
      </c>
      <c r="CX24" s="255">
        <f t="shared" si="204"/>
        <v>15</v>
      </c>
      <c r="CY24" s="254" t="str">
        <f>GrpC!$D$8</f>
        <v>Slovenia</v>
      </c>
      <c r="CZ24" s="258"/>
      <c r="DA24" s="258"/>
      <c r="DB24" s="261"/>
      <c r="DC24" s="255" t="str">
        <f t="shared" si="205"/>
        <v/>
      </c>
      <c r="DD24" s="255" t="str">
        <f>IF((DC24&lt;&gt;""),IF(OR($F24&lt;&gt;$G24,PrSettings!$M$4="●"),(($F24-$G24)=(CZ24-DA24))*1,0),"")</f>
        <v/>
      </c>
      <c r="DE24" s="255" t="str">
        <f t="shared" si="206"/>
        <v/>
      </c>
      <c r="DF24" s="255" t="str">
        <f>IF(DC24&lt;&gt;"",IF(ABS($F24-$G24)&gt;=PrSettings!$M$7,(ABS($F24-$G24-CZ24+DA24)&lt;=1)*1,IF(AND(DC24,$F24=$G24,$F24&gt;=PrSettings!$M$6),(ABS(CZ24-$F24)&lt;=1)*1,IF(AND(ABS($F24-$G24-CZ24+DA24)&lt;=1,$F24+$G24&gt;=PrSettings!$M$8),(ABS(CZ24-$F24)&lt;=1)*(ABS(DA24-$G24)&lt;=1)*1,""))),"")</f>
        <v/>
      </c>
      <c r="DG24" s="262"/>
      <c r="DI24" s="253">
        <f t="shared" si="9"/>
        <v>5</v>
      </c>
      <c r="DJ24" s="254" t="str">
        <f>GrpC!$B$8</f>
        <v>England</v>
      </c>
      <c r="DK24" s="255">
        <f t="shared" si="207"/>
        <v>15</v>
      </c>
      <c r="DL24" s="254" t="str">
        <f>GrpC!$D$8</f>
        <v>Slovenia</v>
      </c>
      <c r="DM24" s="258"/>
      <c r="DN24" s="258"/>
      <c r="DO24" s="261"/>
      <c r="DP24" s="255" t="str">
        <f t="shared" si="208"/>
        <v/>
      </c>
      <c r="DQ24" s="255" t="str">
        <f>IF((DP24&lt;&gt;""),IF(OR($F24&lt;&gt;$G24,PrSettings!$M$4="●"),(($F24-$G24)=(DM24-DN24))*1,0),"")</f>
        <v/>
      </c>
      <c r="DR24" s="255" t="str">
        <f t="shared" si="209"/>
        <v/>
      </c>
      <c r="DS24" s="255" t="str">
        <f>IF(DP24&lt;&gt;"",IF(ABS($F24-$G24)&gt;=PrSettings!$M$7,(ABS($F24-$G24-DM24+DN24)&lt;=1)*1,IF(AND(DP24,$F24=$G24,$F24&gt;=PrSettings!$M$6),(ABS(DM24-$F24)&lt;=1)*1,IF(AND(ABS($F24-$G24-DM24+DN24)&lt;=1,$F24+$G24&gt;=PrSettings!$M$8),(ABS(DM24-$F24)&lt;=1)*(ABS(DN24-$G24)&lt;=1)*1,""))),"")</f>
        <v/>
      </c>
      <c r="DT24" s="262"/>
      <c r="DV24" s="253">
        <f t="shared" si="10"/>
        <v>5</v>
      </c>
      <c r="DW24" s="254" t="str">
        <f>GrpC!$B$8</f>
        <v>England</v>
      </c>
      <c r="DX24" s="255">
        <f t="shared" si="210"/>
        <v>15</v>
      </c>
      <c r="DY24" s="254" t="str">
        <f>GrpC!$D$8</f>
        <v>Slovenia</v>
      </c>
      <c r="DZ24" s="258"/>
      <c r="EA24" s="258"/>
      <c r="EB24" s="261"/>
      <c r="EC24" s="255" t="str">
        <f t="shared" si="211"/>
        <v/>
      </c>
      <c r="ED24" s="255" t="str">
        <f>IF((EC24&lt;&gt;""),IF(OR($F24&lt;&gt;$G24,PrSettings!$M$4="●"),(($F24-$G24)=(DZ24-EA24))*1,0),"")</f>
        <v/>
      </c>
      <c r="EE24" s="255" t="str">
        <f t="shared" si="212"/>
        <v/>
      </c>
      <c r="EF24" s="255" t="str">
        <f>IF(EC24&lt;&gt;"",IF(ABS($F24-$G24)&gt;=PrSettings!$M$7,(ABS($F24-$G24-DZ24+EA24)&lt;=1)*1,IF(AND(EC24,$F24=$G24,$F24&gt;=PrSettings!$M$6),(ABS(DZ24-$F24)&lt;=1)*1,IF(AND(ABS($F24-$G24-DZ24+EA24)&lt;=1,$F24+$G24&gt;=PrSettings!$M$8),(ABS(DZ24-$F24)&lt;=1)*(ABS(EA24-$G24)&lt;=1)*1,""))),"")</f>
        <v/>
      </c>
      <c r="EG24" s="262"/>
      <c r="EI24" s="253">
        <f t="shared" si="11"/>
        <v>5</v>
      </c>
      <c r="EJ24" s="254" t="str">
        <f>GrpC!$B$8</f>
        <v>England</v>
      </c>
      <c r="EK24" s="255">
        <f t="shared" si="213"/>
        <v>15</v>
      </c>
      <c r="EL24" s="254" t="str">
        <f>GrpC!$D$8</f>
        <v>Slovenia</v>
      </c>
      <c r="EM24" s="258"/>
      <c r="EN24" s="258"/>
      <c r="EO24" s="261"/>
      <c r="EP24" s="255" t="str">
        <f t="shared" si="214"/>
        <v/>
      </c>
      <c r="EQ24" s="255" t="str">
        <f>IF((EP24&lt;&gt;""),IF(OR($F24&lt;&gt;$G24,PrSettings!$M$4="●"),(($F24-$G24)=(EM24-EN24))*1,0),"")</f>
        <v/>
      </c>
      <c r="ER24" s="255" t="str">
        <f t="shared" si="215"/>
        <v/>
      </c>
      <c r="ES24" s="255" t="str">
        <f>IF(EP24&lt;&gt;"",IF(ABS($F24-$G24)&gt;=PrSettings!$M$7,(ABS($F24-$G24-EM24+EN24)&lt;=1)*1,IF(AND(EP24,$F24=$G24,$F24&gt;=PrSettings!$M$6),(ABS(EM24-$F24)&lt;=1)*1,IF(AND(ABS($F24-$G24-EM24+EN24)&lt;=1,$F24+$G24&gt;=PrSettings!$M$8),(ABS(EM24-$F24)&lt;=1)*(ABS(EN24-$G24)&lt;=1)*1,""))),"")</f>
        <v/>
      </c>
      <c r="ET24" s="262"/>
      <c r="EV24" s="253">
        <f t="shared" si="12"/>
        <v>5</v>
      </c>
      <c r="EW24" s="254" t="str">
        <f>GrpC!$B$8</f>
        <v>England</v>
      </c>
      <c r="EX24" s="255">
        <f t="shared" si="216"/>
        <v>15</v>
      </c>
      <c r="EY24" s="254" t="str">
        <f>GrpC!$D$8</f>
        <v>Slovenia</v>
      </c>
      <c r="EZ24" s="258"/>
      <c r="FA24" s="258"/>
      <c r="FB24" s="261"/>
      <c r="FC24" s="255" t="str">
        <f t="shared" si="217"/>
        <v/>
      </c>
      <c r="FD24" s="255" t="str">
        <f>IF((FC24&lt;&gt;""),IF(OR($F24&lt;&gt;$G24,PrSettings!$M$4="●"),(($F24-$G24)=(EZ24-FA24))*1,0),"")</f>
        <v/>
      </c>
      <c r="FE24" s="255" t="str">
        <f t="shared" si="218"/>
        <v/>
      </c>
      <c r="FF24" s="255" t="str">
        <f>IF(FC24&lt;&gt;"",IF(ABS($F24-$G24)&gt;=PrSettings!$M$7,(ABS($F24-$G24-EZ24+FA24)&lt;=1)*1,IF(AND(FC24,$F24=$G24,$F24&gt;=PrSettings!$M$6),(ABS(EZ24-$F24)&lt;=1)*1,IF(AND(ABS($F24-$G24-EZ24+FA24)&lt;=1,$F24+$G24&gt;=PrSettings!$M$8),(ABS(EZ24-$F24)&lt;=1)*(ABS(FA24-$G24)&lt;=1)*1,""))),"")</f>
        <v/>
      </c>
      <c r="FG24" s="262"/>
      <c r="FI24" s="253">
        <f t="shared" si="13"/>
        <v>5</v>
      </c>
      <c r="FJ24" s="254" t="str">
        <f>GrpC!$B$8</f>
        <v>England</v>
      </c>
      <c r="FK24" s="255">
        <f t="shared" si="219"/>
        <v>15</v>
      </c>
      <c r="FL24" s="254" t="str">
        <f>GrpC!$D$8</f>
        <v>Slovenia</v>
      </c>
      <c r="FM24" s="258"/>
      <c r="FN24" s="258"/>
      <c r="FO24" s="261"/>
      <c r="FP24" s="255" t="str">
        <f t="shared" si="220"/>
        <v/>
      </c>
      <c r="FQ24" s="255" t="str">
        <f>IF((FP24&lt;&gt;""),IF(OR($F24&lt;&gt;$G24,PrSettings!$M$4="●"),(($F24-$G24)=(FM24-FN24))*1,0),"")</f>
        <v/>
      </c>
      <c r="FR24" s="255" t="str">
        <f t="shared" si="221"/>
        <v/>
      </c>
      <c r="FS24" s="255" t="str">
        <f>IF(FP24&lt;&gt;"",IF(ABS($F24-$G24)&gt;=PrSettings!$M$7,(ABS($F24-$G24-FM24+FN24)&lt;=1)*1,IF(AND(FP24,$F24=$G24,$F24&gt;=PrSettings!$M$6),(ABS(FM24-$F24)&lt;=1)*1,IF(AND(ABS($F24-$G24-FM24+FN24)&lt;=1,$F24+$G24&gt;=PrSettings!$M$8),(ABS(FM24-$F24)&lt;=1)*(ABS(FN24-$G24)&lt;=1)*1,""))),"")</f>
        <v/>
      </c>
      <c r="FT24" s="262"/>
      <c r="FV24" s="253">
        <f t="shared" si="14"/>
        <v>5</v>
      </c>
      <c r="FW24" s="254" t="str">
        <f>GrpC!$B$8</f>
        <v>England</v>
      </c>
      <c r="FX24" s="255">
        <f t="shared" si="222"/>
        <v>15</v>
      </c>
      <c r="FY24" s="254" t="str">
        <f>GrpC!$D$8</f>
        <v>Slovenia</v>
      </c>
      <c r="FZ24" s="258"/>
      <c r="GA24" s="258"/>
      <c r="GB24" s="261"/>
      <c r="GC24" s="255" t="str">
        <f t="shared" si="223"/>
        <v/>
      </c>
      <c r="GD24" s="255" t="str">
        <f>IF((GC24&lt;&gt;""),IF(OR($F24&lt;&gt;$G24,PrSettings!$M$4="●"),(($F24-$G24)=(FZ24-GA24))*1,0),"")</f>
        <v/>
      </c>
      <c r="GE24" s="255" t="str">
        <f t="shared" si="224"/>
        <v/>
      </c>
      <c r="GF24" s="255" t="str">
        <f>IF(GC24&lt;&gt;"",IF(ABS($F24-$G24)&gt;=PrSettings!$M$7,(ABS($F24-$G24-FZ24+GA24)&lt;=1)*1,IF(AND(GC24,$F24=$G24,$F24&gt;=PrSettings!$M$6),(ABS(FZ24-$F24)&lt;=1)*1,IF(AND(ABS($F24-$G24-FZ24+GA24)&lt;=1,$F24+$G24&gt;=PrSettings!$M$8),(ABS(FZ24-$F24)&lt;=1)*(ABS(GA24-$G24)&lt;=1)*1,""))),"")</f>
        <v/>
      </c>
      <c r="GG24" s="262"/>
      <c r="GI24" s="253">
        <f t="shared" si="15"/>
        <v>5</v>
      </c>
      <c r="GJ24" s="254" t="str">
        <f>GrpC!$B$8</f>
        <v>England</v>
      </c>
      <c r="GK24" s="255">
        <f t="shared" si="225"/>
        <v>15</v>
      </c>
      <c r="GL24" s="254" t="str">
        <f>GrpC!$D$8</f>
        <v>Slovenia</v>
      </c>
      <c r="GM24" s="258"/>
      <c r="GN24" s="258"/>
      <c r="GO24" s="261"/>
      <c r="GP24" s="255" t="str">
        <f t="shared" si="226"/>
        <v/>
      </c>
      <c r="GQ24" s="255" t="str">
        <f>IF((GP24&lt;&gt;""),IF(OR($F24&lt;&gt;$G24,PrSettings!$M$4="●"),(($F24-$G24)=(GM24-GN24))*1,0),"")</f>
        <v/>
      </c>
      <c r="GR24" s="255" t="str">
        <f t="shared" si="227"/>
        <v/>
      </c>
      <c r="GS24" s="255" t="str">
        <f>IF(GP24&lt;&gt;"",IF(ABS($F24-$G24)&gt;=PrSettings!$M$7,(ABS($F24-$G24-GM24+GN24)&lt;=1)*1,IF(AND(GP24,$F24=$G24,$F24&gt;=PrSettings!$M$6),(ABS(GM24-$F24)&lt;=1)*1,IF(AND(ABS($F24-$G24-GM24+GN24)&lt;=1,$F24+$G24&gt;=PrSettings!$M$8),(ABS(GM24-$F24)&lt;=1)*(ABS(GN24-$G24)&lt;=1)*1,""))),"")</f>
        <v/>
      </c>
      <c r="GT24" s="262"/>
      <c r="GV24" s="253">
        <f t="shared" si="16"/>
        <v>5</v>
      </c>
      <c r="GW24" s="254" t="str">
        <f>GrpC!$B$8</f>
        <v>England</v>
      </c>
      <c r="GX24" s="255">
        <f t="shared" si="228"/>
        <v>15</v>
      </c>
      <c r="GY24" s="254" t="str">
        <f>GrpC!$D$8</f>
        <v>Slovenia</v>
      </c>
      <c r="GZ24" s="258"/>
      <c r="HA24" s="258"/>
      <c r="HB24" s="261"/>
      <c r="HC24" s="255" t="str">
        <f t="shared" si="229"/>
        <v/>
      </c>
      <c r="HD24" s="255" t="str">
        <f>IF((HC24&lt;&gt;""),IF(OR($F24&lt;&gt;$G24,PrSettings!$M$4="●"),(($F24-$G24)=(GZ24-HA24))*1,0),"")</f>
        <v/>
      </c>
      <c r="HE24" s="255" t="str">
        <f t="shared" si="230"/>
        <v/>
      </c>
      <c r="HF24" s="255" t="str">
        <f>IF(HC24&lt;&gt;"",IF(ABS($F24-$G24)&gt;=PrSettings!$M$7,(ABS($F24-$G24-GZ24+HA24)&lt;=1)*1,IF(AND(HC24,$F24=$G24,$F24&gt;=PrSettings!$M$6),(ABS(GZ24-$F24)&lt;=1)*1,IF(AND(ABS($F24-$G24-GZ24+HA24)&lt;=1,$F24+$G24&gt;=PrSettings!$M$8),(ABS(GZ24-$F24)&lt;=1)*(ABS(HA24-$G24)&lt;=1)*1,""))),"")</f>
        <v/>
      </c>
      <c r="HG24" s="262"/>
      <c r="HI24" s="253">
        <f t="shared" si="17"/>
        <v>5</v>
      </c>
      <c r="HJ24" s="254" t="str">
        <f>GrpC!$B$8</f>
        <v>England</v>
      </c>
      <c r="HK24" s="255">
        <f t="shared" si="231"/>
        <v>15</v>
      </c>
      <c r="HL24" s="254" t="str">
        <f>GrpC!$D$8</f>
        <v>Slovenia</v>
      </c>
      <c r="HM24" s="258"/>
      <c r="HN24" s="258"/>
      <c r="HO24" s="261"/>
      <c r="HP24" s="255" t="str">
        <f t="shared" si="232"/>
        <v/>
      </c>
      <c r="HQ24" s="255" t="str">
        <f>IF((HP24&lt;&gt;""),IF(OR($F24&lt;&gt;$G24,PrSettings!$M$4="●"),(($F24-$G24)=(HM24-HN24))*1,0),"")</f>
        <v/>
      </c>
      <c r="HR24" s="255" t="str">
        <f t="shared" si="233"/>
        <v/>
      </c>
      <c r="HS24" s="255" t="str">
        <f>IF(HP24&lt;&gt;"",IF(ABS($F24-$G24)&gt;=PrSettings!$M$7,(ABS($F24-$G24-HM24+HN24)&lt;=1)*1,IF(AND(HP24,$F24=$G24,$F24&gt;=PrSettings!$M$6),(ABS(HM24-$F24)&lt;=1)*1,IF(AND(ABS($F24-$G24-HM24+HN24)&lt;=1,$F24+$G24&gt;=PrSettings!$M$8),(ABS(HM24-$F24)&lt;=1)*(ABS(HN24-$G24)&lt;=1)*1,""))),"")</f>
        <v/>
      </c>
      <c r="HT24" s="262"/>
      <c r="HV24" s="253">
        <f t="shared" si="18"/>
        <v>5</v>
      </c>
      <c r="HW24" s="254" t="str">
        <f>GrpC!$B$8</f>
        <v>England</v>
      </c>
      <c r="HX24" s="255">
        <f t="shared" si="234"/>
        <v>15</v>
      </c>
      <c r="HY24" s="254" t="str">
        <f>GrpC!$D$8</f>
        <v>Slovenia</v>
      </c>
      <c r="HZ24" s="258"/>
      <c r="IA24" s="258"/>
      <c r="IB24" s="261"/>
      <c r="IC24" s="255" t="str">
        <f t="shared" si="235"/>
        <v/>
      </c>
      <c r="ID24" s="255" t="str">
        <f>IF((IC24&lt;&gt;""),IF(OR($F24&lt;&gt;$G24,PrSettings!$M$4="●"),(($F24-$G24)=(HZ24-IA24))*1,0),"")</f>
        <v/>
      </c>
      <c r="IE24" s="255" t="str">
        <f t="shared" si="236"/>
        <v/>
      </c>
      <c r="IF24" s="255" t="str">
        <f>IF(IC24&lt;&gt;"",IF(ABS($F24-$G24)&gt;=PrSettings!$M$7,(ABS($F24-$G24-HZ24+IA24)&lt;=1)*1,IF(AND(IC24,$F24=$G24,$F24&gt;=PrSettings!$M$6),(ABS(HZ24-$F24)&lt;=1)*1,IF(AND(ABS($F24-$G24-HZ24+IA24)&lt;=1,$F24+$G24&gt;=PrSettings!$M$8),(ABS(HZ24-$F24)&lt;=1)*(ABS(IA24-$G24)&lt;=1)*1,""))),"")</f>
        <v/>
      </c>
      <c r="IG24" s="262"/>
      <c r="II24" s="253">
        <f t="shared" si="19"/>
        <v>5</v>
      </c>
      <c r="IJ24" s="254" t="str">
        <f>GrpC!$B$8</f>
        <v>England</v>
      </c>
      <c r="IK24" s="255">
        <f t="shared" si="237"/>
        <v>15</v>
      </c>
      <c r="IL24" s="254" t="str">
        <f>GrpC!$D$8</f>
        <v>Slovenia</v>
      </c>
      <c r="IM24" s="258"/>
      <c r="IN24" s="258"/>
      <c r="IO24" s="261"/>
      <c r="IP24" s="255" t="str">
        <f t="shared" si="238"/>
        <v/>
      </c>
      <c r="IQ24" s="255" t="str">
        <f>IF((IP24&lt;&gt;""),IF(OR($F24&lt;&gt;$G24,PrSettings!$M$4="●"),(($F24-$G24)=(IM24-IN24))*1,0),"")</f>
        <v/>
      </c>
      <c r="IR24" s="255" t="str">
        <f t="shared" si="239"/>
        <v/>
      </c>
      <c r="IS24" s="255" t="str">
        <f>IF(IP24&lt;&gt;"",IF(ABS($F24-$G24)&gt;=PrSettings!$M$7,(ABS($F24-$G24-IM24+IN24)&lt;=1)*1,IF(AND(IP24,$F24=$G24,$F24&gt;=PrSettings!$M$6),(ABS(IM24-$F24)&lt;=1)*1,IF(AND(ABS($F24-$G24-IM24+IN24)&lt;=1,$F24+$G24&gt;=PrSettings!$M$8),(ABS(IM24-$F24)&lt;=1)*(ABS(IN24-$G24)&lt;=1)*1,""))),"")</f>
        <v/>
      </c>
      <c r="IT24" s="262"/>
      <c r="IV24" s="253">
        <f t="shared" si="20"/>
        <v>5</v>
      </c>
      <c r="IW24" s="254" t="str">
        <f>GrpC!$B$8</f>
        <v>England</v>
      </c>
      <c r="IX24" s="255">
        <f t="shared" si="240"/>
        <v>15</v>
      </c>
      <c r="IY24" s="254" t="str">
        <f>GrpC!$D$8</f>
        <v>Slovenia</v>
      </c>
      <c r="IZ24" s="258"/>
      <c r="JA24" s="258"/>
      <c r="JB24" s="261"/>
      <c r="JC24" s="255" t="str">
        <f t="shared" si="241"/>
        <v/>
      </c>
      <c r="JD24" s="255" t="str">
        <f>IF((JC24&lt;&gt;""),IF(OR($F24&lt;&gt;$G24,PrSettings!$M$4="●"),(($F24-$G24)=(IZ24-JA24))*1,0),"")</f>
        <v/>
      </c>
      <c r="JE24" s="255" t="str">
        <f t="shared" si="242"/>
        <v/>
      </c>
      <c r="JF24" s="255" t="str">
        <f>IF(JC24&lt;&gt;"",IF(ABS($F24-$G24)&gt;=PrSettings!$M$7,(ABS($F24-$G24-IZ24+JA24)&lt;=1)*1,IF(AND(JC24,$F24=$G24,$F24&gt;=PrSettings!$M$6),(ABS(IZ24-$F24)&lt;=1)*1,IF(AND(ABS($F24-$G24-IZ24+JA24)&lt;=1,$F24+$G24&gt;=PrSettings!$M$8),(ABS(IZ24-$F24)&lt;=1)*(ABS(JA24-$G24)&lt;=1)*1,""))),"")</f>
        <v/>
      </c>
      <c r="JG24" s="262"/>
      <c r="JI24" s="253">
        <f t="shared" si="21"/>
        <v>5</v>
      </c>
      <c r="JJ24" s="254" t="str">
        <f>GrpC!$B$8</f>
        <v>England</v>
      </c>
      <c r="JK24" s="255">
        <f t="shared" si="243"/>
        <v>15</v>
      </c>
      <c r="JL24" s="254" t="str">
        <f>GrpC!$D$8</f>
        <v>Slovenia</v>
      </c>
      <c r="JM24" s="258"/>
      <c r="JN24" s="258"/>
      <c r="JO24" s="261"/>
      <c r="JP24" s="255" t="str">
        <f t="shared" si="244"/>
        <v/>
      </c>
      <c r="JQ24" s="255" t="str">
        <f>IF((JP24&lt;&gt;""),IF(OR($F24&lt;&gt;$G24,PrSettings!$M$4="●"),(($F24-$G24)=(JM24-JN24))*1,0),"")</f>
        <v/>
      </c>
      <c r="JR24" s="255" t="str">
        <f t="shared" si="245"/>
        <v/>
      </c>
      <c r="JS24" s="255" t="str">
        <f>IF(JP24&lt;&gt;"",IF(ABS($F24-$G24)&gt;=PrSettings!$M$7,(ABS($F24-$G24-JM24+JN24)&lt;=1)*1,IF(AND(JP24,$F24=$G24,$F24&gt;=PrSettings!$M$6),(ABS(JM24-$F24)&lt;=1)*1,IF(AND(ABS($F24-$G24-JM24+JN24)&lt;=1,$F24+$G24&gt;=PrSettings!$M$8),(ABS(JM24-$F24)&lt;=1)*(ABS(JN24-$G24)&lt;=1)*1,""))),"")</f>
        <v/>
      </c>
      <c r="JT24" s="262"/>
      <c r="JV24" s="253">
        <f t="shared" si="22"/>
        <v>5</v>
      </c>
      <c r="JW24" s="254" t="str">
        <f>GrpC!$B$8</f>
        <v>England</v>
      </c>
      <c r="JX24" s="255">
        <f t="shared" si="246"/>
        <v>15</v>
      </c>
      <c r="JY24" s="254" t="str">
        <f>GrpC!$D$8</f>
        <v>Slovenia</v>
      </c>
      <c r="JZ24" s="258"/>
      <c r="KA24" s="258"/>
      <c r="KB24" s="261"/>
      <c r="KC24" s="255" t="str">
        <f t="shared" si="247"/>
        <v/>
      </c>
      <c r="KD24" s="255" t="str">
        <f>IF((KC24&lt;&gt;""),IF(OR($F24&lt;&gt;$G24,PrSettings!$M$4="●"),(($F24-$G24)=(JZ24-KA24))*1,0),"")</f>
        <v/>
      </c>
      <c r="KE24" s="255" t="str">
        <f t="shared" si="248"/>
        <v/>
      </c>
      <c r="KF24" s="255" t="str">
        <f>IF(KC24&lt;&gt;"",IF(ABS($F24-$G24)&gt;=PrSettings!$M$7,(ABS($F24-$G24-JZ24+KA24)&lt;=1)*1,IF(AND(KC24,$F24=$G24,$F24&gt;=PrSettings!$M$6),(ABS(JZ24-$F24)&lt;=1)*1,IF(AND(ABS($F24-$G24-JZ24+KA24)&lt;=1,$F24+$G24&gt;=PrSettings!$M$8),(ABS(JZ24-$F24)&lt;=1)*(ABS(KA24-$G24)&lt;=1)*1,""))),"")</f>
        <v/>
      </c>
      <c r="KG24" s="262"/>
      <c r="KI24" s="253">
        <f t="shared" si="23"/>
        <v>5</v>
      </c>
      <c r="KJ24" s="254" t="str">
        <f>GrpC!$B$8</f>
        <v>England</v>
      </c>
      <c r="KK24" s="255">
        <f t="shared" si="249"/>
        <v>15</v>
      </c>
      <c r="KL24" s="254" t="str">
        <f>GrpC!$D$8</f>
        <v>Slovenia</v>
      </c>
      <c r="KM24" s="258"/>
      <c r="KN24" s="258"/>
      <c r="KO24" s="261"/>
      <c r="KP24" s="255" t="str">
        <f t="shared" si="250"/>
        <v/>
      </c>
      <c r="KQ24" s="255" t="str">
        <f>IF((KP24&lt;&gt;""),IF(OR($F24&lt;&gt;$G24,PrSettings!$M$4="●"),(($F24-$G24)=(KM24-KN24))*1,0),"")</f>
        <v/>
      </c>
      <c r="KR24" s="255" t="str">
        <f t="shared" si="251"/>
        <v/>
      </c>
      <c r="KS24" s="255" t="str">
        <f>IF(KP24&lt;&gt;"",IF(ABS($F24-$G24)&gt;=PrSettings!$M$7,(ABS($F24-$G24-KM24+KN24)&lt;=1)*1,IF(AND(KP24,$F24=$G24,$F24&gt;=PrSettings!$M$6),(ABS(KM24-$F24)&lt;=1)*1,IF(AND(ABS($F24-$G24-KM24+KN24)&lt;=1,$F24+$G24&gt;=PrSettings!$M$8),(ABS(KM24-$F24)&lt;=1)*(ABS(KN24-$G24)&lt;=1)*1,""))),"")</f>
        <v/>
      </c>
      <c r="KT24" s="262"/>
      <c r="KV24" s="253">
        <f t="shared" si="24"/>
        <v>5</v>
      </c>
      <c r="KW24" s="254" t="str">
        <f>GrpC!$B$8</f>
        <v>England</v>
      </c>
      <c r="KX24" s="255">
        <f t="shared" si="252"/>
        <v>15</v>
      </c>
      <c r="KY24" s="254" t="str">
        <f>GrpC!$D$8</f>
        <v>Slovenia</v>
      </c>
      <c r="KZ24" s="258"/>
      <c r="LA24" s="258"/>
      <c r="LB24" s="261"/>
      <c r="LC24" s="255" t="str">
        <f t="shared" si="253"/>
        <v/>
      </c>
      <c r="LD24" s="255" t="str">
        <f>IF((LC24&lt;&gt;""),IF(OR($F24&lt;&gt;$G24,PrSettings!$M$4="●"),(($F24-$G24)=(KZ24-LA24))*1,0),"")</f>
        <v/>
      </c>
      <c r="LE24" s="255" t="str">
        <f t="shared" si="254"/>
        <v/>
      </c>
      <c r="LF24" s="255" t="str">
        <f>IF(LC24&lt;&gt;"",IF(ABS($F24-$G24)&gt;=PrSettings!$M$7,(ABS($F24-$G24-KZ24+LA24)&lt;=1)*1,IF(AND(LC24,$F24=$G24,$F24&gt;=PrSettings!$M$6),(ABS(KZ24-$F24)&lt;=1)*1,IF(AND(ABS($F24-$G24-KZ24+LA24)&lt;=1,$F24+$G24&gt;=PrSettings!$M$8),(ABS(KZ24-$F24)&lt;=1)*(ABS(LA24-$G24)&lt;=1)*1,""))),"")</f>
        <v/>
      </c>
      <c r="LG24" s="262"/>
      <c r="LI24" s="253">
        <f t="shared" si="25"/>
        <v>5</v>
      </c>
      <c r="LJ24" s="254" t="str">
        <f>GrpC!$B$8</f>
        <v>England</v>
      </c>
      <c r="LK24" s="255">
        <f t="shared" si="255"/>
        <v>15</v>
      </c>
      <c r="LL24" s="254" t="str">
        <f>GrpC!$D$8</f>
        <v>Slovenia</v>
      </c>
      <c r="LM24" s="258"/>
      <c r="LN24" s="258"/>
      <c r="LO24" s="261"/>
      <c r="LP24" s="255" t="str">
        <f t="shared" si="256"/>
        <v/>
      </c>
      <c r="LQ24" s="255" t="str">
        <f>IF((LP24&lt;&gt;""),IF(OR($F24&lt;&gt;$G24,PrSettings!$M$4="●"),(($F24-$G24)=(LM24-LN24))*1,0),"")</f>
        <v/>
      </c>
      <c r="LR24" s="255" t="str">
        <f t="shared" si="257"/>
        <v/>
      </c>
      <c r="LS24" s="255" t="str">
        <f>IF(LP24&lt;&gt;"",IF(ABS($F24-$G24)&gt;=PrSettings!$M$7,(ABS($F24-$G24-LM24+LN24)&lt;=1)*1,IF(AND(LP24,$F24=$G24,$F24&gt;=PrSettings!$M$6),(ABS(LM24-$F24)&lt;=1)*1,IF(AND(ABS($F24-$G24-LM24+LN24)&lt;=1,$F24+$G24&gt;=PrSettings!$M$8),(ABS(LM24-$F24)&lt;=1)*(ABS(LN24-$G24)&lt;=1)*1,""))),"")</f>
        <v/>
      </c>
      <c r="LT24" s="262"/>
      <c r="LV24" s="253">
        <f t="shared" si="26"/>
        <v>5</v>
      </c>
      <c r="LW24" s="254" t="str">
        <f>GrpC!$B$8</f>
        <v>England</v>
      </c>
      <c r="LX24" s="255">
        <f t="shared" si="258"/>
        <v>15</v>
      </c>
      <c r="LY24" s="254" t="str">
        <f>GrpC!$D$8</f>
        <v>Slovenia</v>
      </c>
      <c r="LZ24" s="258"/>
      <c r="MA24" s="258"/>
      <c r="MB24" s="261"/>
      <c r="MC24" s="255" t="str">
        <f t="shared" si="259"/>
        <v/>
      </c>
      <c r="MD24" s="255" t="str">
        <f>IF((MC24&lt;&gt;""),IF(OR($F24&lt;&gt;$G24,PrSettings!$M$4="●"),(($F24-$G24)=(LZ24-MA24))*1,0),"")</f>
        <v/>
      </c>
      <c r="ME24" s="255" t="str">
        <f t="shared" si="260"/>
        <v/>
      </c>
      <c r="MF24" s="255" t="str">
        <f>IF(MC24&lt;&gt;"",IF(ABS($F24-$G24)&gt;=PrSettings!$M$7,(ABS($F24-$G24-LZ24+MA24)&lt;=1)*1,IF(AND(MC24,$F24=$G24,$F24&gt;=PrSettings!$M$6),(ABS(LZ24-$F24)&lt;=1)*1,IF(AND(ABS($F24-$G24-LZ24+MA24)&lt;=1,$F24+$G24&gt;=PrSettings!$M$8),(ABS(LZ24-$F24)&lt;=1)*(ABS(MA24-$G24)&lt;=1)*1,""))),"")</f>
        <v/>
      </c>
      <c r="MG24" s="262"/>
    </row>
    <row r="25">
      <c r="A25" s="172"/>
      <c r="B25" s="253">
        <f t="array" ref="B25">INDEX(Groups!$C$7:$C$35,MATCH(C25,Groups!$D$7:$D$35,0))</f>
        <v>9</v>
      </c>
      <c r="C25" s="254" t="str">
        <f>GrpC!$B$9</f>
        <v>Denmark</v>
      </c>
      <c r="D25" s="255">
        <f t="array" ref="D25">INDEX(Groups!$C$7:$C$35,MATCH(E25,Groups!$D$7:$D$35,0))</f>
        <v>19</v>
      </c>
      <c r="E25" s="254" t="str">
        <f>GrpC!$D$9</f>
        <v>Serbia</v>
      </c>
      <c r="F25" s="256">
        <f>GrpC!$E$9</f>
        <v>1</v>
      </c>
      <c r="G25" s="257">
        <f>GrpC!$G$9</f>
        <v>0</v>
      </c>
      <c r="H25" s="133"/>
      <c r="I25" s="253">
        <f t="shared" si="1"/>
        <v>9</v>
      </c>
      <c r="J25" s="254" t="str">
        <f>GrpC!$B$9</f>
        <v>Denmark</v>
      </c>
      <c r="K25" s="255">
        <f t="shared" si="183"/>
        <v>19</v>
      </c>
      <c r="L25" s="254" t="str">
        <f>GrpC!$D$9</f>
        <v>Serbia</v>
      </c>
      <c r="M25" s="258"/>
      <c r="N25" s="258"/>
      <c r="O25" s="263"/>
      <c r="P25" s="255" t="str">
        <f t="shared" si="184"/>
        <v/>
      </c>
      <c r="Q25" s="255" t="str">
        <f>IF((P25&lt;&gt;""),IF(OR($F25&lt;&gt;$G25,PrSettings!$M$4="●"),(($F25-$G25)=(M25-N25))*1,0),"")</f>
        <v/>
      </c>
      <c r="R25" s="255" t="str">
        <f t="shared" si="185"/>
        <v/>
      </c>
      <c r="S25" s="255" t="str">
        <f>IF(P25&lt;&gt;"",IF(ABS($F25-$G25)&gt;=PrSettings!$M$7,(ABS($F25-$G25-M25+N25)&lt;=1)*1,IF(AND(P25,$F25=$G25,$F25&gt;=PrSettings!$M$6),(ABS(M25-$F25)&lt;=1)*1,IF(AND(ABS($F25-$G25-M25+N25)&lt;=1,$F25+$G25&gt;=PrSettings!$M$8),(ABS(M25-$F25)&lt;=1)*(ABS(N25-$G25)&lt;=1)*1,""))),"")</f>
        <v/>
      </c>
      <c r="T25" s="264"/>
      <c r="V25" s="253">
        <f t="shared" si="2"/>
        <v>9</v>
      </c>
      <c r="W25" s="254" t="str">
        <f>GrpC!$B$9</f>
        <v>Denmark</v>
      </c>
      <c r="X25" s="255">
        <f t="shared" si="186"/>
        <v>19</v>
      </c>
      <c r="Y25" s="254" t="str">
        <f>GrpC!$D$9</f>
        <v>Serbia</v>
      </c>
      <c r="Z25" s="258"/>
      <c r="AA25" s="258"/>
      <c r="AB25" s="263"/>
      <c r="AC25" s="255" t="str">
        <f t="shared" si="187"/>
        <v/>
      </c>
      <c r="AD25" s="255" t="str">
        <f>IF((AC25&lt;&gt;""),IF(OR($F25&lt;&gt;$G25,PrSettings!$M$4="●"),(($F25-$G25)=(Z25-AA25))*1,0),"")</f>
        <v/>
      </c>
      <c r="AE25" s="255" t="str">
        <f t="shared" si="188"/>
        <v/>
      </c>
      <c r="AF25" s="255" t="str">
        <f>IF(AC25&lt;&gt;"",IF(ABS($F25-$G25)&gt;=PrSettings!$M$7,(ABS($F25-$G25-Z25+AA25)&lt;=1)*1,IF(AND(AC25,$F25=$G25,$F25&gt;=PrSettings!$M$6),(ABS(Z25-$F25)&lt;=1)*1,IF(AND(ABS($F25-$G25-Z25+AA25)&lt;=1,$F25+$G25&gt;=PrSettings!$M$8),(ABS(Z25-$F25)&lt;=1)*(ABS(AA25-$G25)&lt;=1)*1,""))),"")</f>
        <v/>
      </c>
      <c r="AG25" s="264"/>
      <c r="AI25" s="253">
        <f t="shared" si="3"/>
        <v>9</v>
      </c>
      <c r="AJ25" s="254" t="str">
        <f>GrpC!$B$9</f>
        <v>Denmark</v>
      </c>
      <c r="AK25" s="255">
        <f t="shared" si="189"/>
        <v>19</v>
      </c>
      <c r="AL25" s="254" t="str">
        <f>GrpC!$D$9</f>
        <v>Serbia</v>
      </c>
      <c r="AM25" s="258"/>
      <c r="AN25" s="258"/>
      <c r="AO25" s="263"/>
      <c r="AP25" s="255" t="str">
        <f t="shared" si="190"/>
        <v/>
      </c>
      <c r="AQ25" s="255" t="str">
        <f>IF((AP25&lt;&gt;""),IF(OR($F25&lt;&gt;$G25,PrSettings!$M$4="●"),(($F25-$G25)=(AM25-AN25))*1,0),"")</f>
        <v/>
      </c>
      <c r="AR25" s="255" t="str">
        <f t="shared" si="191"/>
        <v/>
      </c>
      <c r="AS25" s="255" t="str">
        <f>IF(AP25&lt;&gt;"",IF(ABS($F25-$G25)&gt;=PrSettings!$M$7,(ABS($F25-$G25-AM25+AN25)&lt;=1)*1,IF(AND(AP25,$F25=$G25,$F25&gt;=PrSettings!$M$6),(ABS(AM25-$F25)&lt;=1)*1,IF(AND(ABS($F25-$G25-AM25+AN25)&lt;=1,$F25+$G25&gt;=PrSettings!$M$8),(ABS(AM25-$F25)&lt;=1)*(ABS(AN25-$G25)&lt;=1)*1,""))),"")</f>
        <v/>
      </c>
      <c r="AT25" s="264"/>
      <c r="AV25" s="253">
        <f t="shared" si="4"/>
        <v>9</v>
      </c>
      <c r="AW25" s="254" t="str">
        <f>GrpC!$B$9</f>
        <v>Denmark</v>
      </c>
      <c r="AX25" s="255">
        <f t="shared" si="192"/>
        <v>19</v>
      </c>
      <c r="AY25" s="254" t="str">
        <f>GrpC!$D$9</f>
        <v>Serbia</v>
      </c>
      <c r="AZ25" s="258"/>
      <c r="BA25" s="258"/>
      <c r="BB25" s="263"/>
      <c r="BC25" s="255" t="str">
        <f t="shared" si="193"/>
        <v/>
      </c>
      <c r="BD25" s="255" t="str">
        <f>IF((BC25&lt;&gt;""),IF(OR($F25&lt;&gt;$G25,PrSettings!$M$4="●"),(($F25-$G25)=(AZ25-BA25))*1,0),"")</f>
        <v/>
      </c>
      <c r="BE25" s="255" t="str">
        <f t="shared" si="194"/>
        <v/>
      </c>
      <c r="BF25" s="255" t="str">
        <f>IF(BC25&lt;&gt;"",IF(ABS($F25-$G25)&gt;=PrSettings!$M$7,(ABS($F25-$G25-AZ25+BA25)&lt;=1)*1,IF(AND(BC25,$F25=$G25,$F25&gt;=PrSettings!$M$6),(ABS(AZ25-$F25)&lt;=1)*1,IF(AND(ABS($F25-$G25-AZ25+BA25)&lt;=1,$F25+$G25&gt;=PrSettings!$M$8),(ABS(AZ25-$F25)&lt;=1)*(ABS(BA25-$G25)&lt;=1)*1,""))),"")</f>
        <v/>
      </c>
      <c r="BG25" s="264"/>
      <c r="BI25" s="253">
        <f t="shared" si="5"/>
        <v>9</v>
      </c>
      <c r="BJ25" s="254" t="str">
        <f>GrpC!$B$9</f>
        <v>Denmark</v>
      </c>
      <c r="BK25" s="255">
        <f t="shared" si="195"/>
        <v>19</v>
      </c>
      <c r="BL25" s="254" t="str">
        <f>GrpC!$D$9</f>
        <v>Serbia</v>
      </c>
      <c r="BM25" s="258"/>
      <c r="BN25" s="258"/>
      <c r="BO25" s="263"/>
      <c r="BP25" s="255" t="str">
        <f t="shared" si="196"/>
        <v/>
      </c>
      <c r="BQ25" s="255" t="str">
        <f>IF((BP25&lt;&gt;""),IF(OR($F25&lt;&gt;$G25,PrSettings!$M$4="●"),(($F25-$G25)=(BM25-BN25))*1,0),"")</f>
        <v/>
      </c>
      <c r="BR25" s="255" t="str">
        <f t="shared" si="197"/>
        <v/>
      </c>
      <c r="BS25" s="255" t="str">
        <f>IF(BP25&lt;&gt;"",IF(ABS($F25-$G25)&gt;=PrSettings!$M$7,(ABS($F25-$G25-BM25+BN25)&lt;=1)*1,IF(AND(BP25,$F25=$G25,$F25&gt;=PrSettings!$M$6),(ABS(BM25-$F25)&lt;=1)*1,IF(AND(ABS($F25-$G25-BM25+BN25)&lt;=1,$F25+$G25&gt;=PrSettings!$M$8),(ABS(BM25-$F25)&lt;=1)*(ABS(BN25-$G25)&lt;=1)*1,""))),"")</f>
        <v/>
      </c>
      <c r="BT25" s="264"/>
      <c r="BV25" s="253">
        <f t="shared" si="6"/>
        <v>9</v>
      </c>
      <c r="BW25" s="254" t="str">
        <f>GrpC!$B$9</f>
        <v>Denmark</v>
      </c>
      <c r="BX25" s="255">
        <f t="shared" si="198"/>
        <v>19</v>
      </c>
      <c r="BY25" s="254" t="str">
        <f>GrpC!$D$9</f>
        <v>Serbia</v>
      </c>
      <c r="BZ25" s="258"/>
      <c r="CA25" s="258"/>
      <c r="CB25" s="263"/>
      <c r="CC25" s="255" t="str">
        <f t="shared" si="199"/>
        <v/>
      </c>
      <c r="CD25" s="255" t="str">
        <f>IF((CC25&lt;&gt;""),IF(OR($F25&lt;&gt;$G25,PrSettings!$M$4="●"),(($F25-$G25)=(BZ25-CA25))*1,0),"")</f>
        <v/>
      </c>
      <c r="CE25" s="255" t="str">
        <f t="shared" si="200"/>
        <v/>
      </c>
      <c r="CF25" s="255" t="str">
        <f>IF(CC25&lt;&gt;"",IF(ABS($F25-$G25)&gt;=PrSettings!$M$7,(ABS($F25-$G25-BZ25+CA25)&lt;=1)*1,IF(AND(CC25,$F25=$G25,$F25&gt;=PrSettings!$M$6),(ABS(BZ25-$F25)&lt;=1)*1,IF(AND(ABS($F25-$G25-BZ25+CA25)&lt;=1,$F25+$G25&gt;=PrSettings!$M$8),(ABS(BZ25-$F25)&lt;=1)*(ABS(CA25-$G25)&lt;=1)*1,""))),"")</f>
        <v/>
      </c>
      <c r="CG25" s="264"/>
      <c r="CI25" s="253">
        <f t="shared" si="7"/>
        <v>9</v>
      </c>
      <c r="CJ25" s="254" t="str">
        <f>GrpC!$B$9</f>
        <v>Denmark</v>
      </c>
      <c r="CK25" s="255">
        <f t="shared" si="201"/>
        <v>19</v>
      </c>
      <c r="CL25" s="254" t="str">
        <f>GrpC!$D$9</f>
        <v>Serbia</v>
      </c>
      <c r="CM25" s="258"/>
      <c r="CN25" s="258"/>
      <c r="CO25" s="263"/>
      <c r="CP25" s="255" t="str">
        <f t="shared" si="202"/>
        <v/>
      </c>
      <c r="CQ25" s="255" t="str">
        <f>IF((CP25&lt;&gt;""),IF(OR($F25&lt;&gt;$G25,PrSettings!$M$4="●"),(($F25-$G25)=(CM25-CN25))*1,0),"")</f>
        <v/>
      </c>
      <c r="CR25" s="255" t="str">
        <f t="shared" si="203"/>
        <v/>
      </c>
      <c r="CS25" s="255" t="str">
        <f>IF(CP25&lt;&gt;"",IF(ABS($F25-$G25)&gt;=PrSettings!$M$7,(ABS($F25-$G25-CM25+CN25)&lt;=1)*1,IF(AND(CP25,$F25=$G25,$F25&gt;=PrSettings!$M$6),(ABS(CM25-$F25)&lt;=1)*1,IF(AND(ABS($F25-$G25-CM25+CN25)&lt;=1,$F25+$G25&gt;=PrSettings!$M$8),(ABS(CM25-$F25)&lt;=1)*(ABS(CN25-$G25)&lt;=1)*1,""))),"")</f>
        <v/>
      </c>
      <c r="CT25" s="264"/>
      <c r="CV25" s="253">
        <f t="shared" si="8"/>
        <v>9</v>
      </c>
      <c r="CW25" s="254" t="str">
        <f>GrpC!$B$9</f>
        <v>Denmark</v>
      </c>
      <c r="CX25" s="255">
        <f t="shared" si="204"/>
        <v>19</v>
      </c>
      <c r="CY25" s="254" t="str">
        <f>GrpC!$D$9</f>
        <v>Serbia</v>
      </c>
      <c r="CZ25" s="258"/>
      <c r="DA25" s="258"/>
      <c r="DB25" s="263"/>
      <c r="DC25" s="255" t="str">
        <f t="shared" si="205"/>
        <v/>
      </c>
      <c r="DD25" s="255" t="str">
        <f>IF((DC25&lt;&gt;""),IF(OR($F25&lt;&gt;$G25,PrSettings!$M$4="●"),(($F25-$G25)=(CZ25-DA25))*1,0),"")</f>
        <v/>
      </c>
      <c r="DE25" s="255" t="str">
        <f t="shared" si="206"/>
        <v/>
      </c>
      <c r="DF25" s="255" t="str">
        <f>IF(DC25&lt;&gt;"",IF(ABS($F25-$G25)&gt;=PrSettings!$M$7,(ABS($F25-$G25-CZ25+DA25)&lt;=1)*1,IF(AND(DC25,$F25=$G25,$F25&gt;=PrSettings!$M$6),(ABS(CZ25-$F25)&lt;=1)*1,IF(AND(ABS($F25-$G25-CZ25+DA25)&lt;=1,$F25+$G25&gt;=PrSettings!$M$8),(ABS(CZ25-$F25)&lt;=1)*(ABS(DA25-$G25)&lt;=1)*1,""))),"")</f>
        <v/>
      </c>
      <c r="DG25" s="264"/>
      <c r="DI25" s="253">
        <f t="shared" si="9"/>
        <v>9</v>
      </c>
      <c r="DJ25" s="254" t="str">
        <f>GrpC!$B$9</f>
        <v>Denmark</v>
      </c>
      <c r="DK25" s="255">
        <f t="shared" si="207"/>
        <v>19</v>
      </c>
      <c r="DL25" s="254" t="str">
        <f>GrpC!$D$9</f>
        <v>Serbia</v>
      </c>
      <c r="DM25" s="258"/>
      <c r="DN25" s="258"/>
      <c r="DO25" s="263"/>
      <c r="DP25" s="255" t="str">
        <f t="shared" si="208"/>
        <v/>
      </c>
      <c r="DQ25" s="255" t="str">
        <f>IF((DP25&lt;&gt;""),IF(OR($F25&lt;&gt;$G25,PrSettings!$M$4="●"),(($F25-$G25)=(DM25-DN25))*1,0),"")</f>
        <v/>
      </c>
      <c r="DR25" s="255" t="str">
        <f t="shared" si="209"/>
        <v/>
      </c>
      <c r="DS25" s="255" t="str">
        <f>IF(DP25&lt;&gt;"",IF(ABS($F25-$G25)&gt;=PrSettings!$M$7,(ABS($F25-$G25-DM25+DN25)&lt;=1)*1,IF(AND(DP25,$F25=$G25,$F25&gt;=PrSettings!$M$6),(ABS(DM25-$F25)&lt;=1)*1,IF(AND(ABS($F25-$G25-DM25+DN25)&lt;=1,$F25+$G25&gt;=PrSettings!$M$8),(ABS(DM25-$F25)&lt;=1)*(ABS(DN25-$G25)&lt;=1)*1,""))),"")</f>
        <v/>
      </c>
      <c r="DT25" s="264"/>
      <c r="DV25" s="253">
        <f t="shared" si="10"/>
        <v>9</v>
      </c>
      <c r="DW25" s="254" t="str">
        <f>GrpC!$B$9</f>
        <v>Denmark</v>
      </c>
      <c r="DX25" s="255">
        <f t="shared" si="210"/>
        <v>19</v>
      </c>
      <c r="DY25" s="254" t="str">
        <f>GrpC!$D$9</f>
        <v>Serbia</v>
      </c>
      <c r="DZ25" s="258"/>
      <c r="EA25" s="258"/>
      <c r="EB25" s="263"/>
      <c r="EC25" s="255" t="str">
        <f t="shared" si="211"/>
        <v/>
      </c>
      <c r="ED25" s="255" t="str">
        <f>IF((EC25&lt;&gt;""),IF(OR($F25&lt;&gt;$G25,PrSettings!$M$4="●"),(($F25-$G25)=(DZ25-EA25))*1,0),"")</f>
        <v/>
      </c>
      <c r="EE25" s="255" t="str">
        <f t="shared" si="212"/>
        <v/>
      </c>
      <c r="EF25" s="255" t="str">
        <f>IF(EC25&lt;&gt;"",IF(ABS($F25-$G25)&gt;=PrSettings!$M$7,(ABS($F25-$G25-DZ25+EA25)&lt;=1)*1,IF(AND(EC25,$F25=$G25,$F25&gt;=PrSettings!$M$6),(ABS(DZ25-$F25)&lt;=1)*1,IF(AND(ABS($F25-$G25-DZ25+EA25)&lt;=1,$F25+$G25&gt;=PrSettings!$M$8),(ABS(DZ25-$F25)&lt;=1)*(ABS(EA25-$G25)&lt;=1)*1,""))),"")</f>
        <v/>
      </c>
      <c r="EG25" s="264"/>
      <c r="EI25" s="253">
        <f t="shared" si="11"/>
        <v>9</v>
      </c>
      <c r="EJ25" s="254" t="str">
        <f>GrpC!$B$9</f>
        <v>Denmark</v>
      </c>
      <c r="EK25" s="255">
        <f t="shared" si="213"/>
        <v>19</v>
      </c>
      <c r="EL25" s="254" t="str">
        <f>GrpC!$D$9</f>
        <v>Serbia</v>
      </c>
      <c r="EM25" s="258"/>
      <c r="EN25" s="258"/>
      <c r="EO25" s="263"/>
      <c r="EP25" s="255" t="str">
        <f t="shared" si="214"/>
        <v/>
      </c>
      <c r="EQ25" s="255" t="str">
        <f>IF((EP25&lt;&gt;""),IF(OR($F25&lt;&gt;$G25,PrSettings!$M$4="●"),(($F25-$G25)=(EM25-EN25))*1,0),"")</f>
        <v/>
      </c>
      <c r="ER25" s="255" t="str">
        <f t="shared" si="215"/>
        <v/>
      </c>
      <c r="ES25" s="255" t="str">
        <f>IF(EP25&lt;&gt;"",IF(ABS($F25-$G25)&gt;=PrSettings!$M$7,(ABS($F25-$G25-EM25+EN25)&lt;=1)*1,IF(AND(EP25,$F25=$G25,$F25&gt;=PrSettings!$M$6),(ABS(EM25-$F25)&lt;=1)*1,IF(AND(ABS($F25-$G25-EM25+EN25)&lt;=1,$F25+$G25&gt;=PrSettings!$M$8),(ABS(EM25-$F25)&lt;=1)*(ABS(EN25-$G25)&lt;=1)*1,""))),"")</f>
        <v/>
      </c>
      <c r="ET25" s="264"/>
      <c r="EV25" s="253">
        <f t="shared" si="12"/>
        <v>9</v>
      </c>
      <c r="EW25" s="254" t="str">
        <f>GrpC!$B$9</f>
        <v>Denmark</v>
      </c>
      <c r="EX25" s="255">
        <f t="shared" si="216"/>
        <v>19</v>
      </c>
      <c r="EY25" s="254" t="str">
        <f>GrpC!$D$9</f>
        <v>Serbia</v>
      </c>
      <c r="EZ25" s="258"/>
      <c r="FA25" s="258"/>
      <c r="FB25" s="263"/>
      <c r="FC25" s="255" t="str">
        <f t="shared" si="217"/>
        <v/>
      </c>
      <c r="FD25" s="255" t="str">
        <f>IF((FC25&lt;&gt;""),IF(OR($F25&lt;&gt;$G25,PrSettings!$M$4="●"),(($F25-$G25)=(EZ25-FA25))*1,0),"")</f>
        <v/>
      </c>
      <c r="FE25" s="255" t="str">
        <f t="shared" si="218"/>
        <v/>
      </c>
      <c r="FF25" s="255" t="str">
        <f>IF(FC25&lt;&gt;"",IF(ABS($F25-$G25)&gt;=PrSettings!$M$7,(ABS($F25-$G25-EZ25+FA25)&lt;=1)*1,IF(AND(FC25,$F25=$G25,$F25&gt;=PrSettings!$M$6),(ABS(EZ25-$F25)&lt;=1)*1,IF(AND(ABS($F25-$G25-EZ25+FA25)&lt;=1,$F25+$G25&gt;=PrSettings!$M$8),(ABS(EZ25-$F25)&lt;=1)*(ABS(FA25-$G25)&lt;=1)*1,""))),"")</f>
        <v/>
      </c>
      <c r="FG25" s="264"/>
      <c r="FI25" s="253">
        <f t="shared" si="13"/>
        <v>9</v>
      </c>
      <c r="FJ25" s="254" t="str">
        <f>GrpC!$B$9</f>
        <v>Denmark</v>
      </c>
      <c r="FK25" s="255">
        <f t="shared" si="219"/>
        <v>19</v>
      </c>
      <c r="FL25" s="254" t="str">
        <f>GrpC!$D$9</f>
        <v>Serbia</v>
      </c>
      <c r="FM25" s="258"/>
      <c r="FN25" s="258"/>
      <c r="FO25" s="263"/>
      <c r="FP25" s="255" t="str">
        <f t="shared" si="220"/>
        <v/>
      </c>
      <c r="FQ25" s="255" t="str">
        <f>IF((FP25&lt;&gt;""),IF(OR($F25&lt;&gt;$G25,PrSettings!$M$4="●"),(($F25-$G25)=(FM25-FN25))*1,0),"")</f>
        <v/>
      </c>
      <c r="FR25" s="255" t="str">
        <f t="shared" si="221"/>
        <v/>
      </c>
      <c r="FS25" s="255" t="str">
        <f>IF(FP25&lt;&gt;"",IF(ABS($F25-$G25)&gt;=PrSettings!$M$7,(ABS($F25-$G25-FM25+FN25)&lt;=1)*1,IF(AND(FP25,$F25=$G25,$F25&gt;=PrSettings!$M$6),(ABS(FM25-$F25)&lt;=1)*1,IF(AND(ABS($F25-$G25-FM25+FN25)&lt;=1,$F25+$G25&gt;=PrSettings!$M$8),(ABS(FM25-$F25)&lt;=1)*(ABS(FN25-$G25)&lt;=1)*1,""))),"")</f>
        <v/>
      </c>
      <c r="FT25" s="264"/>
      <c r="FV25" s="253">
        <f t="shared" si="14"/>
        <v>9</v>
      </c>
      <c r="FW25" s="254" t="str">
        <f>GrpC!$B$9</f>
        <v>Denmark</v>
      </c>
      <c r="FX25" s="255">
        <f t="shared" si="222"/>
        <v>19</v>
      </c>
      <c r="FY25" s="254" t="str">
        <f>GrpC!$D$9</f>
        <v>Serbia</v>
      </c>
      <c r="FZ25" s="258"/>
      <c r="GA25" s="258"/>
      <c r="GB25" s="263"/>
      <c r="GC25" s="255" t="str">
        <f t="shared" si="223"/>
        <v/>
      </c>
      <c r="GD25" s="255" t="str">
        <f>IF((GC25&lt;&gt;""),IF(OR($F25&lt;&gt;$G25,PrSettings!$M$4="●"),(($F25-$G25)=(FZ25-GA25))*1,0),"")</f>
        <v/>
      </c>
      <c r="GE25" s="255" t="str">
        <f t="shared" si="224"/>
        <v/>
      </c>
      <c r="GF25" s="255" t="str">
        <f>IF(GC25&lt;&gt;"",IF(ABS($F25-$G25)&gt;=PrSettings!$M$7,(ABS($F25-$G25-FZ25+GA25)&lt;=1)*1,IF(AND(GC25,$F25=$G25,$F25&gt;=PrSettings!$M$6),(ABS(FZ25-$F25)&lt;=1)*1,IF(AND(ABS($F25-$G25-FZ25+GA25)&lt;=1,$F25+$G25&gt;=PrSettings!$M$8),(ABS(FZ25-$F25)&lt;=1)*(ABS(GA25-$G25)&lt;=1)*1,""))),"")</f>
        <v/>
      </c>
      <c r="GG25" s="264"/>
      <c r="GI25" s="253">
        <f t="shared" si="15"/>
        <v>9</v>
      </c>
      <c r="GJ25" s="254" t="str">
        <f>GrpC!$B$9</f>
        <v>Denmark</v>
      </c>
      <c r="GK25" s="255">
        <f t="shared" si="225"/>
        <v>19</v>
      </c>
      <c r="GL25" s="254" t="str">
        <f>GrpC!$D$9</f>
        <v>Serbia</v>
      </c>
      <c r="GM25" s="258"/>
      <c r="GN25" s="258"/>
      <c r="GO25" s="263"/>
      <c r="GP25" s="255" t="str">
        <f t="shared" si="226"/>
        <v/>
      </c>
      <c r="GQ25" s="255" t="str">
        <f>IF((GP25&lt;&gt;""),IF(OR($F25&lt;&gt;$G25,PrSettings!$M$4="●"),(($F25-$G25)=(GM25-GN25))*1,0),"")</f>
        <v/>
      </c>
      <c r="GR25" s="255" t="str">
        <f t="shared" si="227"/>
        <v/>
      </c>
      <c r="GS25" s="255" t="str">
        <f>IF(GP25&lt;&gt;"",IF(ABS($F25-$G25)&gt;=PrSettings!$M$7,(ABS($F25-$G25-GM25+GN25)&lt;=1)*1,IF(AND(GP25,$F25=$G25,$F25&gt;=PrSettings!$M$6),(ABS(GM25-$F25)&lt;=1)*1,IF(AND(ABS($F25-$G25-GM25+GN25)&lt;=1,$F25+$G25&gt;=PrSettings!$M$8),(ABS(GM25-$F25)&lt;=1)*(ABS(GN25-$G25)&lt;=1)*1,""))),"")</f>
        <v/>
      </c>
      <c r="GT25" s="264"/>
      <c r="GV25" s="253">
        <f t="shared" si="16"/>
        <v>9</v>
      </c>
      <c r="GW25" s="254" t="str">
        <f>GrpC!$B$9</f>
        <v>Denmark</v>
      </c>
      <c r="GX25" s="255">
        <f t="shared" si="228"/>
        <v>19</v>
      </c>
      <c r="GY25" s="254" t="str">
        <f>GrpC!$D$9</f>
        <v>Serbia</v>
      </c>
      <c r="GZ25" s="258"/>
      <c r="HA25" s="258"/>
      <c r="HB25" s="263"/>
      <c r="HC25" s="255" t="str">
        <f t="shared" si="229"/>
        <v/>
      </c>
      <c r="HD25" s="255" t="str">
        <f>IF((HC25&lt;&gt;""),IF(OR($F25&lt;&gt;$G25,PrSettings!$M$4="●"),(($F25-$G25)=(GZ25-HA25))*1,0),"")</f>
        <v/>
      </c>
      <c r="HE25" s="255" t="str">
        <f t="shared" si="230"/>
        <v/>
      </c>
      <c r="HF25" s="255" t="str">
        <f>IF(HC25&lt;&gt;"",IF(ABS($F25-$G25)&gt;=PrSettings!$M$7,(ABS($F25-$G25-GZ25+HA25)&lt;=1)*1,IF(AND(HC25,$F25=$G25,$F25&gt;=PrSettings!$M$6),(ABS(GZ25-$F25)&lt;=1)*1,IF(AND(ABS($F25-$G25-GZ25+HA25)&lt;=1,$F25+$G25&gt;=PrSettings!$M$8),(ABS(GZ25-$F25)&lt;=1)*(ABS(HA25-$G25)&lt;=1)*1,""))),"")</f>
        <v/>
      </c>
      <c r="HG25" s="264"/>
      <c r="HI25" s="253">
        <f t="shared" si="17"/>
        <v>9</v>
      </c>
      <c r="HJ25" s="254" t="str">
        <f>GrpC!$B$9</f>
        <v>Denmark</v>
      </c>
      <c r="HK25" s="255">
        <f t="shared" si="231"/>
        <v>19</v>
      </c>
      <c r="HL25" s="254" t="str">
        <f>GrpC!$D$9</f>
        <v>Serbia</v>
      </c>
      <c r="HM25" s="258"/>
      <c r="HN25" s="258"/>
      <c r="HO25" s="263"/>
      <c r="HP25" s="255" t="str">
        <f t="shared" si="232"/>
        <v/>
      </c>
      <c r="HQ25" s="255" t="str">
        <f>IF((HP25&lt;&gt;""),IF(OR($F25&lt;&gt;$G25,PrSettings!$M$4="●"),(($F25-$G25)=(HM25-HN25))*1,0),"")</f>
        <v/>
      </c>
      <c r="HR25" s="255" t="str">
        <f t="shared" si="233"/>
        <v/>
      </c>
      <c r="HS25" s="255" t="str">
        <f>IF(HP25&lt;&gt;"",IF(ABS($F25-$G25)&gt;=PrSettings!$M$7,(ABS($F25-$G25-HM25+HN25)&lt;=1)*1,IF(AND(HP25,$F25=$G25,$F25&gt;=PrSettings!$M$6),(ABS(HM25-$F25)&lt;=1)*1,IF(AND(ABS($F25-$G25-HM25+HN25)&lt;=1,$F25+$G25&gt;=PrSettings!$M$8),(ABS(HM25-$F25)&lt;=1)*(ABS(HN25-$G25)&lt;=1)*1,""))),"")</f>
        <v/>
      </c>
      <c r="HT25" s="264"/>
      <c r="HV25" s="253">
        <f t="shared" si="18"/>
        <v>9</v>
      </c>
      <c r="HW25" s="254" t="str">
        <f>GrpC!$B$9</f>
        <v>Denmark</v>
      </c>
      <c r="HX25" s="255">
        <f t="shared" si="234"/>
        <v>19</v>
      </c>
      <c r="HY25" s="254" t="str">
        <f>GrpC!$D$9</f>
        <v>Serbia</v>
      </c>
      <c r="HZ25" s="258"/>
      <c r="IA25" s="258"/>
      <c r="IB25" s="263"/>
      <c r="IC25" s="255" t="str">
        <f t="shared" si="235"/>
        <v/>
      </c>
      <c r="ID25" s="255" t="str">
        <f>IF((IC25&lt;&gt;""),IF(OR($F25&lt;&gt;$G25,PrSettings!$M$4="●"),(($F25-$G25)=(HZ25-IA25))*1,0),"")</f>
        <v/>
      </c>
      <c r="IE25" s="255" t="str">
        <f t="shared" si="236"/>
        <v/>
      </c>
      <c r="IF25" s="255" t="str">
        <f>IF(IC25&lt;&gt;"",IF(ABS($F25-$G25)&gt;=PrSettings!$M$7,(ABS($F25-$G25-HZ25+IA25)&lt;=1)*1,IF(AND(IC25,$F25=$G25,$F25&gt;=PrSettings!$M$6),(ABS(HZ25-$F25)&lt;=1)*1,IF(AND(ABS($F25-$G25-HZ25+IA25)&lt;=1,$F25+$G25&gt;=PrSettings!$M$8),(ABS(HZ25-$F25)&lt;=1)*(ABS(IA25-$G25)&lt;=1)*1,""))),"")</f>
        <v/>
      </c>
      <c r="IG25" s="264"/>
      <c r="II25" s="253">
        <f t="shared" si="19"/>
        <v>9</v>
      </c>
      <c r="IJ25" s="254" t="str">
        <f>GrpC!$B$9</f>
        <v>Denmark</v>
      </c>
      <c r="IK25" s="255">
        <f t="shared" si="237"/>
        <v>19</v>
      </c>
      <c r="IL25" s="254" t="str">
        <f>GrpC!$D$9</f>
        <v>Serbia</v>
      </c>
      <c r="IM25" s="258"/>
      <c r="IN25" s="258"/>
      <c r="IO25" s="263"/>
      <c r="IP25" s="255" t="str">
        <f t="shared" si="238"/>
        <v/>
      </c>
      <c r="IQ25" s="255" t="str">
        <f>IF((IP25&lt;&gt;""),IF(OR($F25&lt;&gt;$G25,PrSettings!$M$4="●"),(($F25-$G25)=(IM25-IN25))*1,0),"")</f>
        <v/>
      </c>
      <c r="IR25" s="255" t="str">
        <f t="shared" si="239"/>
        <v/>
      </c>
      <c r="IS25" s="255" t="str">
        <f>IF(IP25&lt;&gt;"",IF(ABS($F25-$G25)&gt;=PrSettings!$M$7,(ABS($F25-$G25-IM25+IN25)&lt;=1)*1,IF(AND(IP25,$F25=$G25,$F25&gt;=PrSettings!$M$6),(ABS(IM25-$F25)&lt;=1)*1,IF(AND(ABS($F25-$G25-IM25+IN25)&lt;=1,$F25+$G25&gt;=PrSettings!$M$8),(ABS(IM25-$F25)&lt;=1)*(ABS(IN25-$G25)&lt;=1)*1,""))),"")</f>
        <v/>
      </c>
      <c r="IT25" s="264"/>
      <c r="IV25" s="253">
        <f t="shared" si="20"/>
        <v>9</v>
      </c>
      <c r="IW25" s="254" t="str">
        <f>GrpC!$B$9</f>
        <v>Denmark</v>
      </c>
      <c r="IX25" s="255">
        <f t="shared" si="240"/>
        <v>19</v>
      </c>
      <c r="IY25" s="254" t="str">
        <f>GrpC!$D$9</f>
        <v>Serbia</v>
      </c>
      <c r="IZ25" s="258"/>
      <c r="JA25" s="258"/>
      <c r="JB25" s="263"/>
      <c r="JC25" s="255" t="str">
        <f t="shared" si="241"/>
        <v/>
      </c>
      <c r="JD25" s="255" t="str">
        <f>IF((JC25&lt;&gt;""),IF(OR($F25&lt;&gt;$G25,PrSettings!$M$4="●"),(($F25-$G25)=(IZ25-JA25))*1,0),"")</f>
        <v/>
      </c>
      <c r="JE25" s="255" t="str">
        <f t="shared" si="242"/>
        <v/>
      </c>
      <c r="JF25" s="255" t="str">
        <f>IF(JC25&lt;&gt;"",IF(ABS($F25-$G25)&gt;=PrSettings!$M$7,(ABS($F25-$G25-IZ25+JA25)&lt;=1)*1,IF(AND(JC25,$F25=$G25,$F25&gt;=PrSettings!$M$6),(ABS(IZ25-$F25)&lt;=1)*1,IF(AND(ABS($F25-$G25-IZ25+JA25)&lt;=1,$F25+$G25&gt;=PrSettings!$M$8),(ABS(IZ25-$F25)&lt;=1)*(ABS(JA25-$G25)&lt;=1)*1,""))),"")</f>
        <v/>
      </c>
      <c r="JG25" s="264"/>
      <c r="JI25" s="253">
        <f t="shared" si="21"/>
        <v>9</v>
      </c>
      <c r="JJ25" s="254" t="str">
        <f>GrpC!$B$9</f>
        <v>Denmark</v>
      </c>
      <c r="JK25" s="255">
        <f t="shared" si="243"/>
        <v>19</v>
      </c>
      <c r="JL25" s="254" t="str">
        <f>GrpC!$D$9</f>
        <v>Serbia</v>
      </c>
      <c r="JM25" s="258"/>
      <c r="JN25" s="258"/>
      <c r="JO25" s="263"/>
      <c r="JP25" s="255" t="str">
        <f t="shared" si="244"/>
        <v/>
      </c>
      <c r="JQ25" s="255" t="str">
        <f>IF((JP25&lt;&gt;""),IF(OR($F25&lt;&gt;$G25,PrSettings!$M$4="●"),(($F25-$G25)=(JM25-JN25))*1,0),"")</f>
        <v/>
      </c>
      <c r="JR25" s="255" t="str">
        <f t="shared" si="245"/>
        <v/>
      </c>
      <c r="JS25" s="255" t="str">
        <f>IF(JP25&lt;&gt;"",IF(ABS($F25-$G25)&gt;=PrSettings!$M$7,(ABS($F25-$G25-JM25+JN25)&lt;=1)*1,IF(AND(JP25,$F25=$G25,$F25&gt;=PrSettings!$M$6),(ABS(JM25-$F25)&lt;=1)*1,IF(AND(ABS($F25-$G25-JM25+JN25)&lt;=1,$F25+$G25&gt;=PrSettings!$M$8),(ABS(JM25-$F25)&lt;=1)*(ABS(JN25-$G25)&lt;=1)*1,""))),"")</f>
        <v/>
      </c>
      <c r="JT25" s="264"/>
      <c r="JV25" s="253">
        <f t="shared" si="22"/>
        <v>9</v>
      </c>
      <c r="JW25" s="254" t="str">
        <f>GrpC!$B$9</f>
        <v>Denmark</v>
      </c>
      <c r="JX25" s="255">
        <f t="shared" si="246"/>
        <v>19</v>
      </c>
      <c r="JY25" s="254" t="str">
        <f>GrpC!$D$9</f>
        <v>Serbia</v>
      </c>
      <c r="JZ25" s="258"/>
      <c r="KA25" s="258"/>
      <c r="KB25" s="263"/>
      <c r="KC25" s="255" t="str">
        <f t="shared" si="247"/>
        <v/>
      </c>
      <c r="KD25" s="255" t="str">
        <f>IF((KC25&lt;&gt;""),IF(OR($F25&lt;&gt;$G25,PrSettings!$M$4="●"),(($F25-$G25)=(JZ25-KA25))*1,0),"")</f>
        <v/>
      </c>
      <c r="KE25" s="255" t="str">
        <f t="shared" si="248"/>
        <v/>
      </c>
      <c r="KF25" s="255" t="str">
        <f>IF(KC25&lt;&gt;"",IF(ABS($F25-$G25)&gt;=PrSettings!$M$7,(ABS($F25-$G25-JZ25+KA25)&lt;=1)*1,IF(AND(KC25,$F25=$G25,$F25&gt;=PrSettings!$M$6),(ABS(JZ25-$F25)&lt;=1)*1,IF(AND(ABS($F25-$G25-JZ25+KA25)&lt;=1,$F25+$G25&gt;=PrSettings!$M$8),(ABS(JZ25-$F25)&lt;=1)*(ABS(KA25-$G25)&lt;=1)*1,""))),"")</f>
        <v/>
      </c>
      <c r="KG25" s="264"/>
      <c r="KI25" s="253">
        <f t="shared" si="23"/>
        <v>9</v>
      </c>
      <c r="KJ25" s="254" t="str">
        <f>GrpC!$B$9</f>
        <v>Denmark</v>
      </c>
      <c r="KK25" s="255">
        <f t="shared" si="249"/>
        <v>19</v>
      </c>
      <c r="KL25" s="254" t="str">
        <f>GrpC!$D$9</f>
        <v>Serbia</v>
      </c>
      <c r="KM25" s="258"/>
      <c r="KN25" s="258"/>
      <c r="KO25" s="263"/>
      <c r="KP25" s="255" t="str">
        <f t="shared" si="250"/>
        <v/>
      </c>
      <c r="KQ25" s="255" t="str">
        <f>IF((KP25&lt;&gt;""),IF(OR($F25&lt;&gt;$G25,PrSettings!$M$4="●"),(($F25-$G25)=(KM25-KN25))*1,0),"")</f>
        <v/>
      </c>
      <c r="KR25" s="255" t="str">
        <f t="shared" si="251"/>
        <v/>
      </c>
      <c r="KS25" s="255" t="str">
        <f>IF(KP25&lt;&gt;"",IF(ABS($F25-$G25)&gt;=PrSettings!$M$7,(ABS($F25-$G25-KM25+KN25)&lt;=1)*1,IF(AND(KP25,$F25=$G25,$F25&gt;=PrSettings!$M$6),(ABS(KM25-$F25)&lt;=1)*1,IF(AND(ABS($F25-$G25-KM25+KN25)&lt;=1,$F25+$G25&gt;=PrSettings!$M$8),(ABS(KM25-$F25)&lt;=1)*(ABS(KN25-$G25)&lt;=1)*1,""))),"")</f>
        <v/>
      </c>
      <c r="KT25" s="264"/>
      <c r="KV25" s="253">
        <f t="shared" si="24"/>
        <v>9</v>
      </c>
      <c r="KW25" s="254" t="str">
        <f>GrpC!$B$9</f>
        <v>Denmark</v>
      </c>
      <c r="KX25" s="255">
        <f t="shared" si="252"/>
        <v>19</v>
      </c>
      <c r="KY25" s="254" t="str">
        <f>GrpC!$D$9</f>
        <v>Serbia</v>
      </c>
      <c r="KZ25" s="258"/>
      <c r="LA25" s="258"/>
      <c r="LB25" s="263"/>
      <c r="LC25" s="255" t="str">
        <f t="shared" si="253"/>
        <v/>
      </c>
      <c r="LD25" s="255" t="str">
        <f>IF((LC25&lt;&gt;""),IF(OR($F25&lt;&gt;$G25,PrSettings!$M$4="●"),(($F25-$G25)=(KZ25-LA25))*1,0),"")</f>
        <v/>
      </c>
      <c r="LE25" s="255" t="str">
        <f t="shared" si="254"/>
        <v/>
      </c>
      <c r="LF25" s="255" t="str">
        <f>IF(LC25&lt;&gt;"",IF(ABS($F25-$G25)&gt;=PrSettings!$M$7,(ABS($F25-$G25-KZ25+LA25)&lt;=1)*1,IF(AND(LC25,$F25=$G25,$F25&gt;=PrSettings!$M$6),(ABS(KZ25-$F25)&lt;=1)*1,IF(AND(ABS($F25-$G25-KZ25+LA25)&lt;=1,$F25+$G25&gt;=PrSettings!$M$8),(ABS(KZ25-$F25)&lt;=1)*(ABS(LA25-$G25)&lt;=1)*1,""))),"")</f>
        <v/>
      </c>
      <c r="LG25" s="264"/>
      <c r="LI25" s="253">
        <f t="shared" si="25"/>
        <v>9</v>
      </c>
      <c r="LJ25" s="254" t="str">
        <f>GrpC!$B$9</f>
        <v>Denmark</v>
      </c>
      <c r="LK25" s="255">
        <f t="shared" si="255"/>
        <v>19</v>
      </c>
      <c r="LL25" s="254" t="str">
        <f>GrpC!$D$9</f>
        <v>Serbia</v>
      </c>
      <c r="LM25" s="258"/>
      <c r="LN25" s="258"/>
      <c r="LO25" s="263"/>
      <c r="LP25" s="255" t="str">
        <f t="shared" si="256"/>
        <v/>
      </c>
      <c r="LQ25" s="255" t="str">
        <f>IF((LP25&lt;&gt;""),IF(OR($F25&lt;&gt;$G25,PrSettings!$M$4="●"),(($F25-$G25)=(LM25-LN25))*1,0),"")</f>
        <v/>
      </c>
      <c r="LR25" s="255" t="str">
        <f t="shared" si="257"/>
        <v/>
      </c>
      <c r="LS25" s="255" t="str">
        <f>IF(LP25&lt;&gt;"",IF(ABS($F25-$G25)&gt;=PrSettings!$M$7,(ABS($F25-$G25-LM25+LN25)&lt;=1)*1,IF(AND(LP25,$F25=$G25,$F25&gt;=PrSettings!$M$6),(ABS(LM25-$F25)&lt;=1)*1,IF(AND(ABS($F25-$G25-LM25+LN25)&lt;=1,$F25+$G25&gt;=PrSettings!$M$8),(ABS(LM25-$F25)&lt;=1)*(ABS(LN25-$G25)&lt;=1)*1,""))),"")</f>
        <v/>
      </c>
      <c r="LT25" s="264"/>
      <c r="LV25" s="253">
        <f t="shared" si="26"/>
        <v>9</v>
      </c>
      <c r="LW25" s="254" t="str">
        <f>GrpC!$B$9</f>
        <v>Denmark</v>
      </c>
      <c r="LX25" s="255">
        <f t="shared" si="258"/>
        <v>19</v>
      </c>
      <c r="LY25" s="254" t="str">
        <f>GrpC!$D$9</f>
        <v>Serbia</v>
      </c>
      <c r="LZ25" s="258"/>
      <c r="MA25" s="258"/>
      <c r="MB25" s="263"/>
      <c r="MC25" s="255" t="str">
        <f t="shared" si="259"/>
        <v/>
      </c>
      <c r="MD25" s="255" t="str">
        <f>IF((MC25&lt;&gt;""),IF(OR($F25&lt;&gt;$G25,PrSettings!$M$4="●"),(($F25-$G25)=(LZ25-MA25))*1,0),"")</f>
        <v/>
      </c>
      <c r="ME25" s="255" t="str">
        <f t="shared" si="260"/>
        <v/>
      </c>
      <c r="MF25" s="255" t="str">
        <f>IF(MC25&lt;&gt;"",IF(ABS($F25-$G25)&gt;=PrSettings!$M$7,(ABS($F25-$G25-LZ25+MA25)&lt;=1)*1,IF(AND(MC25,$F25=$G25,$F25&gt;=PrSettings!$M$6),(ABS(LZ25-$F25)&lt;=1)*1,IF(AND(ABS($F25-$G25-LZ25+MA25)&lt;=1,$F25+$G25&gt;=PrSettings!$M$8),(ABS(LZ25-$F25)&lt;=1)*(ABS(MA25-$G25)&lt;=1)*1,""))),"")</f>
        <v/>
      </c>
      <c r="MG25" s="264"/>
    </row>
    <row r="26" ht="24.0" customHeight="1">
      <c r="A26" s="172"/>
      <c r="B26" s="243" t="str">
        <f>Language!$E$95&amp;" D"</f>
        <v>Group D</v>
      </c>
      <c r="C26" s="244"/>
      <c r="D26" s="265"/>
      <c r="E26" s="246"/>
      <c r="F26" s="266"/>
      <c r="G26" s="267"/>
      <c r="H26" s="133"/>
      <c r="I26" s="243" t="str">
        <f t="shared" si="1"/>
        <v>Group D</v>
      </c>
      <c r="J26" s="245"/>
      <c r="K26" s="265"/>
      <c r="L26" s="246"/>
      <c r="M26" s="249"/>
      <c r="N26" s="250"/>
      <c r="O26" s="247"/>
      <c r="P26" s="251"/>
      <c r="Q26" s="251"/>
      <c r="R26" s="246"/>
      <c r="S26" s="246"/>
      <c r="T26" s="252"/>
      <c r="V26" s="243" t="str">
        <f t="shared" si="2"/>
        <v>Group D</v>
      </c>
      <c r="W26" s="245"/>
      <c r="X26" s="265"/>
      <c r="Y26" s="246"/>
      <c r="Z26" s="249"/>
      <c r="AA26" s="250"/>
      <c r="AB26" s="247"/>
      <c r="AC26" s="251"/>
      <c r="AD26" s="251"/>
      <c r="AE26" s="246"/>
      <c r="AF26" s="246"/>
      <c r="AG26" s="252"/>
      <c r="AI26" s="243" t="str">
        <f t="shared" si="3"/>
        <v>Group D</v>
      </c>
      <c r="AJ26" s="245"/>
      <c r="AK26" s="265"/>
      <c r="AL26" s="246"/>
      <c r="AM26" s="249"/>
      <c r="AN26" s="250"/>
      <c r="AO26" s="247"/>
      <c r="AP26" s="251"/>
      <c r="AQ26" s="251"/>
      <c r="AR26" s="246"/>
      <c r="AS26" s="246"/>
      <c r="AT26" s="252"/>
      <c r="AV26" s="243" t="str">
        <f t="shared" si="4"/>
        <v>Group D</v>
      </c>
      <c r="AW26" s="245"/>
      <c r="AX26" s="265"/>
      <c r="AY26" s="246"/>
      <c r="AZ26" s="249"/>
      <c r="BA26" s="250"/>
      <c r="BB26" s="247"/>
      <c r="BC26" s="251"/>
      <c r="BD26" s="251"/>
      <c r="BE26" s="246"/>
      <c r="BF26" s="246"/>
      <c r="BG26" s="252"/>
      <c r="BI26" s="243" t="str">
        <f t="shared" si="5"/>
        <v>Group D</v>
      </c>
      <c r="BJ26" s="245"/>
      <c r="BK26" s="265"/>
      <c r="BL26" s="246"/>
      <c r="BM26" s="249"/>
      <c r="BN26" s="250"/>
      <c r="BO26" s="247"/>
      <c r="BP26" s="251"/>
      <c r="BQ26" s="251"/>
      <c r="BR26" s="246"/>
      <c r="BS26" s="246"/>
      <c r="BT26" s="252"/>
      <c r="BV26" s="243" t="str">
        <f t="shared" si="6"/>
        <v>Group D</v>
      </c>
      <c r="BW26" s="245"/>
      <c r="BX26" s="265"/>
      <c r="BY26" s="246"/>
      <c r="BZ26" s="249"/>
      <c r="CA26" s="250"/>
      <c r="CB26" s="247"/>
      <c r="CC26" s="251"/>
      <c r="CD26" s="251"/>
      <c r="CE26" s="246"/>
      <c r="CF26" s="246"/>
      <c r="CG26" s="252"/>
      <c r="CI26" s="243" t="str">
        <f t="shared" si="7"/>
        <v>Group D</v>
      </c>
      <c r="CJ26" s="245"/>
      <c r="CK26" s="265"/>
      <c r="CL26" s="246"/>
      <c r="CM26" s="249"/>
      <c r="CN26" s="250"/>
      <c r="CO26" s="247"/>
      <c r="CP26" s="251"/>
      <c r="CQ26" s="251"/>
      <c r="CR26" s="246"/>
      <c r="CS26" s="246"/>
      <c r="CT26" s="252"/>
      <c r="CV26" s="243" t="str">
        <f t="shared" si="8"/>
        <v>Group D</v>
      </c>
      <c r="CW26" s="245"/>
      <c r="CX26" s="265"/>
      <c r="CY26" s="246"/>
      <c r="CZ26" s="249"/>
      <c r="DA26" s="250"/>
      <c r="DB26" s="247"/>
      <c r="DC26" s="251"/>
      <c r="DD26" s="251"/>
      <c r="DE26" s="246"/>
      <c r="DF26" s="246"/>
      <c r="DG26" s="252"/>
      <c r="DI26" s="243" t="str">
        <f t="shared" si="9"/>
        <v>Group D</v>
      </c>
      <c r="DJ26" s="245"/>
      <c r="DK26" s="265"/>
      <c r="DL26" s="246"/>
      <c r="DM26" s="249"/>
      <c r="DN26" s="250"/>
      <c r="DO26" s="247"/>
      <c r="DP26" s="251"/>
      <c r="DQ26" s="251"/>
      <c r="DR26" s="246"/>
      <c r="DS26" s="246"/>
      <c r="DT26" s="252"/>
      <c r="DV26" s="243" t="str">
        <f t="shared" si="10"/>
        <v>Group D</v>
      </c>
      <c r="DW26" s="245"/>
      <c r="DX26" s="265"/>
      <c r="DY26" s="246"/>
      <c r="DZ26" s="249"/>
      <c r="EA26" s="250"/>
      <c r="EB26" s="247"/>
      <c r="EC26" s="251"/>
      <c r="ED26" s="251"/>
      <c r="EE26" s="246"/>
      <c r="EF26" s="246"/>
      <c r="EG26" s="252"/>
      <c r="EI26" s="243" t="str">
        <f t="shared" si="11"/>
        <v>Group D</v>
      </c>
      <c r="EJ26" s="245"/>
      <c r="EK26" s="265"/>
      <c r="EL26" s="246"/>
      <c r="EM26" s="249"/>
      <c r="EN26" s="250"/>
      <c r="EO26" s="247"/>
      <c r="EP26" s="251"/>
      <c r="EQ26" s="251"/>
      <c r="ER26" s="246"/>
      <c r="ES26" s="246"/>
      <c r="ET26" s="252"/>
      <c r="EV26" s="243" t="str">
        <f t="shared" si="12"/>
        <v>Group D</v>
      </c>
      <c r="EW26" s="245"/>
      <c r="EX26" s="265"/>
      <c r="EY26" s="246"/>
      <c r="EZ26" s="249"/>
      <c r="FA26" s="250"/>
      <c r="FB26" s="247"/>
      <c r="FC26" s="251"/>
      <c r="FD26" s="251"/>
      <c r="FE26" s="246"/>
      <c r="FF26" s="246"/>
      <c r="FG26" s="252"/>
      <c r="FI26" s="243" t="str">
        <f t="shared" si="13"/>
        <v>Group D</v>
      </c>
      <c r="FJ26" s="245"/>
      <c r="FK26" s="265"/>
      <c r="FL26" s="246"/>
      <c r="FM26" s="249"/>
      <c r="FN26" s="250"/>
      <c r="FO26" s="247"/>
      <c r="FP26" s="251"/>
      <c r="FQ26" s="251"/>
      <c r="FR26" s="246"/>
      <c r="FS26" s="246"/>
      <c r="FT26" s="252"/>
      <c r="FV26" s="243" t="str">
        <f t="shared" si="14"/>
        <v>Group D</v>
      </c>
      <c r="FW26" s="245"/>
      <c r="FX26" s="265"/>
      <c r="FY26" s="246"/>
      <c r="FZ26" s="249"/>
      <c r="GA26" s="250"/>
      <c r="GB26" s="247"/>
      <c r="GC26" s="251"/>
      <c r="GD26" s="251"/>
      <c r="GE26" s="246"/>
      <c r="GF26" s="246"/>
      <c r="GG26" s="252"/>
      <c r="GI26" s="243" t="str">
        <f t="shared" si="15"/>
        <v>Group D</v>
      </c>
      <c r="GJ26" s="245"/>
      <c r="GK26" s="265"/>
      <c r="GL26" s="246"/>
      <c r="GM26" s="249"/>
      <c r="GN26" s="250"/>
      <c r="GO26" s="247"/>
      <c r="GP26" s="251"/>
      <c r="GQ26" s="251"/>
      <c r="GR26" s="246"/>
      <c r="GS26" s="246"/>
      <c r="GT26" s="252"/>
      <c r="GV26" s="243" t="str">
        <f t="shared" si="16"/>
        <v>Group D</v>
      </c>
      <c r="GW26" s="245"/>
      <c r="GX26" s="265"/>
      <c r="GY26" s="246"/>
      <c r="GZ26" s="249"/>
      <c r="HA26" s="250"/>
      <c r="HB26" s="247"/>
      <c r="HC26" s="251"/>
      <c r="HD26" s="251"/>
      <c r="HE26" s="246"/>
      <c r="HF26" s="246"/>
      <c r="HG26" s="252"/>
      <c r="HI26" s="243" t="str">
        <f t="shared" si="17"/>
        <v>Group D</v>
      </c>
      <c r="HJ26" s="245"/>
      <c r="HK26" s="265"/>
      <c r="HL26" s="246"/>
      <c r="HM26" s="249"/>
      <c r="HN26" s="250"/>
      <c r="HO26" s="247"/>
      <c r="HP26" s="251"/>
      <c r="HQ26" s="251"/>
      <c r="HR26" s="246"/>
      <c r="HS26" s="246"/>
      <c r="HT26" s="252"/>
      <c r="HV26" s="243" t="str">
        <f t="shared" si="18"/>
        <v>Group D</v>
      </c>
      <c r="HW26" s="245"/>
      <c r="HX26" s="265"/>
      <c r="HY26" s="246"/>
      <c r="HZ26" s="249"/>
      <c r="IA26" s="250"/>
      <c r="IB26" s="247"/>
      <c r="IC26" s="251"/>
      <c r="ID26" s="251"/>
      <c r="IE26" s="246"/>
      <c r="IF26" s="246"/>
      <c r="IG26" s="252"/>
      <c r="II26" s="243" t="str">
        <f t="shared" si="19"/>
        <v>Group D</v>
      </c>
      <c r="IJ26" s="245"/>
      <c r="IK26" s="265"/>
      <c r="IL26" s="246"/>
      <c r="IM26" s="249"/>
      <c r="IN26" s="250"/>
      <c r="IO26" s="247"/>
      <c r="IP26" s="251"/>
      <c r="IQ26" s="251"/>
      <c r="IR26" s="246"/>
      <c r="IS26" s="246"/>
      <c r="IT26" s="252"/>
      <c r="IV26" s="243" t="str">
        <f t="shared" si="20"/>
        <v>Group D</v>
      </c>
      <c r="IW26" s="245"/>
      <c r="IX26" s="265"/>
      <c r="IY26" s="246"/>
      <c r="IZ26" s="249"/>
      <c r="JA26" s="250"/>
      <c r="JB26" s="247"/>
      <c r="JC26" s="251"/>
      <c r="JD26" s="251"/>
      <c r="JE26" s="246"/>
      <c r="JF26" s="246"/>
      <c r="JG26" s="252"/>
      <c r="JI26" s="243" t="str">
        <f t="shared" si="21"/>
        <v>Group D</v>
      </c>
      <c r="JJ26" s="245"/>
      <c r="JK26" s="265"/>
      <c r="JL26" s="246"/>
      <c r="JM26" s="249"/>
      <c r="JN26" s="250"/>
      <c r="JO26" s="247"/>
      <c r="JP26" s="251"/>
      <c r="JQ26" s="251"/>
      <c r="JR26" s="246"/>
      <c r="JS26" s="246"/>
      <c r="JT26" s="252"/>
      <c r="JV26" s="243" t="str">
        <f t="shared" si="22"/>
        <v>Group D</v>
      </c>
      <c r="JW26" s="245"/>
      <c r="JX26" s="265"/>
      <c r="JY26" s="246"/>
      <c r="JZ26" s="249"/>
      <c r="KA26" s="250"/>
      <c r="KB26" s="247"/>
      <c r="KC26" s="251"/>
      <c r="KD26" s="251"/>
      <c r="KE26" s="246"/>
      <c r="KF26" s="246"/>
      <c r="KG26" s="252"/>
      <c r="KI26" s="243" t="str">
        <f t="shared" si="23"/>
        <v>Group D</v>
      </c>
      <c r="KJ26" s="245"/>
      <c r="KK26" s="265"/>
      <c r="KL26" s="246"/>
      <c r="KM26" s="249"/>
      <c r="KN26" s="250"/>
      <c r="KO26" s="247"/>
      <c r="KP26" s="251"/>
      <c r="KQ26" s="251"/>
      <c r="KR26" s="246"/>
      <c r="KS26" s="246"/>
      <c r="KT26" s="252"/>
      <c r="KV26" s="243" t="str">
        <f t="shared" si="24"/>
        <v>Group D</v>
      </c>
      <c r="KW26" s="245"/>
      <c r="KX26" s="265"/>
      <c r="KY26" s="246"/>
      <c r="KZ26" s="249"/>
      <c r="LA26" s="250"/>
      <c r="LB26" s="247"/>
      <c r="LC26" s="251"/>
      <c r="LD26" s="251"/>
      <c r="LE26" s="246"/>
      <c r="LF26" s="246"/>
      <c r="LG26" s="252"/>
      <c r="LI26" s="243" t="str">
        <f t="shared" si="25"/>
        <v>Group D</v>
      </c>
      <c r="LJ26" s="245"/>
      <c r="LK26" s="265"/>
      <c r="LL26" s="246"/>
      <c r="LM26" s="249"/>
      <c r="LN26" s="250"/>
      <c r="LO26" s="247"/>
      <c r="LP26" s="251"/>
      <c r="LQ26" s="251"/>
      <c r="LR26" s="246"/>
      <c r="LS26" s="246"/>
      <c r="LT26" s="252"/>
      <c r="LV26" s="243" t="str">
        <f t="shared" si="26"/>
        <v>Group D</v>
      </c>
      <c r="LW26" s="245"/>
      <c r="LX26" s="265"/>
      <c r="LY26" s="246"/>
      <c r="LZ26" s="249"/>
      <c r="MA26" s="250"/>
      <c r="MB26" s="247"/>
      <c r="MC26" s="251"/>
      <c r="MD26" s="251"/>
      <c r="ME26" s="246"/>
      <c r="MF26" s="246"/>
      <c r="MG26" s="252"/>
    </row>
    <row r="27">
      <c r="A27" s="172"/>
      <c r="B27" s="253">
        <f t="array" ref="B27">INDEX(Groups!$C$7:$C$35,MATCH(C27,Groups!$D$7:$D$35,0))</f>
        <v>26</v>
      </c>
      <c r="C27" s="254" t="str">
        <f>GrpD!$B$4</f>
        <v>Poland</v>
      </c>
      <c r="D27" s="255">
        <f t="array" ref="D27">INDEX(Groups!$C$7:$C$35,MATCH(E27,Groups!$D$7:$D$35,0))</f>
        <v>12</v>
      </c>
      <c r="E27" s="254" t="str">
        <f>GrpD!$D$4</f>
        <v>Netherlands</v>
      </c>
      <c r="F27" s="256">
        <f>GrpD!$E$4</f>
        <v>0</v>
      </c>
      <c r="G27" s="257">
        <f>GrpD!$G$4</f>
        <v>1</v>
      </c>
      <c r="H27" s="133"/>
      <c r="I27" s="253">
        <f t="shared" si="1"/>
        <v>26</v>
      </c>
      <c r="J27" s="254" t="str">
        <f>GrpD!$B$4</f>
        <v>Poland</v>
      </c>
      <c r="K27" s="255">
        <f t="shared" ref="K27:K32" si="261">$D27</f>
        <v>12</v>
      </c>
      <c r="L27" s="254" t="str">
        <f>GrpD!$D$4</f>
        <v>Netherlands</v>
      </c>
      <c r="M27" s="258"/>
      <c r="N27" s="258"/>
      <c r="O27" s="259"/>
      <c r="P27" s="255" t="str">
        <f t="shared" ref="P27:P32" si="262">IF(($F27&lt;&gt;"")*($G27&lt;&gt;"")*(M27&lt;&gt;"")*(N27&lt;&gt;""),($F27&gt;$G27)*(M27&gt;N27)+($F27=$G27)*(M27=N27)+($F27&lt;$G27)*(M27&lt;N27),"")</f>
        <v/>
      </c>
      <c r="Q27" s="255" t="str">
        <f>IF((P27&lt;&gt;""),IF(OR($F27&lt;&gt;$G27,PrSettings!$M$4="●"),(($F27-$G27)=(M27-N27))*1,0),"")</f>
        <v/>
      </c>
      <c r="R27" s="255" t="str">
        <f t="shared" ref="R27:R32" si="263">IF((P27&lt;&gt;""),($F27=M27)*($G27=N27),"")</f>
        <v/>
      </c>
      <c r="S27" s="255" t="str">
        <f>IF(P27&lt;&gt;"",IF(ABS($F27-$G27)&gt;=PrSettings!$M$7,(ABS($F27-$G27-M27+N27)&lt;=1)*1,IF(AND(P27,$F27=$G27,$F27&gt;=PrSettings!$M$6),(ABS(M27-$F27)&lt;=1)*1,IF(AND(ABS($F27-$G27-M27+N27)&lt;=1,$F27+$G27&gt;=PrSettings!$M$8),(ABS(M27-$F27)&lt;=1)*(ABS(N27-$G27)&lt;=1)*1,""))),"")</f>
        <v/>
      </c>
      <c r="T27" s="260"/>
      <c r="V27" s="253">
        <f t="shared" si="2"/>
        <v>26</v>
      </c>
      <c r="W27" s="254" t="str">
        <f>GrpD!$B$4</f>
        <v>Poland</v>
      </c>
      <c r="X27" s="255">
        <f t="shared" ref="X27:X32" si="264">$D27</f>
        <v>12</v>
      </c>
      <c r="Y27" s="254" t="str">
        <f>GrpD!$D$4</f>
        <v>Netherlands</v>
      </c>
      <c r="Z27" s="258"/>
      <c r="AA27" s="258"/>
      <c r="AB27" s="259"/>
      <c r="AC27" s="255" t="str">
        <f t="shared" ref="AC27:AC32" si="265">IF(($F27&lt;&gt;"")*($G27&lt;&gt;"")*(Z27&lt;&gt;"")*(AA27&lt;&gt;""),($F27&gt;$G27)*(Z27&gt;AA27)+($F27=$G27)*(Z27=AA27)+($F27&lt;$G27)*(Z27&lt;AA27),"")</f>
        <v/>
      </c>
      <c r="AD27" s="255" t="str">
        <f>IF((AC27&lt;&gt;""),IF(OR($F27&lt;&gt;$G27,PrSettings!$M$4="●"),(($F27-$G27)=(Z27-AA27))*1,0),"")</f>
        <v/>
      </c>
      <c r="AE27" s="255" t="str">
        <f t="shared" ref="AE27:AE32" si="266">IF((AC27&lt;&gt;""),($F27=Z27)*($G27=AA27),"")</f>
        <v/>
      </c>
      <c r="AF27" s="255" t="str">
        <f>IF(AC27&lt;&gt;"",IF(ABS($F27-$G27)&gt;=PrSettings!$M$7,(ABS($F27-$G27-Z27+AA27)&lt;=1)*1,IF(AND(AC27,$F27=$G27,$F27&gt;=PrSettings!$M$6),(ABS(Z27-$F27)&lt;=1)*1,IF(AND(ABS($F27-$G27-Z27+AA27)&lt;=1,$F27+$G27&gt;=PrSettings!$M$8),(ABS(Z27-$F27)&lt;=1)*(ABS(AA27-$G27)&lt;=1)*1,""))),"")</f>
        <v/>
      </c>
      <c r="AG27" s="260"/>
      <c r="AI27" s="253">
        <f t="shared" si="3"/>
        <v>26</v>
      </c>
      <c r="AJ27" s="254" t="str">
        <f>GrpD!$B$4</f>
        <v>Poland</v>
      </c>
      <c r="AK27" s="255">
        <f t="shared" ref="AK27:AK32" si="267">$D27</f>
        <v>12</v>
      </c>
      <c r="AL27" s="254" t="str">
        <f>GrpD!$D$4</f>
        <v>Netherlands</v>
      </c>
      <c r="AM27" s="258"/>
      <c r="AN27" s="258"/>
      <c r="AO27" s="259"/>
      <c r="AP27" s="255" t="str">
        <f t="shared" ref="AP27:AP32" si="268">IF(($F27&lt;&gt;"")*($G27&lt;&gt;"")*(AM27&lt;&gt;"")*(AN27&lt;&gt;""),($F27&gt;$G27)*(AM27&gt;AN27)+($F27=$G27)*(AM27=AN27)+($F27&lt;$G27)*(AM27&lt;AN27),"")</f>
        <v/>
      </c>
      <c r="AQ27" s="255" t="str">
        <f>IF((AP27&lt;&gt;""),IF(OR($F27&lt;&gt;$G27,PrSettings!$M$4="●"),(($F27-$G27)=(AM27-AN27))*1,0),"")</f>
        <v/>
      </c>
      <c r="AR27" s="255" t="str">
        <f t="shared" ref="AR27:AR32" si="269">IF((AP27&lt;&gt;""),($F27=AM27)*($G27=AN27),"")</f>
        <v/>
      </c>
      <c r="AS27" s="255" t="str">
        <f>IF(AP27&lt;&gt;"",IF(ABS($F27-$G27)&gt;=PrSettings!$M$7,(ABS($F27-$G27-AM27+AN27)&lt;=1)*1,IF(AND(AP27,$F27=$G27,$F27&gt;=PrSettings!$M$6),(ABS(AM27-$F27)&lt;=1)*1,IF(AND(ABS($F27-$G27-AM27+AN27)&lt;=1,$F27+$G27&gt;=PrSettings!$M$8),(ABS(AM27-$F27)&lt;=1)*(ABS(AN27-$G27)&lt;=1)*1,""))),"")</f>
        <v/>
      </c>
      <c r="AT27" s="260"/>
      <c r="AV27" s="253">
        <f t="shared" si="4"/>
        <v>26</v>
      </c>
      <c r="AW27" s="254" t="str">
        <f>GrpD!$B$4</f>
        <v>Poland</v>
      </c>
      <c r="AX27" s="255">
        <f t="shared" ref="AX27:AX32" si="270">$D27</f>
        <v>12</v>
      </c>
      <c r="AY27" s="254" t="str">
        <f>GrpD!$D$4</f>
        <v>Netherlands</v>
      </c>
      <c r="AZ27" s="258"/>
      <c r="BA27" s="258"/>
      <c r="BB27" s="259"/>
      <c r="BC27" s="255" t="str">
        <f t="shared" ref="BC27:BC32" si="271">IF(($F27&lt;&gt;"")*($G27&lt;&gt;"")*(AZ27&lt;&gt;"")*(BA27&lt;&gt;""),($F27&gt;$G27)*(AZ27&gt;BA27)+($F27=$G27)*(AZ27=BA27)+($F27&lt;$G27)*(AZ27&lt;BA27),"")</f>
        <v/>
      </c>
      <c r="BD27" s="255" t="str">
        <f>IF((BC27&lt;&gt;""),IF(OR($F27&lt;&gt;$G27,PrSettings!$M$4="●"),(($F27-$G27)=(AZ27-BA27))*1,0),"")</f>
        <v/>
      </c>
      <c r="BE27" s="255" t="str">
        <f t="shared" ref="BE27:BE32" si="272">IF((BC27&lt;&gt;""),($F27=AZ27)*($G27=BA27),"")</f>
        <v/>
      </c>
      <c r="BF27" s="255" t="str">
        <f>IF(BC27&lt;&gt;"",IF(ABS($F27-$G27)&gt;=PrSettings!$M$7,(ABS($F27-$G27-AZ27+BA27)&lt;=1)*1,IF(AND(BC27,$F27=$G27,$F27&gt;=PrSettings!$M$6),(ABS(AZ27-$F27)&lt;=1)*1,IF(AND(ABS($F27-$G27-AZ27+BA27)&lt;=1,$F27+$G27&gt;=PrSettings!$M$8),(ABS(AZ27-$F27)&lt;=1)*(ABS(BA27-$G27)&lt;=1)*1,""))),"")</f>
        <v/>
      </c>
      <c r="BG27" s="260"/>
      <c r="BI27" s="253">
        <f t="shared" si="5"/>
        <v>26</v>
      </c>
      <c r="BJ27" s="254" t="str">
        <f>GrpD!$B$4</f>
        <v>Poland</v>
      </c>
      <c r="BK27" s="255">
        <f t="shared" ref="BK27:BK32" si="273">$D27</f>
        <v>12</v>
      </c>
      <c r="BL27" s="254" t="str">
        <f>GrpD!$D$4</f>
        <v>Netherlands</v>
      </c>
      <c r="BM27" s="258"/>
      <c r="BN27" s="258"/>
      <c r="BO27" s="259"/>
      <c r="BP27" s="255" t="str">
        <f t="shared" ref="BP27:BP32" si="274">IF(($F27&lt;&gt;"")*($G27&lt;&gt;"")*(BM27&lt;&gt;"")*(BN27&lt;&gt;""),($F27&gt;$G27)*(BM27&gt;BN27)+($F27=$G27)*(BM27=BN27)+($F27&lt;$G27)*(BM27&lt;BN27),"")</f>
        <v/>
      </c>
      <c r="BQ27" s="255" t="str">
        <f>IF((BP27&lt;&gt;""),IF(OR($F27&lt;&gt;$G27,PrSettings!$M$4="●"),(($F27-$G27)=(BM27-BN27))*1,0),"")</f>
        <v/>
      </c>
      <c r="BR27" s="255" t="str">
        <f t="shared" ref="BR27:BR32" si="275">IF((BP27&lt;&gt;""),($F27=BM27)*($G27=BN27),"")</f>
        <v/>
      </c>
      <c r="BS27" s="255" t="str">
        <f>IF(BP27&lt;&gt;"",IF(ABS($F27-$G27)&gt;=PrSettings!$M$7,(ABS($F27-$G27-BM27+BN27)&lt;=1)*1,IF(AND(BP27,$F27=$G27,$F27&gt;=PrSettings!$M$6),(ABS(BM27-$F27)&lt;=1)*1,IF(AND(ABS($F27-$G27-BM27+BN27)&lt;=1,$F27+$G27&gt;=PrSettings!$M$8),(ABS(BM27-$F27)&lt;=1)*(ABS(BN27-$G27)&lt;=1)*1,""))),"")</f>
        <v/>
      </c>
      <c r="BT27" s="260"/>
      <c r="BV27" s="253">
        <f t="shared" si="6"/>
        <v>26</v>
      </c>
      <c r="BW27" s="254" t="str">
        <f>GrpD!$B$4</f>
        <v>Poland</v>
      </c>
      <c r="BX27" s="255">
        <f t="shared" ref="BX27:BX32" si="276">$D27</f>
        <v>12</v>
      </c>
      <c r="BY27" s="254" t="str">
        <f>GrpD!$D$4</f>
        <v>Netherlands</v>
      </c>
      <c r="BZ27" s="258"/>
      <c r="CA27" s="258"/>
      <c r="CB27" s="259"/>
      <c r="CC27" s="255" t="str">
        <f t="shared" ref="CC27:CC32" si="277">IF(($F27&lt;&gt;"")*($G27&lt;&gt;"")*(BZ27&lt;&gt;"")*(CA27&lt;&gt;""),($F27&gt;$G27)*(BZ27&gt;CA27)+($F27=$G27)*(BZ27=CA27)+($F27&lt;$G27)*(BZ27&lt;CA27),"")</f>
        <v/>
      </c>
      <c r="CD27" s="255" t="str">
        <f>IF((CC27&lt;&gt;""),IF(OR($F27&lt;&gt;$G27,PrSettings!$M$4="●"),(($F27-$G27)=(BZ27-CA27))*1,0),"")</f>
        <v/>
      </c>
      <c r="CE27" s="255" t="str">
        <f t="shared" ref="CE27:CE32" si="278">IF((CC27&lt;&gt;""),($F27=BZ27)*($G27=CA27),"")</f>
        <v/>
      </c>
      <c r="CF27" s="255" t="str">
        <f>IF(CC27&lt;&gt;"",IF(ABS($F27-$G27)&gt;=PrSettings!$M$7,(ABS($F27-$G27-BZ27+CA27)&lt;=1)*1,IF(AND(CC27,$F27=$G27,$F27&gt;=PrSettings!$M$6),(ABS(BZ27-$F27)&lt;=1)*1,IF(AND(ABS($F27-$G27-BZ27+CA27)&lt;=1,$F27+$G27&gt;=PrSettings!$M$8),(ABS(BZ27-$F27)&lt;=1)*(ABS(CA27-$G27)&lt;=1)*1,""))),"")</f>
        <v/>
      </c>
      <c r="CG27" s="260"/>
      <c r="CI27" s="253">
        <f t="shared" si="7"/>
        <v>26</v>
      </c>
      <c r="CJ27" s="254" t="str">
        <f>GrpD!$B$4</f>
        <v>Poland</v>
      </c>
      <c r="CK27" s="255">
        <f t="shared" ref="CK27:CK32" si="279">$D27</f>
        <v>12</v>
      </c>
      <c r="CL27" s="254" t="str">
        <f>GrpD!$D$4</f>
        <v>Netherlands</v>
      </c>
      <c r="CM27" s="258"/>
      <c r="CN27" s="258"/>
      <c r="CO27" s="259"/>
      <c r="CP27" s="255" t="str">
        <f t="shared" ref="CP27:CP32" si="280">IF(($F27&lt;&gt;"")*($G27&lt;&gt;"")*(CM27&lt;&gt;"")*(CN27&lt;&gt;""),($F27&gt;$G27)*(CM27&gt;CN27)+($F27=$G27)*(CM27=CN27)+($F27&lt;$G27)*(CM27&lt;CN27),"")</f>
        <v/>
      </c>
      <c r="CQ27" s="255" t="str">
        <f>IF((CP27&lt;&gt;""),IF(OR($F27&lt;&gt;$G27,PrSettings!$M$4="●"),(($F27-$G27)=(CM27-CN27))*1,0),"")</f>
        <v/>
      </c>
      <c r="CR27" s="255" t="str">
        <f t="shared" ref="CR27:CR32" si="281">IF((CP27&lt;&gt;""),($F27=CM27)*($G27=CN27),"")</f>
        <v/>
      </c>
      <c r="CS27" s="255" t="str">
        <f>IF(CP27&lt;&gt;"",IF(ABS($F27-$G27)&gt;=PrSettings!$M$7,(ABS($F27-$G27-CM27+CN27)&lt;=1)*1,IF(AND(CP27,$F27=$G27,$F27&gt;=PrSettings!$M$6),(ABS(CM27-$F27)&lt;=1)*1,IF(AND(ABS($F27-$G27-CM27+CN27)&lt;=1,$F27+$G27&gt;=PrSettings!$M$8),(ABS(CM27-$F27)&lt;=1)*(ABS(CN27-$G27)&lt;=1)*1,""))),"")</f>
        <v/>
      </c>
      <c r="CT27" s="260"/>
      <c r="CV27" s="253">
        <f t="shared" si="8"/>
        <v>26</v>
      </c>
      <c r="CW27" s="254" t="str">
        <f>GrpD!$B$4</f>
        <v>Poland</v>
      </c>
      <c r="CX27" s="255">
        <f t="shared" ref="CX27:CX32" si="282">$D27</f>
        <v>12</v>
      </c>
      <c r="CY27" s="254" t="str">
        <f>GrpD!$D$4</f>
        <v>Netherlands</v>
      </c>
      <c r="CZ27" s="258"/>
      <c r="DA27" s="258"/>
      <c r="DB27" s="259"/>
      <c r="DC27" s="255" t="str">
        <f t="shared" ref="DC27:DC32" si="283">IF(($F27&lt;&gt;"")*($G27&lt;&gt;"")*(CZ27&lt;&gt;"")*(DA27&lt;&gt;""),($F27&gt;$G27)*(CZ27&gt;DA27)+($F27=$G27)*(CZ27=DA27)+($F27&lt;$G27)*(CZ27&lt;DA27),"")</f>
        <v/>
      </c>
      <c r="DD27" s="255" t="str">
        <f>IF((DC27&lt;&gt;""),IF(OR($F27&lt;&gt;$G27,PrSettings!$M$4="●"),(($F27-$G27)=(CZ27-DA27))*1,0),"")</f>
        <v/>
      </c>
      <c r="DE27" s="255" t="str">
        <f t="shared" ref="DE27:DE32" si="284">IF((DC27&lt;&gt;""),($F27=CZ27)*($G27=DA27),"")</f>
        <v/>
      </c>
      <c r="DF27" s="255" t="str">
        <f>IF(DC27&lt;&gt;"",IF(ABS($F27-$G27)&gt;=PrSettings!$M$7,(ABS($F27-$G27-CZ27+DA27)&lt;=1)*1,IF(AND(DC27,$F27=$G27,$F27&gt;=PrSettings!$M$6),(ABS(CZ27-$F27)&lt;=1)*1,IF(AND(ABS($F27-$G27-CZ27+DA27)&lt;=1,$F27+$G27&gt;=PrSettings!$M$8),(ABS(CZ27-$F27)&lt;=1)*(ABS(DA27-$G27)&lt;=1)*1,""))),"")</f>
        <v/>
      </c>
      <c r="DG27" s="260"/>
      <c r="DI27" s="253">
        <f t="shared" si="9"/>
        <v>26</v>
      </c>
      <c r="DJ27" s="254" t="str">
        <f>GrpD!$B$4</f>
        <v>Poland</v>
      </c>
      <c r="DK27" s="255">
        <f t="shared" ref="DK27:DK32" si="285">$D27</f>
        <v>12</v>
      </c>
      <c r="DL27" s="254" t="str">
        <f>GrpD!$D$4</f>
        <v>Netherlands</v>
      </c>
      <c r="DM27" s="258"/>
      <c r="DN27" s="258"/>
      <c r="DO27" s="259"/>
      <c r="DP27" s="255" t="str">
        <f t="shared" ref="DP27:DP32" si="286">IF(($F27&lt;&gt;"")*($G27&lt;&gt;"")*(DM27&lt;&gt;"")*(DN27&lt;&gt;""),($F27&gt;$G27)*(DM27&gt;DN27)+($F27=$G27)*(DM27=DN27)+($F27&lt;$G27)*(DM27&lt;DN27),"")</f>
        <v/>
      </c>
      <c r="DQ27" s="255" t="str">
        <f>IF((DP27&lt;&gt;""),IF(OR($F27&lt;&gt;$G27,PrSettings!$M$4="●"),(($F27-$G27)=(DM27-DN27))*1,0),"")</f>
        <v/>
      </c>
      <c r="DR27" s="255" t="str">
        <f t="shared" ref="DR27:DR32" si="287">IF((DP27&lt;&gt;""),($F27=DM27)*($G27=DN27),"")</f>
        <v/>
      </c>
      <c r="DS27" s="255" t="str">
        <f>IF(DP27&lt;&gt;"",IF(ABS($F27-$G27)&gt;=PrSettings!$M$7,(ABS($F27-$G27-DM27+DN27)&lt;=1)*1,IF(AND(DP27,$F27=$G27,$F27&gt;=PrSettings!$M$6),(ABS(DM27-$F27)&lt;=1)*1,IF(AND(ABS($F27-$G27-DM27+DN27)&lt;=1,$F27+$G27&gt;=PrSettings!$M$8),(ABS(DM27-$F27)&lt;=1)*(ABS(DN27-$G27)&lt;=1)*1,""))),"")</f>
        <v/>
      </c>
      <c r="DT27" s="260"/>
      <c r="DV27" s="253">
        <f t="shared" si="10"/>
        <v>26</v>
      </c>
      <c r="DW27" s="254" t="str">
        <f>GrpD!$B$4</f>
        <v>Poland</v>
      </c>
      <c r="DX27" s="255">
        <f t="shared" ref="DX27:DX32" si="288">$D27</f>
        <v>12</v>
      </c>
      <c r="DY27" s="254" t="str">
        <f>GrpD!$D$4</f>
        <v>Netherlands</v>
      </c>
      <c r="DZ27" s="258"/>
      <c r="EA27" s="258"/>
      <c r="EB27" s="259"/>
      <c r="EC27" s="255" t="str">
        <f t="shared" ref="EC27:EC32" si="289">IF(($F27&lt;&gt;"")*($G27&lt;&gt;"")*(DZ27&lt;&gt;"")*(EA27&lt;&gt;""),($F27&gt;$G27)*(DZ27&gt;EA27)+($F27=$G27)*(DZ27=EA27)+($F27&lt;$G27)*(DZ27&lt;EA27),"")</f>
        <v/>
      </c>
      <c r="ED27" s="255" t="str">
        <f>IF((EC27&lt;&gt;""),IF(OR($F27&lt;&gt;$G27,PrSettings!$M$4="●"),(($F27-$G27)=(DZ27-EA27))*1,0),"")</f>
        <v/>
      </c>
      <c r="EE27" s="255" t="str">
        <f t="shared" ref="EE27:EE32" si="290">IF((EC27&lt;&gt;""),($F27=DZ27)*($G27=EA27),"")</f>
        <v/>
      </c>
      <c r="EF27" s="255" t="str">
        <f>IF(EC27&lt;&gt;"",IF(ABS($F27-$G27)&gt;=PrSettings!$M$7,(ABS($F27-$G27-DZ27+EA27)&lt;=1)*1,IF(AND(EC27,$F27=$G27,$F27&gt;=PrSettings!$M$6),(ABS(DZ27-$F27)&lt;=1)*1,IF(AND(ABS($F27-$G27-DZ27+EA27)&lt;=1,$F27+$G27&gt;=PrSettings!$M$8),(ABS(DZ27-$F27)&lt;=1)*(ABS(EA27-$G27)&lt;=1)*1,""))),"")</f>
        <v/>
      </c>
      <c r="EG27" s="260"/>
      <c r="EI27" s="253">
        <f t="shared" si="11"/>
        <v>26</v>
      </c>
      <c r="EJ27" s="254" t="str">
        <f>GrpD!$B$4</f>
        <v>Poland</v>
      </c>
      <c r="EK27" s="255">
        <f t="shared" ref="EK27:EK32" si="291">$D27</f>
        <v>12</v>
      </c>
      <c r="EL27" s="254" t="str">
        <f>GrpD!$D$4</f>
        <v>Netherlands</v>
      </c>
      <c r="EM27" s="258"/>
      <c r="EN27" s="258"/>
      <c r="EO27" s="259"/>
      <c r="EP27" s="255" t="str">
        <f t="shared" ref="EP27:EP32" si="292">IF(($F27&lt;&gt;"")*($G27&lt;&gt;"")*(EM27&lt;&gt;"")*(EN27&lt;&gt;""),($F27&gt;$G27)*(EM27&gt;EN27)+($F27=$G27)*(EM27=EN27)+($F27&lt;$G27)*(EM27&lt;EN27),"")</f>
        <v/>
      </c>
      <c r="EQ27" s="255" t="str">
        <f>IF((EP27&lt;&gt;""),IF(OR($F27&lt;&gt;$G27,PrSettings!$M$4="●"),(($F27-$G27)=(EM27-EN27))*1,0),"")</f>
        <v/>
      </c>
      <c r="ER27" s="255" t="str">
        <f t="shared" ref="ER27:ER32" si="293">IF((EP27&lt;&gt;""),($F27=EM27)*($G27=EN27),"")</f>
        <v/>
      </c>
      <c r="ES27" s="255" t="str">
        <f>IF(EP27&lt;&gt;"",IF(ABS($F27-$G27)&gt;=PrSettings!$M$7,(ABS($F27-$G27-EM27+EN27)&lt;=1)*1,IF(AND(EP27,$F27=$G27,$F27&gt;=PrSettings!$M$6),(ABS(EM27-$F27)&lt;=1)*1,IF(AND(ABS($F27-$G27-EM27+EN27)&lt;=1,$F27+$G27&gt;=PrSettings!$M$8),(ABS(EM27-$F27)&lt;=1)*(ABS(EN27-$G27)&lt;=1)*1,""))),"")</f>
        <v/>
      </c>
      <c r="ET27" s="260"/>
      <c r="EV27" s="253">
        <f t="shared" si="12"/>
        <v>26</v>
      </c>
      <c r="EW27" s="254" t="str">
        <f>GrpD!$B$4</f>
        <v>Poland</v>
      </c>
      <c r="EX27" s="255">
        <f t="shared" ref="EX27:EX32" si="294">$D27</f>
        <v>12</v>
      </c>
      <c r="EY27" s="254" t="str">
        <f>GrpD!$D$4</f>
        <v>Netherlands</v>
      </c>
      <c r="EZ27" s="258"/>
      <c r="FA27" s="258"/>
      <c r="FB27" s="259"/>
      <c r="FC27" s="255" t="str">
        <f t="shared" ref="FC27:FC32" si="295">IF(($F27&lt;&gt;"")*($G27&lt;&gt;"")*(EZ27&lt;&gt;"")*(FA27&lt;&gt;""),($F27&gt;$G27)*(EZ27&gt;FA27)+($F27=$G27)*(EZ27=FA27)+($F27&lt;$G27)*(EZ27&lt;FA27),"")</f>
        <v/>
      </c>
      <c r="FD27" s="255" t="str">
        <f>IF((FC27&lt;&gt;""),IF(OR($F27&lt;&gt;$G27,PrSettings!$M$4="●"),(($F27-$G27)=(EZ27-FA27))*1,0),"")</f>
        <v/>
      </c>
      <c r="FE27" s="255" t="str">
        <f t="shared" ref="FE27:FE32" si="296">IF((FC27&lt;&gt;""),($F27=EZ27)*($G27=FA27),"")</f>
        <v/>
      </c>
      <c r="FF27" s="255" t="str">
        <f>IF(FC27&lt;&gt;"",IF(ABS($F27-$G27)&gt;=PrSettings!$M$7,(ABS($F27-$G27-EZ27+FA27)&lt;=1)*1,IF(AND(FC27,$F27=$G27,$F27&gt;=PrSettings!$M$6),(ABS(EZ27-$F27)&lt;=1)*1,IF(AND(ABS($F27-$G27-EZ27+FA27)&lt;=1,$F27+$G27&gt;=PrSettings!$M$8),(ABS(EZ27-$F27)&lt;=1)*(ABS(FA27-$G27)&lt;=1)*1,""))),"")</f>
        <v/>
      </c>
      <c r="FG27" s="260"/>
      <c r="FI27" s="253">
        <f t="shared" si="13"/>
        <v>26</v>
      </c>
      <c r="FJ27" s="254" t="str">
        <f>GrpD!$B$4</f>
        <v>Poland</v>
      </c>
      <c r="FK27" s="255">
        <f t="shared" ref="FK27:FK32" si="297">$D27</f>
        <v>12</v>
      </c>
      <c r="FL27" s="254" t="str">
        <f>GrpD!$D$4</f>
        <v>Netherlands</v>
      </c>
      <c r="FM27" s="258"/>
      <c r="FN27" s="258"/>
      <c r="FO27" s="259"/>
      <c r="FP27" s="255" t="str">
        <f t="shared" ref="FP27:FP32" si="298">IF(($F27&lt;&gt;"")*($G27&lt;&gt;"")*(FM27&lt;&gt;"")*(FN27&lt;&gt;""),($F27&gt;$G27)*(FM27&gt;FN27)+($F27=$G27)*(FM27=FN27)+($F27&lt;$G27)*(FM27&lt;FN27),"")</f>
        <v/>
      </c>
      <c r="FQ27" s="255" t="str">
        <f>IF((FP27&lt;&gt;""),IF(OR($F27&lt;&gt;$G27,PrSettings!$M$4="●"),(($F27-$G27)=(FM27-FN27))*1,0),"")</f>
        <v/>
      </c>
      <c r="FR27" s="255" t="str">
        <f t="shared" ref="FR27:FR32" si="299">IF((FP27&lt;&gt;""),($F27=FM27)*($G27=FN27),"")</f>
        <v/>
      </c>
      <c r="FS27" s="255" t="str">
        <f>IF(FP27&lt;&gt;"",IF(ABS($F27-$G27)&gt;=PrSettings!$M$7,(ABS($F27-$G27-FM27+FN27)&lt;=1)*1,IF(AND(FP27,$F27=$G27,$F27&gt;=PrSettings!$M$6),(ABS(FM27-$F27)&lt;=1)*1,IF(AND(ABS($F27-$G27-FM27+FN27)&lt;=1,$F27+$G27&gt;=PrSettings!$M$8),(ABS(FM27-$F27)&lt;=1)*(ABS(FN27-$G27)&lt;=1)*1,""))),"")</f>
        <v/>
      </c>
      <c r="FT27" s="260"/>
      <c r="FV27" s="253">
        <f t="shared" si="14"/>
        <v>26</v>
      </c>
      <c r="FW27" s="254" t="str">
        <f>GrpD!$B$4</f>
        <v>Poland</v>
      </c>
      <c r="FX27" s="255">
        <f t="shared" ref="FX27:FX32" si="300">$D27</f>
        <v>12</v>
      </c>
      <c r="FY27" s="254" t="str">
        <f>GrpD!$D$4</f>
        <v>Netherlands</v>
      </c>
      <c r="FZ27" s="258"/>
      <c r="GA27" s="258"/>
      <c r="GB27" s="259"/>
      <c r="GC27" s="255" t="str">
        <f t="shared" ref="GC27:GC32" si="301">IF(($F27&lt;&gt;"")*($G27&lt;&gt;"")*(FZ27&lt;&gt;"")*(GA27&lt;&gt;""),($F27&gt;$G27)*(FZ27&gt;GA27)+($F27=$G27)*(FZ27=GA27)+($F27&lt;$G27)*(FZ27&lt;GA27),"")</f>
        <v/>
      </c>
      <c r="GD27" s="255" t="str">
        <f>IF((GC27&lt;&gt;""),IF(OR($F27&lt;&gt;$G27,PrSettings!$M$4="●"),(($F27-$G27)=(FZ27-GA27))*1,0),"")</f>
        <v/>
      </c>
      <c r="GE27" s="255" t="str">
        <f t="shared" ref="GE27:GE32" si="302">IF((GC27&lt;&gt;""),($F27=FZ27)*($G27=GA27),"")</f>
        <v/>
      </c>
      <c r="GF27" s="255" t="str">
        <f>IF(GC27&lt;&gt;"",IF(ABS($F27-$G27)&gt;=PrSettings!$M$7,(ABS($F27-$G27-FZ27+GA27)&lt;=1)*1,IF(AND(GC27,$F27=$G27,$F27&gt;=PrSettings!$M$6),(ABS(FZ27-$F27)&lt;=1)*1,IF(AND(ABS($F27-$G27-FZ27+GA27)&lt;=1,$F27+$G27&gt;=PrSettings!$M$8),(ABS(FZ27-$F27)&lt;=1)*(ABS(GA27-$G27)&lt;=1)*1,""))),"")</f>
        <v/>
      </c>
      <c r="GG27" s="260"/>
      <c r="GI27" s="253">
        <f t="shared" si="15"/>
        <v>26</v>
      </c>
      <c r="GJ27" s="254" t="str">
        <f>GrpD!$B$4</f>
        <v>Poland</v>
      </c>
      <c r="GK27" s="255">
        <f t="shared" ref="GK27:GK32" si="303">$D27</f>
        <v>12</v>
      </c>
      <c r="GL27" s="254" t="str">
        <f>GrpD!$D$4</f>
        <v>Netherlands</v>
      </c>
      <c r="GM27" s="258"/>
      <c r="GN27" s="258"/>
      <c r="GO27" s="259"/>
      <c r="GP27" s="255" t="str">
        <f t="shared" ref="GP27:GP32" si="304">IF(($F27&lt;&gt;"")*($G27&lt;&gt;"")*(GM27&lt;&gt;"")*(GN27&lt;&gt;""),($F27&gt;$G27)*(GM27&gt;GN27)+($F27=$G27)*(GM27=GN27)+($F27&lt;$G27)*(GM27&lt;GN27),"")</f>
        <v/>
      </c>
      <c r="GQ27" s="255" t="str">
        <f>IF((GP27&lt;&gt;""),IF(OR($F27&lt;&gt;$G27,PrSettings!$M$4="●"),(($F27-$G27)=(GM27-GN27))*1,0),"")</f>
        <v/>
      </c>
      <c r="GR27" s="255" t="str">
        <f t="shared" ref="GR27:GR32" si="305">IF((GP27&lt;&gt;""),($F27=GM27)*($G27=GN27),"")</f>
        <v/>
      </c>
      <c r="GS27" s="255" t="str">
        <f>IF(GP27&lt;&gt;"",IF(ABS($F27-$G27)&gt;=PrSettings!$M$7,(ABS($F27-$G27-GM27+GN27)&lt;=1)*1,IF(AND(GP27,$F27=$G27,$F27&gt;=PrSettings!$M$6),(ABS(GM27-$F27)&lt;=1)*1,IF(AND(ABS($F27-$G27-GM27+GN27)&lt;=1,$F27+$G27&gt;=PrSettings!$M$8),(ABS(GM27-$F27)&lt;=1)*(ABS(GN27-$G27)&lt;=1)*1,""))),"")</f>
        <v/>
      </c>
      <c r="GT27" s="260"/>
      <c r="GV27" s="253">
        <f t="shared" si="16"/>
        <v>26</v>
      </c>
      <c r="GW27" s="254" t="str">
        <f>GrpD!$B$4</f>
        <v>Poland</v>
      </c>
      <c r="GX27" s="255">
        <f t="shared" ref="GX27:GX32" si="306">$D27</f>
        <v>12</v>
      </c>
      <c r="GY27" s="254" t="str">
        <f>GrpD!$D$4</f>
        <v>Netherlands</v>
      </c>
      <c r="GZ27" s="258"/>
      <c r="HA27" s="258"/>
      <c r="HB27" s="259"/>
      <c r="HC27" s="255" t="str">
        <f t="shared" ref="HC27:HC32" si="307">IF(($F27&lt;&gt;"")*($G27&lt;&gt;"")*(GZ27&lt;&gt;"")*(HA27&lt;&gt;""),($F27&gt;$G27)*(GZ27&gt;HA27)+($F27=$G27)*(GZ27=HA27)+($F27&lt;$G27)*(GZ27&lt;HA27),"")</f>
        <v/>
      </c>
      <c r="HD27" s="255" t="str">
        <f>IF((HC27&lt;&gt;""),IF(OR($F27&lt;&gt;$G27,PrSettings!$M$4="●"),(($F27-$G27)=(GZ27-HA27))*1,0),"")</f>
        <v/>
      </c>
      <c r="HE27" s="255" t="str">
        <f t="shared" ref="HE27:HE32" si="308">IF((HC27&lt;&gt;""),($F27=GZ27)*($G27=HA27),"")</f>
        <v/>
      </c>
      <c r="HF27" s="255" t="str">
        <f>IF(HC27&lt;&gt;"",IF(ABS($F27-$G27)&gt;=PrSettings!$M$7,(ABS($F27-$G27-GZ27+HA27)&lt;=1)*1,IF(AND(HC27,$F27=$G27,$F27&gt;=PrSettings!$M$6),(ABS(GZ27-$F27)&lt;=1)*1,IF(AND(ABS($F27-$G27-GZ27+HA27)&lt;=1,$F27+$G27&gt;=PrSettings!$M$8),(ABS(GZ27-$F27)&lt;=1)*(ABS(HA27-$G27)&lt;=1)*1,""))),"")</f>
        <v/>
      </c>
      <c r="HG27" s="260"/>
      <c r="HI27" s="253">
        <f t="shared" si="17"/>
        <v>26</v>
      </c>
      <c r="HJ27" s="254" t="str">
        <f>GrpD!$B$4</f>
        <v>Poland</v>
      </c>
      <c r="HK27" s="255">
        <f t="shared" ref="HK27:HK32" si="309">$D27</f>
        <v>12</v>
      </c>
      <c r="HL27" s="254" t="str">
        <f>GrpD!$D$4</f>
        <v>Netherlands</v>
      </c>
      <c r="HM27" s="258"/>
      <c r="HN27" s="258"/>
      <c r="HO27" s="259"/>
      <c r="HP27" s="255" t="str">
        <f t="shared" ref="HP27:HP32" si="310">IF(($F27&lt;&gt;"")*($G27&lt;&gt;"")*(HM27&lt;&gt;"")*(HN27&lt;&gt;""),($F27&gt;$G27)*(HM27&gt;HN27)+($F27=$G27)*(HM27=HN27)+($F27&lt;$G27)*(HM27&lt;HN27),"")</f>
        <v/>
      </c>
      <c r="HQ27" s="255" t="str">
        <f>IF((HP27&lt;&gt;""),IF(OR($F27&lt;&gt;$G27,PrSettings!$M$4="●"),(($F27-$G27)=(HM27-HN27))*1,0),"")</f>
        <v/>
      </c>
      <c r="HR27" s="255" t="str">
        <f t="shared" ref="HR27:HR32" si="311">IF((HP27&lt;&gt;""),($F27=HM27)*($G27=HN27),"")</f>
        <v/>
      </c>
      <c r="HS27" s="255" t="str">
        <f>IF(HP27&lt;&gt;"",IF(ABS($F27-$G27)&gt;=PrSettings!$M$7,(ABS($F27-$G27-HM27+HN27)&lt;=1)*1,IF(AND(HP27,$F27=$G27,$F27&gt;=PrSettings!$M$6),(ABS(HM27-$F27)&lt;=1)*1,IF(AND(ABS($F27-$G27-HM27+HN27)&lt;=1,$F27+$G27&gt;=PrSettings!$M$8),(ABS(HM27-$F27)&lt;=1)*(ABS(HN27-$G27)&lt;=1)*1,""))),"")</f>
        <v/>
      </c>
      <c r="HT27" s="260"/>
      <c r="HV27" s="253">
        <f t="shared" si="18"/>
        <v>26</v>
      </c>
      <c r="HW27" s="254" t="str">
        <f>GrpD!$B$4</f>
        <v>Poland</v>
      </c>
      <c r="HX27" s="255">
        <f t="shared" ref="HX27:HX32" si="312">$D27</f>
        <v>12</v>
      </c>
      <c r="HY27" s="254" t="str">
        <f>GrpD!$D$4</f>
        <v>Netherlands</v>
      </c>
      <c r="HZ27" s="258"/>
      <c r="IA27" s="258"/>
      <c r="IB27" s="259"/>
      <c r="IC27" s="255" t="str">
        <f t="shared" ref="IC27:IC32" si="313">IF(($F27&lt;&gt;"")*($G27&lt;&gt;"")*(HZ27&lt;&gt;"")*(IA27&lt;&gt;""),($F27&gt;$G27)*(HZ27&gt;IA27)+($F27=$G27)*(HZ27=IA27)+($F27&lt;$G27)*(HZ27&lt;IA27),"")</f>
        <v/>
      </c>
      <c r="ID27" s="255" t="str">
        <f>IF((IC27&lt;&gt;""),IF(OR($F27&lt;&gt;$G27,PrSettings!$M$4="●"),(($F27-$G27)=(HZ27-IA27))*1,0),"")</f>
        <v/>
      </c>
      <c r="IE27" s="255" t="str">
        <f t="shared" ref="IE27:IE32" si="314">IF((IC27&lt;&gt;""),($F27=HZ27)*($G27=IA27),"")</f>
        <v/>
      </c>
      <c r="IF27" s="255" t="str">
        <f>IF(IC27&lt;&gt;"",IF(ABS($F27-$G27)&gt;=PrSettings!$M$7,(ABS($F27-$G27-HZ27+IA27)&lt;=1)*1,IF(AND(IC27,$F27=$G27,$F27&gt;=PrSettings!$M$6),(ABS(HZ27-$F27)&lt;=1)*1,IF(AND(ABS($F27-$G27-HZ27+IA27)&lt;=1,$F27+$G27&gt;=PrSettings!$M$8),(ABS(HZ27-$F27)&lt;=1)*(ABS(IA27-$G27)&lt;=1)*1,""))),"")</f>
        <v/>
      </c>
      <c r="IG27" s="260"/>
      <c r="II27" s="253">
        <f t="shared" si="19"/>
        <v>26</v>
      </c>
      <c r="IJ27" s="254" t="str">
        <f>GrpD!$B$4</f>
        <v>Poland</v>
      </c>
      <c r="IK27" s="255">
        <f t="shared" ref="IK27:IK32" si="315">$D27</f>
        <v>12</v>
      </c>
      <c r="IL27" s="254" t="str">
        <f>GrpD!$D$4</f>
        <v>Netherlands</v>
      </c>
      <c r="IM27" s="258"/>
      <c r="IN27" s="258"/>
      <c r="IO27" s="259"/>
      <c r="IP27" s="255" t="str">
        <f t="shared" ref="IP27:IP32" si="316">IF(($F27&lt;&gt;"")*($G27&lt;&gt;"")*(IM27&lt;&gt;"")*(IN27&lt;&gt;""),($F27&gt;$G27)*(IM27&gt;IN27)+($F27=$G27)*(IM27=IN27)+($F27&lt;$G27)*(IM27&lt;IN27),"")</f>
        <v/>
      </c>
      <c r="IQ27" s="255" t="str">
        <f>IF((IP27&lt;&gt;""),IF(OR($F27&lt;&gt;$G27,PrSettings!$M$4="●"),(($F27-$G27)=(IM27-IN27))*1,0),"")</f>
        <v/>
      </c>
      <c r="IR27" s="255" t="str">
        <f t="shared" ref="IR27:IR32" si="317">IF((IP27&lt;&gt;""),($F27=IM27)*($G27=IN27),"")</f>
        <v/>
      </c>
      <c r="IS27" s="255" t="str">
        <f>IF(IP27&lt;&gt;"",IF(ABS($F27-$G27)&gt;=PrSettings!$M$7,(ABS($F27-$G27-IM27+IN27)&lt;=1)*1,IF(AND(IP27,$F27=$G27,$F27&gt;=PrSettings!$M$6),(ABS(IM27-$F27)&lt;=1)*1,IF(AND(ABS($F27-$G27-IM27+IN27)&lt;=1,$F27+$G27&gt;=PrSettings!$M$8),(ABS(IM27-$F27)&lt;=1)*(ABS(IN27-$G27)&lt;=1)*1,""))),"")</f>
        <v/>
      </c>
      <c r="IT27" s="260"/>
      <c r="IV27" s="253">
        <f t="shared" si="20"/>
        <v>26</v>
      </c>
      <c r="IW27" s="254" t="str">
        <f>GrpD!$B$4</f>
        <v>Poland</v>
      </c>
      <c r="IX27" s="255">
        <f t="shared" ref="IX27:IX32" si="318">$D27</f>
        <v>12</v>
      </c>
      <c r="IY27" s="254" t="str">
        <f>GrpD!$D$4</f>
        <v>Netherlands</v>
      </c>
      <c r="IZ27" s="258"/>
      <c r="JA27" s="258"/>
      <c r="JB27" s="259"/>
      <c r="JC27" s="255" t="str">
        <f t="shared" ref="JC27:JC32" si="319">IF(($F27&lt;&gt;"")*($G27&lt;&gt;"")*(IZ27&lt;&gt;"")*(JA27&lt;&gt;""),($F27&gt;$G27)*(IZ27&gt;JA27)+($F27=$G27)*(IZ27=JA27)+($F27&lt;$G27)*(IZ27&lt;JA27),"")</f>
        <v/>
      </c>
      <c r="JD27" s="255" t="str">
        <f>IF((JC27&lt;&gt;""),IF(OR($F27&lt;&gt;$G27,PrSettings!$M$4="●"),(($F27-$G27)=(IZ27-JA27))*1,0),"")</f>
        <v/>
      </c>
      <c r="JE27" s="255" t="str">
        <f t="shared" ref="JE27:JE32" si="320">IF((JC27&lt;&gt;""),($F27=IZ27)*($G27=JA27),"")</f>
        <v/>
      </c>
      <c r="JF27" s="255" t="str">
        <f>IF(JC27&lt;&gt;"",IF(ABS($F27-$G27)&gt;=PrSettings!$M$7,(ABS($F27-$G27-IZ27+JA27)&lt;=1)*1,IF(AND(JC27,$F27=$G27,$F27&gt;=PrSettings!$M$6),(ABS(IZ27-$F27)&lt;=1)*1,IF(AND(ABS($F27-$G27-IZ27+JA27)&lt;=1,$F27+$G27&gt;=PrSettings!$M$8),(ABS(IZ27-$F27)&lt;=1)*(ABS(JA27-$G27)&lt;=1)*1,""))),"")</f>
        <v/>
      </c>
      <c r="JG27" s="260"/>
      <c r="JI27" s="253">
        <f t="shared" si="21"/>
        <v>26</v>
      </c>
      <c r="JJ27" s="254" t="str">
        <f>GrpD!$B$4</f>
        <v>Poland</v>
      </c>
      <c r="JK27" s="255">
        <f t="shared" ref="JK27:JK32" si="321">$D27</f>
        <v>12</v>
      </c>
      <c r="JL27" s="254" t="str">
        <f>GrpD!$D$4</f>
        <v>Netherlands</v>
      </c>
      <c r="JM27" s="258"/>
      <c r="JN27" s="258"/>
      <c r="JO27" s="259"/>
      <c r="JP27" s="255" t="str">
        <f t="shared" ref="JP27:JP32" si="322">IF(($F27&lt;&gt;"")*($G27&lt;&gt;"")*(JM27&lt;&gt;"")*(JN27&lt;&gt;""),($F27&gt;$G27)*(JM27&gt;JN27)+($F27=$G27)*(JM27=JN27)+($F27&lt;$G27)*(JM27&lt;JN27),"")</f>
        <v/>
      </c>
      <c r="JQ27" s="255" t="str">
        <f>IF((JP27&lt;&gt;""),IF(OR($F27&lt;&gt;$G27,PrSettings!$M$4="●"),(($F27-$G27)=(JM27-JN27))*1,0),"")</f>
        <v/>
      </c>
      <c r="JR27" s="255" t="str">
        <f t="shared" ref="JR27:JR32" si="323">IF((JP27&lt;&gt;""),($F27=JM27)*($G27=JN27),"")</f>
        <v/>
      </c>
      <c r="JS27" s="255" t="str">
        <f>IF(JP27&lt;&gt;"",IF(ABS($F27-$G27)&gt;=PrSettings!$M$7,(ABS($F27-$G27-JM27+JN27)&lt;=1)*1,IF(AND(JP27,$F27=$G27,$F27&gt;=PrSettings!$M$6),(ABS(JM27-$F27)&lt;=1)*1,IF(AND(ABS($F27-$G27-JM27+JN27)&lt;=1,$F27+$G27&gt;=PrSettings!$M$8),(ABS(JM27-$F27)&lt;=1)*(ABS(JN27-$G27)&lt;=1)*1,""))),"")</f>
        <v/>
      </c>
      <c r="JT27" s="260"/>
      <c r="JV27" s="253">
        <f t="shared" si="22"/>
        <v>26</v>
      </c>
      <c r="JW27" s="254" t="str">
        <f>GrpD!$B$4</f>
        <v>Poland</v>
      </c>
      <c r="JX27" s="255">
        <f t="shared" ref="JX27:JX32" si="324">$D27</f>
        <v>12</v>
      </c>
      <c r="JY27" s="254" t="str">
        <f>GrpD!$D$4</f>
        <v>Netherlands</v>
      </c>
      <c r="JZ27" s="258"/>
      <c r="KA27" s="258"/>
      <c r="KB27" s="259"/>
      <c r="KC27" s="255" t="str">
        <f t="shared" ref="KC27:KC32" si="325">IF(($F27&lt;&gt;"")*($G27&lt;&gt;"")*(JZ27&lt;&gt;"")*(KA27&lt;&gt;""),($F27&gt;$G27)*(JZ27&gt;KA27)+($F27=$G27)*(JZ27=KA27)+($F27&lt;$G27)*(JZ27&lt;KA27),"")</f>
        <v/>
      </c>
      <c r="KD27" s="255" t="str">
        <f>IF((KC27&lt;&gt;""),IF(OR($F27&lt;&gt;$G27,PrSettings!$M$4="●"),(($F27-$G27)=(JZ27-KA27))*1,0),"")</f>
        <v/>
      </c>
      <c r="KE27" s="255" t="str">
        <f t="shared" ref="KE27:KE32" si="326">IF((KC27&lt;&gt;""),($F27=JZ27)*($G27=KA27),"")</f>
        <v/>
      </c>
      <c r="KF27" s="255" t="str">
        <f>IF(KC27&lt;&gt;"",IF(ABS($F27-$G27)&gt;=PrSettings!$M$7,(ABS($F27-$G27-JZ27+KA27)&lt;=1)*1,IF(AND(KC27,$F27=$G27,$F27&gt;=PrSettings!$M$6),(ABS(JZ27-$F27)&lt;=1)*1,IF(AND(ABS($F27-$G27-JZ27+KA27)&lt;=1,$F27+$G27&gt;=PrSettings!$M$8),(ABS(JZ27-$F27)&lt;=1)*(ABS(KA27-$G27)&lt;=1)*1,""))),"")</f>
        <v/>
      </c>
      <c r="KG27" s="260"/>
      <c r="KI27" s="253">
        <f t="shared" si="23"/>
        <v>26</v>
      </c>
      <c r="KJ27" s="254" t="str">
        <f>GrpD!$B$4</f>
        <v>Poland</v>
      </c>
      <c r="KK27" s="255">
        <f t="shared" ref="KK27:KK32" si="327">$D27</f>
        <v>12</v>
      </c>
      <c r="KL27" s="254" t="str">
        <f>GrpD!$D$4</f>
        <v>Netherlands</v>
      </c>
      <c r="KM27" s="258"/>
      <c r="KN27" s="258"/>
      <c r="KO27" s="259"/>
      <c r="KP27" s="255" t="str">
        <f t="shared" ref="KP27:KP32" si="328">IF(($F27&lt;&gt;"")*($G27&lt;&gt;"")*(KM27&lt;&gt;"")*(KN27&lt;&gt;""),($F27&gt;$G27)*(KM27&gt;KN27)+($F27=$G27)*(KM27=KN27)+($F27&lt;$G27)*(KM27&lt;KN27),"")</f>
        <v/>
      </c>
      <c r="KQ27" s="255" t="str">
        <f>IF((KP27&lt;&gt;""),IF(OR($F27&lt;&gt;$G27,PrSettings!$M$4="●"),(($F27-$G27)=(KM27-KN27))*1,0),"")</f>
        <v/>
      </c>
      <c r="KR27" s="255" t="str">
        <f t="shared" ref="KR27:KR32" si="329">IF((KP27&lt;&gt;""),($F27=KM27)*($G27=KN27),"")</f>
        <v/>
      </c>
      <c r="KS27" s="255" t="str">
        <f>IF(KP27&lt;&gt;"",IF(ABS($F27-$G27)&gt;=PrSettings!$M$7,(ABS($F27-$G27-KM27+KN27)&lt;=1)*1,IF(AND(KP27,$F27=$G27,$F27&gt;=PrSettings!$M$6),(ABS(KM27-$F27)&lt;=1)*1,IF(AND(ABS($F27-$G27-KM27+KN27)&lt;=1,$F27+$G27&gt;=PrSettings!$M$8),(ABS(KM27-$F27)&lt;=1)*(ABS(KN27-$G27)&lt;=1)*1,""))),"")</f>
        <v/>
      </c>
      <c r="KT27" s="260"/>
      <c r="KV27" s="253">
        <f t="shared" si="24"/>
        <v>26</v>
      </c>
      <c r="KW27" s="254" t="str">
        <f>GrpD!$B$4</f>
        <v>Poland</v>
      </c>
      <c r="KX27" s="255">
        <f t="shared" ref="KX27:KX32" si="330">$D27</f>
        <v>12</v>
      </c>
      <c r="KY27" s="254" t="str">
        <f>GrpD!$D$4</f>
        <v>Netherlands</v>
      </c>
      <c r="KZ27" s="258"/>
      <c r="LA27" s="258"/>
      <c r="LB27" s="259"/>
      <c r="LC27" s="255" t="str">
        <f t="shared" ref="LC27:LC32" si="331">IF(($F27&lt;&gt;"")*($G27&lt;&gt;"")*(KZ27&lt;&gt;"")*(LA27&lt;&gt;""),($F27&gt;$G27)*(KZ27&gt;LA27)+($F27=$G27)*(KZ27=LA27)+($F27&lt;$G27)*(KZ27&lt;LA27),"")</f>
        <v/>
      </c>
      <c r="LD27" s="255" t="str">
        <f>IF((LC27&lt;&gt;""),IF(OR($F27&lt;&gt;$G27,PrSettings!$M$4="●"),(($F27-$G27)=(KZ27-LA27))*1,0),"")</f>
        <v/>
      </c>
      <c r="LE27" s="255" t="str">
        <f t="shared" ref="LE27:LE32" si="332">IF((LC27&lt;&gt;""),($F27=KZ27)*($G27=LA27),"")</f>
        <v/>
      </c>
      <c r="LF27" s="255" t="str">
        <f>IF(LC27&lt;&gt;"",IF(ABS($F27-$G27)&gt;=PrSettings!$M$7,(ABS($F27-$G27-KZ27+LA27)&lt;=1)*1,IF(AND(LC27,$F27=$G27,$F27&gt;=PrSettings!$M$6),(ABS(KZ27-$F27)&lt;=1)*1,IF(AND(ABS($F27-$G27-KZ27+LA27)&lt;=1,$F27+$G27&gt;=PrSettings!$M$8),(ABS(KZ27-$F27)&lt;=1)*(ABS(LA27-$G27)&lt;=1)*1,""))),"")</f>
        <v/>
      </c>
      <c r="LG27" s="260"/>
      <c r="LI27" s="253">
        <f t="shared" si="25"/>
        <v>26</v>
      </c>
      <c r="LJ27" s="254" t="str">
        <f>GrpD!$B$4</f>
        <v>Poland</v>
      </c>
      <c r="LK27" s="255">
        <f t="shared" ref="LK27:LK32" si="333">$D27</f>
        <v>12</v>
      </c>
      <c r="LL27" s="254" t="str">
        <f>GrpD!$D$4</f>
        <v>Netherlands</v>
      </c>
      <c r="LM27" s="258"/>
      <c r="LN27" s="258"/>
      <c r="LO27" s="259"/>
      <c r="LP27" s="255" t="str">
        <f t="shared" ref="LP27:LP32" si="334">IF(($F27&lt;&gt;"")*($G27&lt;&gt;"")*(LM27&lt;&gt;"")*(LN27&lt;&gt;""),($F27&gt;$G27)*(LM27&gt;LN27)+($F27=$G27)*(LM27=LN27)+($F27&lt;$G27)*(LM27&lt;LN27),"")</f>
        <v/>
      </c>
      <c r="LQ27" s="255" t="str">
        <f>IF((LP27&lt;&gt;""),IF(OR($F27&lt;&gt;$G27,PrSettings!$M$4="●"),(($F27-$G27)=(LM27-LN27))*1,0),"")</f>
        <v/>
      </c>
      <c r="LR27" s="255" t="str">
        <f t="shared" ref="LR27:LR32" si="335">IF((LP27&lt;&gt;""),($F27=LM27)*($G27=LN27),"")</f>
        <v/>
      </c>
      <c r="LS27" s="255" t="str">
        <f>IF(LP27&lt;&gt;"",IF(ABS($F27-$G27)&gt;=PrSettings!$M$7,(ABS($F27-$G27-LM27+LN27)&lt;=1)*1,IF(AND(LP27,$F27=$G27,$F27&gt;=PrSettings!$M$6),(ABS(LM27-$F27)&lt;=1)*1,IF(AND(ABS($F27-$G27-LM27+LN27)&lt;=1,$F27+$G27&gt;=PrSettings!$M$8),(ABS(LM27-$F27)&lt;=1)*(ABS(LN27-$G27)&lt;=1)*1,""))),"")</f>
        <v/>
      </c>
      <c r="LT27" s="260"/>
      <c r="LV27" s="253">
        <f t="shared" si="26"/>
        <v>26</v>
      </c>
      <c r="LW27" s="254" t="str">
        <f>GrpD!$B$4</f>
        <v>Poland</v>
      </c>
      <c r="LX27" s="255">
        <f t="shared" ref="LX27:LX32" si="336">$D27</f>
        <v>12</v>
      </c>
      <c r="LY27" s="254" t="str">
        <f>GrpD!$D$4</f>
        <v>Netherlands</v>
      </c>
      <c r="LZ27" s="258"/>
      <c r="MA27" s="258"/>
      <c r="MB27" s="259"/>
      <c r="MC27" s="255" t="str">
        <f t="shared" ref="MC27:MC32" si="337">IF(($F27&lt;&gt;"")*($G27&lt;&gt;"")*(LZ27&lt;&gt;"")*(MA27&lt;&gt;""),($F27&gt;$G27)*(LZ27&gt;MA27)+($F27=$G27)*(LZ27=MA27)+($F27&lt;$G27)*(LZ27&lt;MA27),"")</f>
        <v/>
      </c>
      <c r="MD27" s="255" t="str">
        <f>IF((MC27&lt;&gt;""),IF(OR($F27&lt;&gt;$G27,PrSettings!$M$4="●"),(($F27-$G27)=(LZ27-MA27))*1,0),"")</f>
        <v/>
      </c>
      <c r="ME27" s="255" t="str">
        <f t="shared" ref="ME27:ME32" si="338">IF((MC27&lt;&gt;""),($F27=LZ27)*($G27=MA27),"")</f>
        <v/>
      </c>
      <c r="MF27" s="255" t="str">
        <f>IF(MC27&lt;&gt;"",IF(ABS($F27-$G27)&gt;=PrSettings!$M$7,(ABS($F27-$G27-LZ27+MA27)&lt;=1)*1,IF(AND(MC27,$F27=$G27,$F27&gt;=PrSettings!$M$6),(ABS(LZ27-$F27)&lt;=1)*1,IF(AND(ABS($F27-$G27-LZ27+MA27)&lt;=1,$F27+$G27&gt;=PrSettings!$M$8),(ABS(LZ27-$F27)&lt;=1)*(ABS(MA27-$G27)&lt;=1)*1,""))),"")</f>
        <v/>
      </c>
      <c r="MG27" s="260"/>
    </row>
    <row r="28">
      <c r="A28" s="172"/>
      <c r="B28" s="253">
        <f t="array" ref="B28">INDEX(Groups!$C$7:$C$35,MATCH(C28,Groups!$D$7:$D$35,0))</f>
        <v>11</v>
      </c>
      <c r="C28" s="254" t="str">
        <f>GrpD!$B$5</f>
        <v>Austria</v>
      </c>
      <c r="D28" s="255">
        <f t="array" ref="D28">INDEX(Groups!$C$7:$C$35,MATCH(E28,Groups!$D$7:$D$35,0))</f>
        <v>2</v>
      </c>
      <c r="E28" s="254" t="str">
        <f>GrpD!$D$5</f>
        <v>France</v>
      </c>
      <c r="F28" s="256">
        <f>GrpD!$E$5</f>
        <v>0</v>
      </c>
      <c r="G28" s="257">
        <f>GrpD!$G$5</f>
        <v>2</v>
      </c>
      <c r="H28" s="133"/>
      <c r="I28" s="253">
        <f t="shared" si="1"/>
        <v>11</v>
      </c>
      <c r="J28" s="254" t="str">
        <f>GrpD!$B$5</f>
        <v>Austria</v>
      </c>
      <c r="K28" s="255">
        <f t="shared" si="261"/>
        <v>2</v>
      </c>
      <c r="L28" s="254" t="str">
        <f>GrpD!$D$5</f>
        <v>France</v>
      </c>
      <c r="M28" s="258"/>
      <c r="N28" s="258"/>
      <c r="O28" s="261"/>
      <c r="P28" s="255" t="str">
        <f t="shared" si="262"/>
        <v/>
      </c>
      <c r="Q28" s="255" t="str">
        <f>IF((P28&lt;&gt;""),IF(OR($F28&lt;&gt;$G28,PrSettings!$M$4="●"),(($F28-$G28)=(M28-N28))*1,0),"")</f>
        <v/>
      </c>
      <c r="R28" s="255" t="str">
        <f t="shared" si="263"/>
        <v/>
      </c>
      <c r="S28" s="255" t="str">
        <f>IF(P28&lt;&gt;"",IF(ABS($F28-$G28)&gt;=PrSettings!$M$7,(ABS($F28-$G28-M28+N28)&lt;=1)*1,IF(AND(P28,$F28=$G28,$F28&gt;=PrSettings!$M$6),(ABS(M28-$F28)&lt;=1)*1,IF(AND(ABS($F28-$G28-M28+N28)&lt;=1,$F28+$G28&gt;=PrSettings!$M$8),(ABS(M28-$F28)&lt;=1)*(ABS(N28-$G28)&lt;=1)*1,""))),"")</f>
        <v/>
      </c>
      <c r="T28" s="262"/>
      <c r="V28" s="253">
        <f t="shared" si="2"/>
        <v>11</v>
      </c>
      <c r="W28" s="254" t="str">
        <f>GrpD!$B$5</f>
        <v>Austria</v>
      </c>
      <c r="X28" s="255">
        <f t="shared" si="264"/>
        <v>2</v>
      </c>
      <c r="Y28" s="254" t="str">
        <f>GrpD!$D$5</f>
        <v>France</v>
      </c>
      <c r="Z28" s="258"/>
      <c r="AA28" s="258"/>
      <c r="AB28" s="261"/>
      <c r="AC28" s="255" t="str">
        <f t="shared" si="265"/>
        <v/>
      </c>
      <c r="AD28" s="255" t="str">
        <f>IF((AC28&lt;&gt;""),IF(OR($F28&lt;&gt;$G28,PrSettings!$M$4="●"),(($F28-$G28)=(Z28-AA28))*1,0),"")</f>
        <v/>
      </c>
      <c r="AE28" s="255" t="str">
        <f t="shared" si="266"/>
        <v/>
      </c>
      <c r="AF28" s="255" t="str">
        <f>IF(AC28&lt;&gt;"",IF(ABS($F28-$G28)&gt;=PrSettings!$M$7,(ABS($F28-$G28-Z28+AA28)&lt;=1)*1,IF(AND(AC28,$F28=$G28,$F28&gt;=PrSettings!$M$6),(ABS(Z28-$F28)&lt;=1)*1,IF(AND(ABS($F28-$G28-Z28+AA28)&lt;=1,$F28+$G28&gt;=PrSettings!$M$8),(ABS(Z28-$F28)&lt;=1)*(ABS(AA28-$G28)&lt;=1)*1,""))),"")</f>
        <v/>
      </c>
      <c r="AG28" s="262"/>
      <c r="AI28" s="253">
        <f t="shared" si="3"/>
        <v>11</v>
      </c>
      <c r="AJ28" s="254" t="str">
        <f>GrpD!$B$5</f>
        <v>Austria</v>
      </c>
      <c r="AK28" s="255">
        <f t="shared" si="267"/>
        <v>2</v>
      </c>
      <c r="AL28" s="254" t="str">
        <f>GrpD!$D$5</f>
        <v>France</v>
      </c>
      <c r="AM28" s="258"/>
      <c r="AN28" s="258"/>
      <c r="AO28" s="261"/>
      <c r="AP28" s="255" t="str">
        <f t="shared" si="268"/>
        <v/>
      </c>
      <c r="AQ28" s="255" t="str">
        <f>IF((AP28&lt;&gt;""),IF(OR($F28&lt;&gt;$G28,PrSettings!$M$4="●"),(($F28-$G28)=(AM28-AN28))*1,0),"")</f>
        <v/>
      </c>
      <c r="AR28" s="255" t="str">
        <f t="shared" si="269"/>
        <v/>
      </c>
      <c r="AS28" s="255" t="str">
        <f>IF(AP28&lt;&gt;"",IF(ABS($F28-$G28)&gt;=PrSettings!$M$7,(ABS($F28-$G28-AM28+AN28)&lt;=1)*1,IF(AND(AP28,$F28=$G28,$F28&gt;=PrSettings!$M$6),(ABS(AM28-$F28)&lt;=1)*1,IF(AND(ABS($F28-$G28-AM28+AN28)&lt;=1,$F28+$G28&gt;=PrSettings!$M$8),(ABS(AM28-$F28)&lt;=1)*(ABS(AN28-$G28)&lt;=1)*1,""))),"")</f>
        <v/>
      </c>
      <c r="AT28" s="262"/>
      <c r="AV28" s="253">
        <f t="shared" si="4"/>
        <v>11</v>
      </c>
      <c r="AW28" s="254" t="str">
        <f>GrpD!$B$5</f>
        <v>Austria</v>
      </c>
      <c r="AX28" s="255">
        <f t="shared" si="270"/>
        <v>2</v>
      </c>
      <c r="AY28" s="254" t="str">
        <f>GrpD!$D$5</f>
        <v>France</v>
      </c>
      <c r="AZ28" s="258"/>
      <c r="BA28" s="258"/>
      <c r="BB28" s="261"/>
      <c r="BC28" s="255" t="str">
        <f t="shared" si="271"/>
        <v/>
      </c>
      <c r="BD28" s="255" t="str">
        <f>IF((BC28&lt;&gt;""),IF(OR($F28&lt;&gt;$G28,PrSettings!$M$4="●"),(($F28-$G28)=(AZ28-BA28))*1,0),"")</f>
        <v/>
      </c>
      <c r="BE28" s="255" t="str">
        <f t="shared" si="272"/>
        <v/>
      </c>
      <c r="BF28" s="255" t="str">
        <f>IF(BC28&lt;&gt;"",IF(ABS($F28-$G28)&gt;=PrSettings!$M$7,(ABS($F28-$G28-AZ28+BA28)&lt;=1)*1,IF(AND(BC28,$F28=$G28,$F28&gt;=PrSettings!$M$6),(ABS(AZ28-$F28)&lt;=1)*1,IF(AND(ABS($F28-$G28-AZ28+BA28)&lt;=1,$F28+$G28&gt;=PrSettings!$M$8),(ABS(AZ28-$F28)&lt;=1)*(ABS(BA28-$G28)&lt;=1)*1,""))),"")</f>
        <v/>
      </c>
      <c r="BG28" s="262"/>
      <c r="BI28" s="253">
        <f t="shared" si="5"/>
        <v>11</v>
      </c>
      <c r="BJ28" s="254" t="str">
        <f>GrpD!$B$5</f>
        <v>Austria</v>
      </c>
      <c r="BK28" s="255">
        <f t="shared" si="273"/>
        <v>2</v>
      </c>
      <c r="BL28" s="254" t="str">
        <f>GrpD!$D$5</f>
        <v>France</v>
      </c>
      <c r="BM28" s="258"/>
      <c r="BN28" s="258"/>
      <c r="BO28" s="261"/>
      <c r="BP28" s="255" t="str">
        <f t="shared" si="274"/>
        <v/>
      </c>
      <c r="BQ28" s="255" t="str">
        <f>IF((BP28&lt;&gt;""),IF(OR($F28&lt;&gt;$G28,PrSettings!$M$4="●"),(($F28-$G28)=(BM28-BN28))*1,0),"")</f>
        <v/>
      </c>
      <c r="BR28" s="255" t="str">
        <f t="shared" si="275"/>
        <v/>
      </c>
      <c r="BS28" s="255" t="str">
        <f>IF(BP28&lt;&gt;"",IF(ABS($F28-$G28)&gt;=PrSettings!$M$7,(ABS($F28-$G28-BM28+BN28)&lt;=1)*1,IF(AND(BP28,$F28=$G28,$F28&gt;=PrSettings!$M$6),(ABS(BM28-$F28)&lt;=1)*1,IF(AND(ABS($F28-$G28-BM28+BN28)&lt;=1,$F28+$G28&gt;=PrSettings!$M$8),(ABS(BM28-$F28)&lt;=1)*(ABS(BN28-$G28)&lt;=1)*1,""))),"")</f>
        <v/>
      </c>
      <c r="BT28" s="262"/>
      <c r="BV28" s="253">
        <f t="shared" si="6"/>
        <v>11</v>
      </c>
      <c r="BW28" s="254" t="str">
        <f>GrpD!$B$5</f>
        <v>Austria</v>
      </c>
      <c r="BX28" s="255">
        <f t="shared" si="276"/>
        <v>2</v>
      </c>
      <c r="BY28" s="254" t="str">
        <f>GrpD!$D$5</f>
        <v>France</v>
      </c>
      <c r="BZ28" s="258"/>
      <c r="CA28" s="258"/>
      <c r="CB28" s="261"/>
      <c r="CC28" s="255" t="str">
        <f t="shared" si="277"/>
        <v/>
      </c>
      <c r="CD28" s="255" t="str">
        <f>IF((CC28&lt;&gt;""),IF(OR($F28&lt;&gt;$G28,PrSettings!$M$4="●"),(($F28-$G28)=(BZ28-CA28))*1,0),"")</f>
        <v/>
      </c>
      <c r="CE28" s="255" t="str">
        <f t="shared" si="278"/>
        <v/>
      </c>
      <c r="CF28" s="255" t="str">
        <f>IF(CC28&lt;&gt;"",IF(ABS($F28-$G28)&gt;=PrSettings!$M$7,(ABS($F28-$G28-BZ28+CA28)&lt;=1)*1,IF(AND(CC28,$F28=$G28,$F28&gt;=PrSettings!$M$6),(ABS(BZ28-$F28)&lt;=1)*1,IF(AND(ABS($F28-$G28-BZ28+CA28)&lt;=1,$F28+$G28&gt;=PrSettings!$M$8),(ABS(BZ28-$F28)&lt;=1)*(ABS(CA28-$G28)&lt;=1)*1,""))),"")</f>
        <v/>
      </c>
      <c r="CG28" s="262"/>
      <c r="CI28" s="253">
        <f t="shared" si="7"/>
        <v>11</v>
      </c>
      <c r="CJ28" s="254" t="str">
        <f>GrpD!$B$5</f>
        <v>Austria</v>
      </c>
      <c r="CK28" s="255">
        <f t="shared" si="279"/>
        <v>2</v>
      </c>
      <c r="CL28" s="254" t="str">
        <f>GrpD!$D$5</f>
        <v>France</v>
      </c>
      <c r="CM28" s="258"/>
      <c r="CN28" s="258"/>
      <c r="CO28" s="261"/>
      <c r="CP28" s="255" t="str">
        <f t="shared" si="280"/>
        <v/>
      </c>
      <c r="CQ28" s="255" t="str">
        <f>IF((CP28&lt;&gt;""),IF(OR($F28&lt;&gt;$G28,PrSettings!$M$4="●"),(($F28-$G28)=(CM28-CN28))*1,0),"")</f>
        <v/>
      </c>
      <c r="CR28" s="255" t="str">
        <f t="shared" si="281"/>
        <v/>
      </c>
      <c r="CS28" s="255" t="str">
        <f>IF(CP28&lt;&gt;"",IF(ABS($F28-$G28)&gt;=PrSettings!$M$7,(ABS($F28-$G28-CM28+CN28)&lt;=1)*1,IF(AND(CP28,$F28=$G28,$F28&gt;=PrSettings!$M$6),(ABS(CM28-$F28)&lt;=1)*1,IF(AND(ABS($F28-$G28-CM28+CN28)&lt;=1,$F28+$G28&gt;=PrSettings!$M$8),(ABS(CM28-$F28)&lt;=1)*(ABS(CN28-$G28)&lt;=1)*1,""))),"")</f>
        <v/>
      </c>
      <c r="CT28" s="262"/>
      <c r="CV28" s="253">
        <f t="shared" si="8"/>
        <v>11</v>
      </c>
      <c r="CW28" s="254" t="str">
        <f>GrpD!$B$5</f>
        <v>Austria</v>
      </c>
      <c r="CX28" s="255">
        <f t="shared" si="282"/>
        <v>2</v>
      </c>
      <c r="CY28" s="254" t="str">
        <f>GrpD!$D$5</f>
        <v>France</v>
      </c>
      <c r="CZ28" s="258"/>
      <c r="DA28" s="258"/>
      <c r="DB28" s="261"/>
      <c r="DC28" s="255" t="str">
        <f t="shared" si="283"/>
        <v/>
      </c>
      <c r="DD28" s="255" t="str">
        <f>IF((DC28&lt;&gt;""),IF(OR($F28&lt;&gt;$G28,PrSettings!$M$4="●"),(($F28-$G28)=(CZ28-DA28))*1,0),"")</f>
        <v/>
      </c>
      <c r="DE28" s="255" t="str">
        <f t="shared" si="284"/>
        <v/>
      </c>
      <c r="DF28" s="255" t="str">
        <f>IF(DC28&lt;&gt;"",IF(ABS($F28-$G28)&gt;=PrSettings!$M$7,(ABS($F28-$G28-CZ28+DA28)&lt;=1)*1,IF(AND(DC28,$F28=$G28,$F28&gt;=PrSettings!$M$6),(ABS(CZ28-$F28)&lt;=1)*1,IF(AND(ABS($F28-$G28-CZ28+DA28)&lt;=1,$F28+$G28&gt;=PrSettings!$M$8),(ABS(CZ28-$F28)&lt;=1)*(ABS(DA28-$G28)&lt;=1)*1,""))),"")</f>
        <v/>
      </c>
      <c r="DG28" s="262"/>
      <c r="DI28" s="253">
        <f t="shared" si="9"/>
        <v>11</v>
      </c>
      <c r="DJ28" s="254" t="str">
        <f>GrpD!$B$5</f>
        <v>Austria</v>
      </c>
      <c r="DK28" s="255">
        <f t="shared" si="285"/>
        <v>2</v>
      </c>
      <c r="DL28" s="254" t="str">
        <f>GrpD!$D$5</f>
        <v>France</v>
      </c>
      <c r="DM28" s="258"/>
      <c r="DN28" s="258"/>
      <c r="DO28" s="261"/>
      <c r="DP28" s="255" t="str">
        <f t="shared" si="286"/>
        <v/>
      </c>
      <c r="DQ28" s="255" t="str">
        <f>IF((DP28&lt;&gt;""),IF(OR($F28&lt;&gt;$G28,PrSettings!$M$4="●"),(($F28-$G28)=(DM28-DN28))*1,0),"")</f>
        <v/>
      </c>
      <c r="DR28" s="255" t="str">
        <f t="shared" si="287"/>
        <v/>
      </c>
      <c r="DS28" s="255" t="str">
        <f>IF(DP28&lt;&gt;"",IF(ABS($F28-$G28)&gt;=PrSettings!$M$7,(ABS($F28-$G28-DM28+DN28)&lt;=1)*1,IF(AND(DP28,$F28=$G28,$F28&gt;=PrSettings!$M$6),(ABS(DM28-$F28)&lt;=1)*1,IF(AND(ABS($F28-$G28-DM28+DN28)&lt;=1,$F28+$G28&gt;=PrSettings!$M$8),(ABS(DM28-$F28)&lt;=1)*(ABS(DN28-$G28)&lt;=1)*1,""))),"")</f>
        <v/>
      </c>
      <c r="DT28" s="262"/>
      <c r="DV28" s="253">
        <f t="shared" si="10"/>
        <v>11</v>
      </c>
      <c r="DW28" s="254" t="str">
        <f>GrpD!$B$5</f>
        <v>Austria</v>
      </c>
      <c r="DX28" s="255">
        <f t="shared" si="288"/>
        <v>2</v>
      </c>
      <c r="DY28" s="254" t="str">
        <f>GrpD!$D$5</f>
        <v>France</v>
      </c>
      <c r="DZ28" s="258"/>
      <c r="EA28" s="258"/>
      <c r="EB28" s="261"/>
      <c r="EC28" s="255" t="str">
        <f t="shared" si="289"/>
        <v/>
      </c>
      <c r="ED28" s="255" t="str">
        <f>IF((EC28&lt;&gt;""),IF(OR($F28&lt;&gt;$G28,PrSettings!$M$4="●"),(($F28-$G28)=(DZ28-EA28))*1,0),"")</f>
        <v/>
      </c>
      <c r="EE28" s="255" t="str">
        <f t="shared" si="290"/>
        <v/>
      </c>
      <c r="EF28" s="255" t="str">
        <f>IF(EC28&lt;&gt;"",IF(ABS($F28-$G28)&gt;=PrSettings!$M$7,(ABS($F28-$G28-DZ28+EA28)&lt;=1)*1,IF(AND(EC28,$F28=$G28,$F28&gt;=PrSettings!$M$6),(ABS(DZ28-$F28)&lt;=1)*1,IF(AND(ABS($F28-$G28-DZ28+EA28)&lt;=1,$F28+$G28&gt;=PrSettings!$M$8),(ABS(DZ28-$F28)&lt;=1)*(ABS(EA28-$G28)&lt;=1)*1,""))),"")</f>
        <v/>
      </c>
      <c r="EG28" s="262"/>
      <c r="EI28" s="253">
        <f t="shared" si="11"/>
        <v>11</v>
      </c>
      <c r="EJ28" s="254" t="str">
        <f>GrpD!$B$5</f>
        <v>Austria</v>
      </c>
      <c r="EK28" s="255">
        <f t="shared" si="291"/>
        <v>2</v>
      </c>
      <c r="EL28" s="254" t="str">
        <f>GrpD!$D$5</f>
        <v>France</v>
      </c>
      <c r="EM28" s="258"/>
      <c r="EN28" s="258"/>
      <c r="EO28" s="261"/>
      <c r="EP28" s="255" t="str">
        <f t="shared" si="292"/>
        <v/>
      </c>
      <c r="EQ28" s="255" t="str">
        <f>IF((EP28&lt;&gt;""),IF(OR($F28&lt;&gt;$G28,PrSettings!$M$4="●"),(($F28-$G28)=(EM28-EN28))*1,0),"")</f>
        <v/>
      </c>
      <c r="ER28" s="255" t="str">
        <f t="shared" si="293"/>
        <v/>
      </c>
      <c r="ES28" s="255" t="str">
        <f>IF(EP28&lt;&gt;"",IF(ABS($F28-$G28)&gt;=PrSettings!$M$7,(ABS($F28-$G28-EM28+EN28)&lt;=1)*1,IF(AND(EP28,$F28=$G28,$F28&gt;=PrSettings!$M$6),(ABS(EM28-$F28)&lt;=1)*1,IF(AND(ABS($F28-$G28-EM28+EN28)&lt;=1,$F28+$G28&gt;=PrSettings!$M$8),(ABS(EM28-$F28)&lt;=1)*(ABS(EN28-$G28)&lt;=1)*1,""))),"")</f>
        <v/>
      </c>
      <c r="ET28" s="262"/>
      <c r="EV28" s="253">
        <f t="shared" si="12"/>
        <v>11</v>
      </c>
      <c r="EW28" s="254" t="str">
        <f>GrpD!$B$5</f>
        <v>Austria</v>
      </c>
      <c r="EX28" s="255">
        <f t="shared" si="294"/>
        <v>2</v>
      </c>
      <c r="EY28" s="254" t="str">
        <f>GrpD!$D$5</f>
        <v>France</v>
      </c>
      <c r="EZ28" s="258"/>
      <c r="FA28" s="258"/>
      <c r="FB28" s="261"/>
      <c r="FC28" s="255" t="str">
        <f t="shared" si="295"/>
        <v/>
      </c>
      <c r="FD28" s="255" t="str">
        <f>IF((FC28&lt;&gt;""),IF(OR($F28&lt;&gt;$G28,PrSettings!$M$4="●"),(($F28-$G28)=(EZ28-FA28))*1,0),"")</f>
        <v/>
      </c>
      <c r="FE28" s="255" t="str">
        <f t="shared" si="296"/>
        <v/>
      </c>
      <c r="FF28" s="255" t="str">
        <f>IF(FC28&lt;&gt;"",IF(ABS($F28-$G28)&gt;=PrSettings!$M$7,(ABS($F28-$G28-EZ28+FA28)&lt;=1)*1,IF(AND(FC28,$F28=$G28,$F28&gt;=PrSettings!$M$6),(ABS(EZ28-$F28)&lt;=1)*1,IF(AND(ABS($F28-$G28-EZ28+FA28)&lt;=1,$F28+$G28&gt;=PrSettings!$M$8),(ABS(EZ28-$F28)&lt;=1)*(ABS(FA28-$G28)&lt;=1)*1,""))),"")</f>
        <v/>
      </c>
      <c r="FG28" s="262"/>
      <c r="FI28" s="253">
        <f t="shared" si="13"/>
        <v>11</v>
      </c>
      <c r="FJ28" s="254" t="str">
        <f>GrpD!$B$5</f>
        <v>Austria</v>
      </c>
      <c r="FK28" s="255">
        <f t="shared" si="297"/>
        <v>2</v>
      </c>
      <c r="FL28" s="254" t="str">
        <f>GrpD!$D$5</f>
        <v>France</v>
      </c>
      <c r="FM28" s="258"/>
      <c r="FN28" s="258"/>
      <c r="FO28" s="261"/>
      <c r="FP28" s="255" t="str">
        <f t="shared" si="298"/>
        <v/>
      </c>
      <c r="FQ28" s="255" t="str">
        <f>IF((FP28&lt;&gt;""),IF(OR($F28&lt;&gt;$G28,PrSettings!$M$4="●"),(($F28-$G28)=(FM28-FN28))*1,0),"")</f>
        <v/>
      </c>
      <c r="FR28" s="255" t="str">
        <f t="shared" si="299"/>
        <v/>
      </c>
      <c r="FS28" s="255" t="str">
        <f>IF(FP28&lt;&gt;"",IF(ABS($F28-$G28)&gt;=PrSettings!$M$7,(ABS($F28-$G28-FM28+FN28)&lt;=1)*1,IF(AND(FP28,$F28=$G28,$F28&gt;=PrSettings!$M$6),(ABS(FM28-$F28)&lt;=1)*1,IF(AND(ABS($F28-$G28-FM28+FN28)&lt;=1,$F28+$G28&gt;=PrSettings!$M$8),(ABS(FM28-$F28)&lt;=1)*(ABS(FN28-$G28)&lt;=1)*1,""))),"")</f>
        <v/>
      </c>
      <c r="FT28" s="262"/>
      <c r="FV28" s="253">
        <f t="shared" si="14"/>
        <v>11</v>
      </c>
      <c r="FW28" s="254" t="str">
        <f>GrpD!$B$5</f>
        <v>Austria</v>
      </c>
      <c r="FX28" s="255">
        <f t="shared" si="300"/>
        <v>2</v>
      </c>
      <c r="FY28" s="254" t="str">
        <f>GrpD!$D$5</f>
        <v>France</v>
      </c>
      <c r="FZ28" s="258"/>
      <c r="GA28" s="258"/>
      <c r="GB28" s="261"/>
      <c r="GC28" s="255" t="str">
        <f t="shared" si="301"/>
        <v/>
      </c>
      <c r="GD28" s="255" t="str">
        <f>IF((GC28&lt;&gt;""),IF(OR($F28&lt;&gt;$G28,PrSettings!$M$4="●"),(($F28-$G28)=(FZ28-GA28))*1,0),"")</f>
        <v/>
      </c>
      <c r="GE28" s="255" t="str">
        <f t="shared" si="302"/>
        <v/>
      </c>
      <c r="GF28" s="255" t="str">
        <f>IF(GC28&lt;&gt;"",IF(ABS($F28-$G28)&gt;=PrSettings!$M$7,(ABS($F28-$G28-FZ28+GA28)&lt;=1)*1,IF(AND(GC28,$F28=$G28,$F28&gt;=PrSettings!$M$6),(ABS(FZ28-$F28)&lt;=1)*1,IF(AND(ABS($F28-$G28-FZ28+GA28)&lt;=1,$F28+$G28&gt;=PrSettings!$M$8),(ABS(FZ28-$F28)&lt;=1)*(ABS(GA28-$G28)&lt;=1)*1,""))),"")</f>
        <v/>
      </c>
      <c r="GG28" s="262"/>
      <c r="GI28" s="253">
        <f t="shared" si="15"/>
        <v>11</v>
      </c>
      <c r="GJ28" s="254" t="str">
        <f>GrpD!$B$5</f>
        <v>Austria</v>
      </c>
      <c r="GK28" s="255">
        <f t="shared" si="303"/>
        <v>2</v>
      </c>
      <c r="GL28" s="254" t="str">
        <f>GrpD!$D$5</f>
        <v>France</v>
      </c>
      <c r="GM28" s="258"/>
      <c r="GN28" s="258"/>
      <c r="GO28" s="261"/>
      <c r="GP28" s="255" t="str">
        <f t="shared" si="304"/>
        <v/>
      </c>
      <c r="GQ28" s="255" t="str">
        <f>IF((GP28&lt;&gt;""),IF(OR($F28&lt;&gt;$G28,PrSettings!$M$4="●"),(($F28-$G28)=(GM28-GN28))*1,0),"")</f>
        <v/>
      </c>
      <c r="GR28" s="255" t="str">
        <f t="shared" si="305"/>
        <v/>
      </c>
      <c r="GS28" s="255" t="str">
        <f>IF(GP28&lt;&gt;"",IF(ABS($F28-$G28)&gt;=PrSettings!$M$7,(ABS($F28-$G28-GM28+GN28)&lt;=1)*1,IF(AND(GP28,$F28=$G28,$F28&gt;=PrSettings!$M$6),(ABS(GM28-$F28)&lt;=1)*1,IF(AND(ABS($F28-$G28-GM28+GN28)&lt;=1,$F28+$G28&gt;=PrSettings!$M$8),(ABS(GM28-$F28)&lt;=1)*(ABS(GN28-$G28)&lt;=1)*1,""))),"")</f>
        <v/>
      </c>
      <c r="GT28" s="262"/>
      <c r="GV28" s="253">
        <f t="shared" si="16"/>
        <v>11</v>
      </c>
      <c r="GW28" s="254" t="str">
        <f>GrpD!$B$5</f>
        <v>Austria</v>
      </c>
      <c r="GX28" s="255">
        <f t="shared" si="306"/>
        <v>2</v>
      </c>
      <c r="GY28" s="254" t="str">
        <f>GrpD!$D$5</f>
        <v>France</v>
      </c>
      <c r="GZ28" s="258"/>
      <c r="HA28" s="258"/>
      <c r="HB28" s="261"/>
      <c r="HC28" s="255" t="str">
        <f t="shared" si="307"/>
        <v/>
      </c>
      <c r="HD28" s="255" t="str">
        <f>IF((HC28&lt;&gt;""),IF(OR($F28&lt;&gt;$G28,PrSettings!$M$4="●"),(($F28-$G28)=(GZ28-HA28))*1,0),"")</f>
        <v/>
      </c>
      <c r="HE28" s="255" t="str">
        <f t="shared" si="308"/>
        <v/>
      </c>
      <c r="HF28" s="255" t="str">
        <f>IF(HC28&lt;&gt;"",IF(ABS($F28-$G28)&gt;=PrSettings!$M$7,(ABS($F28-$G28-GZ28+HA28)&lt;=1)*1,IF(AND(HC28,$F28=$G28,$F28&gt;=PrSettings!$M$6),(ABS(GZ28-$F28)&lt;=1)*1,IF(AND(ABS($F28-$G28-GZ28+HA28)&lt;=1,$F28+$G28&gt;=PrSettings!$M$8),(ABS(GZ28-$F28)&lt;=1)*(ABS(HA28-$G28)&lt;=1)*1,""))),"")</f>
        <v/>
      </c>
      <c r="HG28" s="262"/>
      <c r="HI28" s="253">
        <f t="shared" si="17"/>
        <v>11</v>
      </c>
      <c r="HJ28" s="254" t="str">
        <f>GrpD!$B$5</f>
        <v>Austria</v>
      </c>
      <c r="HK28" s="255">
        <f t="shared" si="309"/>
        <v>2</v>
      </c>
      <c r="HL28" s="254" t="str">
        <f>GrpD!$D$5</f>
        <v>France</v>
      </c>
      <c r="HM28" s="258"/>
      <c r="HN28" s="258"/>
      <c r="HO28" s="261"/>
      <c r="HP28" s="255" t="str">
        <f t="shared" si="310"/>
        <v/>
      </c>
      <c r="HQ28" s="255" t="str">
        <f>IF((HP28&lt;&gt;""),IF(OR($F28&lt;&gt;$G28,PrSettings!$M$4="●"),(($F28-$G28)=(HM28-HN28))*1,0),"")</f>
        <v/>
      </c>
      <c r="HR28" s="255" t="str">
        <f t="shared" si="311"/>
        <v/>
      </c>
      <c r="HS28" s="255" t="str">
        <f>IF(HP28&lt;&gt;"",IF(ABS($F28-$G28)&gt;=PrSettings!$M$7,(ABS($F28-$G28-HM28+HN28)&lt;=1)*1,IF(AND(HP28,$F28=$G28,$F28&gt;=PrSettings!$M$6),(ABS(HM28-$F28)&lt;=1)*1,IF(AND(ABS($F28-$G28-HM28+HN28)&lt;=1,$F28+$G28&gt;=PrSettings!$M$8),(ABS(HM28-$F28)&lt;=1)*(ABS(HN28-$G28)&lt;=1)*1,""))),"")</f>
        <v/>
      </c>
      <c r="HT28" s="262"/>
      <c r="HV28" s="253">
        <f t="shared" si="18"/>
        <v>11</v>
      </c>
      <c r="HW28" s="254" t="str">
        <f>GrpD!$B$5</f>
        <v>Austria</v>
      </c>
      <c r="HX28" s="255">
        <f t="shared" si="312"/>
        <v>2</v>
      </c>
      <c r="HY28" s="254" t="str">
        <f>GrpD!$D$5</f>
        <v>France</v>
      </c>
      <c r="HZ28" s="258"/>
      <c r="IA28" s="258"/>
      <c r="IB28" s="261"/>
      <c r="IC28" s="255" t="str">
        <f t="shared" si="313"/>
        <v/>
      </c>
      <c r="ID28" s="255" t="str">
        <f>IF((IC28&lt;&gt;""),IF(OR($F28&lt;&gt;$G28,PrSettings!$M$4="●"),(($F28-$G28)=(HZ28-IA28))*1,0),"")</f>
        <v/>
      </c>
      <c r="IE28" s="255" t="str">
        <f t="shared" si="314"/>
        <v/>
      </c>
      <c r="IF28" s="255" t="str">
        <f>IF(IC28&lt;&gt;"",IF(ABS($F28-$G28)&gt;=PrSettings!$M$7,(ABS($F28-$G28-HZ28+IA28)&lt;=1)*1,IF(AND(IC28,$F28=$G28,$F28&gt;=PrSettings!$M$6),(ABS(HZ28-$F28)&lt;=1)*1,IF(AND(ABS($F28-$G28-HZ28+IA28)&lt;=1,$F28+$G28&gt;=PrSettings!$M$8),(ABS(HZ28-$F28)&lt;=1)*(ABS(IA28-$G28)&lt;=1)*1,""))),"")</f>
        <v/>
      </c>
      <c r="IG28" s="262"/>
      <c r="II28" s="253">
        <f t="shared" si="19"/>
        <v>11</v>
      </c>
      <c r="IJ28" s="254" t="str">
        <f>GrpD!$B$5</f>
        <v>Austria</v>
      </c>
      <c r="IK28" s="255">
        <f t="shared" si="315"/>
        <v>2</v>
      </c>
      <c r="IL28" s="254" t="str">
        <f>GrpD!$D$5</f>
        <v>France</v>
      </c>
      <c r="IM28" s="258"/>
      <c r="IN28" s="258"/>
      <c r="IO28" s="261"/>
      <c r="IP28" s="255" t="str">
        <f t="shared" si="316"/>
        <v/>
      </c>
      <c r="IQ28" s="255" t="str">
        <f>IF((IP28&lt;&gt;""),IF(OR($F28&lt;&gt;$G28,PrSettings!$M$4="●"),(($F28-$G28)=(IM28-IN28))*1,0),"")</f>
        <v/>
      </c>
      <c r="IR28" s="255" t="str">
        <f t="shared" si="317"/>
        <v/>
      </c>
      <c r="IS28" s="255" t="str">
        <f>IF(IP28&lt;&gt;"",IF(ABS($F28-$G28)&gt;=PrSettings!$M$7,(ABS($F28-$G28-IM28+IN28)&lt;=1)*1,IF(AND(IP28,$F28=$G28,$F28&gt;=PrSettings!$M$6),(ABS(IM28-$F28)&lt;=1)*1,IF(AND(ABS($F28-$G28-IM28+IN28)&lt;=1,$F28+$G28&gt;=PrSettings!$M$8),(ABS(IM28-$F28)&lt;=1)*(ABS(IN28-$G28)&lt;=1)*1,""))),"")</f>
        <v/>
      </c>
      <c r="IT28" s="262"/>
      <c r="IV28" s="253">
        <f t="shared" si="20"/>
        <v>11</v>
      </c>
      <c r="IW28" s="254" t="str">
        <f>GrpD!$B$5</f>
        <v>Austria</v>
      </c>
      <c r="IX28" s="255">
        <f t="shared" si="318"/>
        <v>2</v>
      </c>
      <c r="IY28" s="254" t="str">
        <f>GrpD!$D$5</f>
        <v>France</v>
      </c>
      <c r="IZ28" s="258"/>
      <c r="JA28" s="258"/>
      <c r="JB28" s="261"/>
      <c r="JC28" s="255" t="str">
        <f t="shared" si="319"/>
        <v/>
      </c>
      <c r="JD28" s="255" t="str">
        <f>IF((JC28&lt;&gt;""),IF(OR($F28&lt;&gt;$G28,PrSettings!$M$4="●"),(($F28-$G28)=(IZ28-JA28))*1,0),"")</f>
        <v/>
      </c>
      <c r="JE28" s="255" t="str">
        <f t="shared" si="320"/>
        <v/>
      </c>
      <c r="JF28" s="255" t="str">
        <f>IF(JC28&lt;&gt;"",IF(ABS($F28-$G28)&gt;=PrSettings!$M$7,(ABS($F28-$G28-IZ28+JA28)&lt;=1)*1,IF(AND(JC28,$F28=$G28,$F28&gt;=PrSettings!$M$6),(ABS(IZ28-$F28)&lt;=1)*1,IF(AND(ABS($F28-$G28-IZ28+JA28)&lt;=1,$F28+$G28&gt;=PrSettings!$M$8),(ABS(IZ28-$F28)&lt;=1)*(ABS(JA28-$G28)&lt;=1)*1,""))),"")</f>
        <v/>
      </c>
      <c r="JG28" s="262"/>
      <c r="JI28" s="253">
        <f t="shared" si="21"/>
        <v>11</v>
      </c>
      <c r="JJ28" s="254" t="str">
        <f>GrpD!$B$5</f>
        <v>Austria</v>
      </c>
      <c r="JK28" s="255">
        <f t="shared" si="321"/>
        <v>2</v>
      </c>
      <c r="JL28" s="254" t="str">
        <f>GrpD!$D$5</f>
        <v>France</v>
      </c>
      <c r="JM28" s="258"/>
      <c r="JN28" s="258"/>
      <c r="JO28" s="261"/>
      <c r="JP28" s="255" t="str">
        <f t="shared" si="322"/>
        <v/>
      </c>
      <c r="JQ28" s="255" t="str">
        <f>IF((JP28&lt;&gt;""),IF(OR($F28&lt;&gt;$G28,PrSettings!$M$4="●"),(($F28-$G28)=(JM28-JN28))*1,0),"")</f>
        <v/>
      </c>
      <c r="JR28" s="255" t="str">
        <f t="shared" si="323"/>
        <v/>
      </c>
      <c r="JS28" s="255" t="str">
        <f>IF(JP28&lt;&gt;"",IF(ABS($F28-$G28)&gt;=PrSettings!$M$7,(ABS($F28-$G28-JM28+JN28)&lt;=1)*1,IF(AND(JP28,$F28=$G28,$F28&gt;=PrSettings!$M$6),(ABS(JM28-$F28)&lt;=1)*1,IF(AND(ABS($F28-$G28-JM28+JN28)&lt;=1,$F28+$G28&gt;=PrSettings!$M$8),(ABS(JM28-$F28)&lt;=1)*(ABS(JN28-$G28)&lt;=1)*1,""))),"")</f>
        <v/>
      </c>
      <c r="JT28" s="262"/>
      <c r="JV28" s="253">
        <f t="shared" si="22"/>
        <v>11</v>
      </c>
      <c r="JW28" s="254" t="str">
        <f>GrpD!$B$5</f>
        <v>Austria</v>
      </c>
      <c r="JX28" s="255">
        <f t="shared" si="324"/>
        <v>2</v>
      </c>
      <c r="JY28" s="254" t="str">
        <f>GrpD!$D$5</f>
        <v>France</v>
      </c>
      <c r="JZ28" s="258"/>
      <c r="KA28" s="258"/>
      <c r="KB28" s="261"/>
      <c r="KC28" s="255" t="str">
        <f t="shared" si="325"/>
        <v/>
      </c>
      <c r="KD28" s="255" t="str">
        <f>IF((KC28&lt;&gt;""),IF(OR($F28&lt;&gt;$G28,PrSettings!$M$4="●"),(($F28-$G28)=(JZ28-KA28))*1,0),"")</f>
        <v/>
      </c>
      <c r="KE28" s="255" t="str">
        <f t="shared" si="326"/>
        <v/>
      </c>
      <c r="KF28" s="255" t="str">
        <f>IF(KC28&lt;&gt;"",IF(ABS($F28-$G28)&gt;=PrSettings!$M$7,(ABS($F28-$G28-JZ28+KA28)&lt;=1)*1,IF(AND(KC28,$F28=$G28,$F28&gt;=PrSettings!$M$6),(ABS(JZ28-$F28)&lt;=1)*1,IF(AND(ABS($F28-$G28-JZ28+KA28)&lt;=1,$F28+$G28&gt;=PrSettings!$M$8),(ABS(JZ28-$F28)&lt;=1)*(ABS(KA28-$G28)&lt;=1)*1,""))),"")</f>
        <v/>
      </c>
      <c r="KG28" s="262"/>
      <c r="KI28" s="253">
        <f t="shared" si="23"/>
        <v>11</v>
      </c>
      <c r="KJ28" s="254" t="str">
        <f>GrpD!$B$5</f>
        <v>Austria</v>
      </c>
      <c r="KK28" s="255">
        <f t="shared" si="327"/>
        <v>2</v>
      </c>
      <c r="KL28" s="254" t="str">
        <f>GrpD!$D$5</f>
        <v>France</v>
      </c>
      <c r="KM28" s="258"/>
      <c r="KN28" s="258"/>
      <c r="KO28" s="261"/>
      <c r="KP28" s="255" t="str">
        <f t="shared" si="328"/>
        <v/>
      </c>
      <c r="KQ28" s="255" t="str">
        <f>IF((KP28&lt;&gt;""),IF(OR($F28&lt;&gt;$G28,PrSettings!$M$4="●"),(($F28-$G28)=(KM28-KN28))*1,0),"")</f>
        <v/>
      </c>
      <c r="KR28" s="255" t="str">
        <f t="shared" si="329"/>
        <v/>
      </c>
      <c r="KS28" s="255" t="str">
        <f>IF(KP28&lt;&gt;"",IF(ABS($F28-$G28)&gt;=PrSettings!$M$7,(ABS($F28-$G28-KM28+KN28)&lt;=1)*1,IF(AND(KP28,$F28=$G28,$F28&gt;=PrSettings!$M$6),(ABS(KM28-$F28)&lt;=1)*1,IF(AND(ABS($F28-$G28-KM28+KN28)&lt;=1,$F28+$G28&gt;=PrSettings!$M$8),(ABS(KM28-$F28)&lt;=1)*(ABS(KN28-$G28)&lt;=1)*1,""))),"")</f>
        <v/>
      </c>
      <c r="KT28" s="262"/>
      <c r="KV28" s="253">
        <f t="shared" si="24"/>
        <v>11</v>
      </c>
      <c r="KW28" s="254" t="str">
        <f>GrpD!$B$5</f>
        <v>Austria</v>
      </c>
      <c r="KX28" s="255">
        <f t="shared" si="330"/>
        <v>2</v>
      </c>
      <c r="KY28" s="254" t="str">
        <f>GrpD!$D$5</f>
        <v>France</v>
      </c>
      <c r="KZ28" s="258"/>
      <c r="LA28" s="258"/>
      <c r="LB28" s="261"/>
      <c r="LC28" s="255" t="str">
        <f t="shared" si="331"/>
        <v/>
      </c>
      <c r="LD28" s="255" t="str">
        <f>IF((LC28&lt;&gt;""),IF(OR($F28&lt;&gt;$G28,PrSettings!$M$4="●"),(($F28-$G28)=(KZ28-LA28))*1,0),"")</f>
        <v/>
      </c>
      <c r="LE28" s="255" t="str">
        <f t="shared" si="332"/>
        <v/>
      </c>
      <c r="LF28" s="255" t="str">
        <f>IF(LC28&lt;&gt;"",IF(ABS($F28-$G28)&gt;=PrSettings!$M$7,(ABS($F28-$G28-KZ28+LA28)&lt;=1)*1,IF(AND(LC28,$F28=$G28,$F28&gt;=PrSettings!$M$6),(ABS(KZ28-$F28)&lt;=1)*1,IF(AND(ABS($F28-$G28-KZ28+LA28)&lt;=1,$F28+$G28&gt;=PrSettings!$M$8),(ABS(KZ28-$F28)&lt;=1)*(ABS(LA28-$G28)&lt;=1)*1,""))),"")</f>
        <v/>
      </c>
      <c r="LG28" s="262"/>
      <c r="LI28" s="253">
        <f t="shared" si="25"/>
        <v>11</v>
      </c>
      <c r="LJ28" s="254" t="str">
        <f>GrpD!$B$5</f>
        <v>Austria</v>
      </c>
      <c r="LK28" s="255">
        <f t="shared" si="333"/>
        <v>2</v>
      </c>
      <c r="LL28" s="254" t="str">
        <f>GrpD!$D$5</f>
        <v>France</v>
      </c>
      <c r="LM28" s="258"/>
      <c r="LN28" s="258"/>
      <c r="LO28" s="261"/>
      <c r="LP28" s="255" t="str">
        <f t="shared" si="334"/>
        <v/>
      </c>
      <c r="LQ28" s="255" t="str">
        <f>IF((LP28&lt;&gt;""),IF(OR($F28&lt;&gt;$G28,PrSettings!$M$4="●"),(($F28-$G28)=(LM28-LN28))*1,0),"")</f>
        <v/>
      </c>
      <c r="LR28" s="255" t="str">
        <f t="shared" si="335"/>
        <v/>
      </c>
      <c r="LS28" s="255" t="str">
        <f>IF(LP28&lt;&gt;"",IF(ABS($F28-$G28)&gt;=PrSettings!$M$7,(ABS($F28-$G28-LM28+LN28)&lt;=1)*1,IF(AND(LP28,$F28=$G28,$F28&gt;=PrSettings!$M$6),(ABS(LM28-$F28)&lt;=1)*1,IF(AND(ABS($F28-$G28-LM28+LN28)&lt;=1,$F28+$G28&gt;=PrSettings!$M$8),(ABS(LM28-$F28)&lt;=1)*(ABS(LN28-$G28)&lt;=1)*1,""))),"")</f>
        <v/>
      </c>
      <c r="LT28" s="262"/>
      <c r="LV28" s="253">
        <f t="shared" si="26"/>
        <v>11</v>
      </c>
      <c r="LW28" s="254" t="str">
        <f>GrpD!$B$5</f>
        <v>Austria</v>
      </c>
      <c r="LX28" s="255">
        <f t="shared" si="336"/>
        <v>2</v>
      </c>
      <c r="LY28" s="254" t="str">
        <f>GrpD!$D$5</f>
        <v>France</v>
      </c>
      <c r="LZ28" s="258"/>
      <c r="MA28" s="258"/>
      <c r="MB28" s="261"/>
      <c r="MC28" s="255" t="str">
        <f t="shared" si="337"/>
        <v/>
      </c>
      <c r="MD28" s="255" t="str">
        <f>IF((MC28&lt;&gt;""),IF(OR($F28&lt;&gt;$G28,PrSettings!$M$4="●"),(($F28-$G28)=(LZ28-MA28))*1,0),"")</f>
        <v/>
      </c>
      <c r="ME28" s="255" t="str">
        <f t="shared" si="338"/>
        <v/>
      </c>
      <c r="MF28" s="255" t="str">
        <f>IF(MC28&lt;&gt;"",IF(ABS($F28-$G28)&gt;=PrSettings!$M$7,(ABS($F28-$G28-LZ28+MA28)&lt;=1)*1,IF(AND(MC28,$F28=$G28,$F28&gt;=PrSettings!$M$6),(ABS(LZ28-$F28)&lt;=1)*1,IF(AND(ABS($F28-$G28-LZ28+MA28)&lt;=1,$F28+$G28&gt;=PrSettings!$M$8),(ABS(LZ28-$F28)&lt;=1)*(ABS(MA28-$G28)&lt;=1)*1,""))),"")</f>
        <v/>
      </c>
      <c r="MG28" s="262"/>
    </row>
    <row r="29">
      <c r="A29" s="172"/>
      <c r="B29" s="253">
        <f t="array" ref="B29">INDEX(Groups!$C$7:$C$35,MATCH(C29,Groups!$D$7:$D$35,0))</f>
        <v>26</v>
      </c>
      <c r="C29" s="254" t="str">
        <f>GrpD!$B$6</f>
        <v>Poland</v>
      </c>
      <c r="D29" s="255">
        <f t="array" ref="D29">INDEX(Groups!$C$7:$C$35,MATCH(E29,Groups!$D$7:$D$35,0))</f>
        <v>11</v>
      </c>
      <c r="E29" s="254" t="str">
        <f>GrpD!$D$6</f>
        <v>Austria</v>
      </c>
      <c r="F29" s="256">
        <f>GrpD!$E$6</f>
        <v>1</v>
      </c>
      <c r="G29" s="257">
        <f>GrpD!$G$6</f>
        <v>1</v>
      </c>
      <c r="H29" s="133"/>
      <c r="I29" s="253">
        <f t="shared" si="1"/>
        <v>26</v>
      </c>
      <c r="J29" s="254" t="str">
        <f>GrpD!$B$6</f>
        <v>Poland</v>
      </c>
      <c r="K29" s="255">
        <f t="shared" si="261"/>
        <v>11</v>
      </c>
      <c r="L29" s="254" t="str">
        <f>GrpD!$D$6</f>
        <v>Austria</v>
      </c>
      <c r="M29" s="258"/>
      <c r="N29" s="258"/>
      <c r="O29" s="261"/>
      <c r="P29" s="255" t="str">
        <f t="shared" si="262"/>
        <v/>
      </c>
      <c r="Q29" s="255" t="str">
        <f>IF((P29&lt;&gt;""),IF(OR($F29&lt;&gt;$G29,PrSettings!$M$4="●"),(($F29-$G29)=(M29-N29))*1,0),"")</f>
        <v/>
      </c>
      <c r="R29" s="255" t="str">
        <f t="shared" si="263"/>
        <v/>
      </c>
      <c r="S29" s="255" t="str">
        <f>IF(P29&lt;&gt;"",IF(ABS($F29-$G29)&gt;=PrSettings!$M$7,(ABS($F29-$G29-M29+N29)&lt;=1)*1,IF(AND(P29,$F29=$G29,$F29&gt;=PrSettings!$M$6),(ABS(M29-$F29)&lt;=1)*1,IF(AND(ABS($F29-$G29-M29+N29)&lt;=1,$F29+$G29&gt;=PrSettings!$M$8),(ABS(M29-$F29)&lt;=1)*(ABS(N29-$G29)&lt;=1)*1,""))),"")</f>
        <v/>
      </c>
      <c r="T29" s="262"/>
      <c r="V29" s="253">
        <f t="shared" si="2"/>
        <v>26</v>
      </c>
      <c r="W29" s="254" t="str">
        <f>GrpD!$B$6</f>
        <v>Poland</v>
      </c>
      <c r="X29" s="255">
        <f t="shared" si="264"/>
        <v>11</v>
      </c>
      <c r="Y29" s="254" t="str">
        <f>GrpD!$D$6</f>
        <v>Austria</v>
      </c>
      <c r="Z29" s="258"/>
      <c r="AA29" s="258"/>
      <c r="AB29" s="261"/>
      <c r="AC29" s="255" t="str">
        <f t="shared" si="265"/>
        <v/>
      </c>
      <c r="AD29" s="255" t="str">
        <f>IF((AC29&lt;&gt;""),IF(OR($F29&lt;&gt;$G29,PrSettings!$M$4="●"),(($F29-$G29)=(Z29-AA29))*1,0),"")</f>
        <v/>
      </c>
      <c r="AE29" s="255" t="str">
        <f t="shared" si="266"/>
        <v/>
      </c>
      <c r="AF29" s="255" t="str">
        <f>IF(AC29&lt;&gt;"",IF(ABS($F29-$G29)&gt;=PrSettings!$M$7,(ABS($F29-$G29-Z29+AA29)&lt;=1)*1,IF(AND(AC29,$F29=$G29,$F29&gt;=PrSettings!$M$6),(ABS(Z29-$F29)&lt;=1)*1,IF(AND(ABS($F29-$G29-Z29+AA29)&lt;=1,$F29+$G29&gt;=PrSettings!$M$8),(ABS(Z29-$F29)&lt;=1)*(ABS(AA29-$G29)&lt;=1)*1,""))),"")</f>
        <v/>
      </c>
      <c r="AG29" s="262"/>
      <c r="AI29" s="253">
        <f t="shared" si="3"/>
        <v>26</v>
      </c>
      <c r="AJ29" s="254" t="str">
        <f>GrpD!$B$6</f>
        <v>Poland</v>
      </c>
      <c r="AK29" s="255">
        <f t="shared" si="267"/>
        <v>11</v>
      </c>
      <c r="AL29" s="254" t="str">
        <f>GrpD!$D$6</f>
        <v>Austria</v>
      </c>
      <c r="AM29" s="258"/>
      <c r="AN29" s="258"/>
      <c r="AO29" s="261"/>
      <c r="AP29" s="255" t="str">
        <f t="shared" si="268"/>
        <v/>
      </c>
      <c r="AQ29" s="255" t="str">
        <f>IF((AP29&lt;&gt;""),IF(OR($F29&lt;&gt;$G29,PrSettings!$M$4="●"),(($F29-$G29)=(AM29-AN29))*1,0),"")</f>
        <v/>
      </c>
      <c r="AR29" s="255" t="str">
        <f t="shared" si="269"/>
        <v/>
      </c>
      <c r="AS29" s="255" t="str">
        <f>IF(AP29&lt;&gt;"",IF(ABS($F29-$G29)&gt;=PrSettings!$M$7,(ABS($F29-$G29-AM29+AN29)&lt;=1)*1,IF(AND(AP29,$F29=$G29,$F29&gt;=PrSettings!$M$6),(ABS(AM29-$F29)&lt;=1)*1,IF(AND(ABS($F29-$G29-AM29+AN29)&lt;=1,$F29+$G29&gt;=PrSettings!$M$8),(ABS(AM29-$F29)&lt;=1)*(ABS(AN29-$G29)&lt;=1)*1,""))),"")</f>
        <v/>
      </c>
      <c r="AT29" s="262"/>
      <c r="AV29" s="253">
        <f t="shared" si="4"/>
        <v>26</v>
      </c>
      <c r="AW29" s="254" t="str">
        <f>GrpD!$B$6</f>
        <v>Poland</v>
      </c>
      <c r="AX29" s="255">
        <f t="shared" si="270"/>
        <v>11</v>
      </c>
      <c r="AY29" s="254" t="str">
        <f>GrpD!$D$6</f>
        <v>Austria</v>
      </c>
      <c r="AZ29" s="258"/>
      <c r="BA29" s="258"/>
      <c r="BB29" s="261"/>
      <c r="BC29" s="255" t="str">
        <f t="shared" si="271"/>
        <v/>
      </c>
      <c r="BD29" s="255" t="str">
        <f>IF((BC29&lt;&gt;""),IF(OR($F29&lt;&gt;$G29,PrSettings!$M$4="●"),(($F29-$G29)=(AZ29-BA29))*1,0),"")</f>
        <v/>
      </c>
      <c r="BE29" s="255" t="str">
        <f t="shared" si="272"/>
        <v/>
      </c>
      <c r="BF29" s="255" t="str">
        <f>IF(BC29&lt;&gt;"",IF(ABS($F29-$G29)&gt;=PrSettings!$M$7,(ABS($F29-$G29-AZ29+BA29)&lt;=1)*1,IF(AND(BC29,$F29=$G29,$F29&gt;=PrSettings!$M$6),(ABS(AZ29-$F29)&lt;=1)*1,IF(AND(ABS($F29-$G29-AZ29+BA29)&lt;=1,$F29+$G29&gt;=PrSettings!$M$8),(ABS(AZ29-$F29)&lt;=1)*(ABS(BA29-$G29)&lt;=1)*1,""))),"")</f>
        <v/>
      </c>
      <c r="BG29" s="262"/>
      <c r="BI29" s="253">
        <f t="shared" si="5"/>
        <v>26</v>
      </c>
      <c r="BJ29" s="254" t="str">
        <f>GrpD!$B$6</f>
        <v>Poland</v>
      </c>
      <c r="BK29" s="255">
        <f t="shared" si="273"/>
        <v>11</v>
      </c>
      <c r="BL29" s="254" t="str">
        <f>GrpD!$D$6</f>
        <v>Austria</v>
      </c>
      <c r="BM29" s="258"/>
      <c r="BN29" s="258"/>
      <c r="BO29" s="261"/>
      <c r="BP29" s="255" t="str">
        <f t="shared" si="274"/>
        <v/>
      </c>
      <c r="BQ29" s="255" t="str">
        <f>IF((BP29&lt;&gt;""),IF(OR($F29&lt;&gt;$G29,PrSettings!$M$4="●"),(($F29-$G29)=(BM29-BN29))*1,0),"")</f>
        <v/>
      </c>
      <c r="BR29" s="255" t="str">
        <f t="shared" si="275"/>
        <v/>
      </c>
      <c r="BS29" s="255" t="str">
        <f>IF(BP29&lt;&gt;"",IF(ABS($F29-$G29)&gt;=PrSettings!$M$7,(ABS($F29-$G29-BM29+BN29)&lt;=1)*1,IF(AND(BP29,$F29=$G29,$F29&gt;=PrSettings!$M$6),(ABS(BM29-$F29)&lt;=1)*1,IF(AND(ABS($F29-$G29-BM29+BN29)&lt;=1,$F29+$G29&gt;=PrSettings!$M$8),(ABS(BM29-$F29)&lt;=1)*(ABS(BN29-$G29)&lt;=1)*1,""))),"")</f>
        <v/>
      </c>
      <c r="BT29" s="262"/>
      <c r="BV29" s="253">
        <f t="shared" si="6"/>
        <v>26</v>
      </c>
      <c r="BW29" s="254" t="str">
        <f>GrpD!$B$6</f>
        <v>Poland</v>
      </c>
      <c r="BX29" s="255">
        <f t="shared" si="276"/>
        <v>11</v>
      </c>
      <c r="BY29" s="254" t="str">
        <f>GrpD!$D$6</f>
        <v>Austria</v>
      </c>
      <c r="BZ29" s="258"/>
      <c r="CA29" s="258"/>
      <c r="CB29" s="261"/>
      <c r="CC29" s="255" t="str">
        <f t="shared" si="277"/>
        <v/>
      </c>
      <c r="CD29" s="255" t="str">
        <f>IF((CC29&lt;&gt;""),IF(OR($F29&lt;&gt;$G29,PrSettings!$M$4="●"),(($F29-$G29)=(BZ29-CA29))*1,0),"")</f>
        <v/>
      </c>
      <c r="CE29" s="255" t="str">
        <f t="shared" si="278"/>
        <v/>
      </c>
      <c r="CF29" s="255" t="str">
        <f>IF(CC29&lt;&gt;"",IF(ABS($F29-$G29)&gt;=PrSettings!$M$7,(ABS($F29-$G29-BZ29+CA29)&lt;=1)*1,IF(AND(CC29,$F29=$G29,$F29&gt;=PrSettings!$M$6),(ABS(BZ29-$F29)&lt;=1)*1,IF(AND(ABS($F29-$G29-BZ29+CA29)&lt;=1,$F29+$G29&gt;=PrSettings!$M$8),(ABS(BZ29-$F29)&lt;=1)*(ABS(CA29-$G29)&lt;=1)*1,""))),"")</f>
        <v/>
      </c>
      <c r="CG29" s="262"/>
      <c r="CI29" s="253">
        <f t="shared" si="7"/>
        <v>26</v>
      </c>
      <c r="CJ29" s="254" t="str">
        <f>GrpD!$B$6</f>
        <v>Poland</v>
      </c>
      <c r="CK29" s="255">
        <f t="shared" si="279"/>
        <v>11</v>
      </c>
      <c r="CL29" s="254" t="str">
        <f>GrpD!$D$6</f>
        <v>Austria</v>
      </c>
      <c r="CM29" s="258"/>
      <c r="CN29" s="258"/>
      <c r="CO29" s="261"/>
      <c r="CP29" s="255" t="str">
        <f t="shared" si="280"/>
        <v/>
      </c>
      <c r="CQ29" s="255" t="str">
        <f>IF((CP29&lt;&gt;""),IF(OR($F29&lt;&gt;$G29,PrSettings!$M$4="●"),(($F29-$G29)=(CM29-CN29))*1,0),"")</f>
        <v/>
      </c>
      <c r="CR29" s="255" t="str">
        <f t="shared" si="281"/>
        <v/>
      </c>
      <c r="CS29" s="255" t="str">
        <f>IF(CP29&lt;&gt;"",IF(ABS($F29-$G29)&gt;=PrSettings!$M$7,(ABS($F29-$G29-CM29+CN29)&lt;=1)*1,IF(AND(CP29,$F29=$G29,$F29&gt;=PrSettings!$M$6),(ABS(CM29-$F29)&lt;=1)*1,IF(AND(ABS($F29-$G29-CM29+CN29)&lt;=1,$F29+$G29&gt;=PrSettings!$M$8),(ABS(CM29-$F29)&lt;=1)*(ABS(CN29-$G29)&lt;=1)*1,""))),"")</f>
        <v/>
      </c>
      <c r="CT29" s="262"/>
      <c r="CV29" s="253">
        <f t="shared" si="8"/>
        <v>26</v>
      </c>
      <c r="CW29" s="254" t="str">
        <f>GrpD!$B$6</f>
        <v>Poland</v>
      </c>
      <c r="CX29" s="255">
        <f t="shared" si="282"/>
        <v>11</v>
      </c>
      <c r="CY29" s="254" t="str">
        <f>GrpD!$D$6</f>
        <v>Austria</v>
      </c>
      <c r="CZ29" s="258"/>
      <c r="DA29" s="258"/>
      <c r="DB29" s="261"/>
      <c r="DC29" s="255" t="str">
        <f t="shared" si="283"/>
        <v/>
      </c>
      <c r="DD29" s="255" t="str">
        <f>IF((DC29&lt;&gt;""),IF(OR($F29&lt;&gt;$G29,PrSettings!$M$4="●"),(($F29-$G29)=(CZ29-DA29))*1,0),"")</f>
        <v/>
      </c>
      <c r="DE29" s="255" t="str">
        <f t="shared" si="284"/>
        <v/>
      </c>
      <c r="DF29" s="255" t="str">
        <f>IF(DC29&lt;&gt;"",IF(ABS($F29-$G29)&gt;=PrSettings!$M$7,(ABS($F29-$G29-CZ29+DA29)&lt;=1)*1,IF(AND(DC29,$F29=$G29,$F29&gt;=PrSettings!$M$6),(ABS(CZ29-$F29)&lt;=1)*1,IF(AND(ABS($F29-$G29-CZ29+DA29)&lt;=1,$F29+$G29&gt;=PrSettings!$M$8),(ABS(CZ29-$F29)&lt;=1)*(ABS(DA29-$G29)&lt;=1)*1,""))),"")</f>
        <v/>
      </c>
      <c r="DG29" s="262"/>
      <c r="DI29" s="253">
        <f t="shared" si="9"/>
        <v>26</v>
      </c>
      <c r="DJ29" s="254" t="str">
        <f>GrpD!$B$6</f>
        <v>Poland</v>
      </c>
      <c r="DK29" s="255">
        <f t="shared" si="285"/>
        <v>11</v>
      </c>
      <c r="DL29" s="254" t="str">
        <f>GrpD!$D$6</f>
        <v>Austria</v>
      </c>
      <c r="DM29" s="258"/>
      <c r="DN29" s="258"/>
      <c r="DO29" s="261"/>
      <c r="DP29" s="255" t="str">
        <f t="shared" si="286"/>
        <v/>
      </c>
      <c r="DQ29" s="255" t="str">
        <f>IF((DP29&lt;&gt;""),IF(OR($F29&lt;&gt;$G29,PrSettings!$M$4="●"),(($F29-$G29)=(DM29-DN29))*1,0),"")</f>
        <v/>
      </c>
      <c r="DR29" s="255" t="str">
        <f t="shared" si="287"/>
        <v/>
      </c>
      <c r="DS29" s="255" t="str">
        <f>IF(DP29&lt;&gt;"",IF(ABS($F29-$G29)&gt;=PrSettings!$M$7,(ABS($F29-$G29-DM29+DN29)&lt;=1)*1,IF(AND(DP29,$F29=$G29,$F29&gt;=PrSettings!$M$6),(ABS(DM29-$F29)&lt;=1)*1,IF(AND(ABS($F29-$G29-DM29+DN29)&lt;=1,$F29+$G29&gt;=PrSettings!$M$8),(ABS(DM29-$F29)&lt;=1)*(ABS(DN29-$G29)&lt;=1)*1,""))),"")</f>
        <v/>
      </c>
      <c r="DT29" s="262"/>
      <c r="DV29" s="253">
        <f t="shared" si="10"/>
        <v>26</v>
      </c>
      <c r="DW29" s="254" t="str">
        <f>GrpD!$B$6</f>
        <v>Poland</v>
      </c>
      <c r="DX29" s="255">
        <f t="shared" si="288"/>
        <v>11</v>
      </c>
      <c r="DY29" s="254" t="str">
        <f>GrpD!$D$6</f>
        <v>Austria</v>
      </c>
      <c r="DZ29" s="258"/>
      <c r="EA29" s="258"/>
      <c r="EB29" s="261"/>
      <c r="EC29" s="255" t="str">
        <f t="shared" si="289"/>
        <v/>
      </c>
      <c r="ED29" s="255" t="str">
        <f>IF((EC29&lt;&gt;""),IF(OR($F29&lt;&gt;$G29,PrSettings!$M$4="●"),(($F29-$G29)=(DZ29-EA29))*1,0),"")</f>
        <v/>
      </c>
      <c r="EE29" s="255" t="str">
        <f t="shared" si="290"/>
        <v/>
      </c>
      <c r="EF29" s="255" t="str">
        <f>IF(EC29&lt;&gt;"",IF(ABS($F29-$G29)&gt;=PrSettings!$M$7,(ABS($F29-$G29-DZ29+EA29)&lt;=1)*1,IF(AND(EC29,$F29=$G29,$F29&gt;=PrSettings!$M$6),(ABS(DZ29-$F29)&lt;=1)*1,IF(AND(ABS($F29-$G29-DZ29+EA29)&lt;=1,$F29+$G29&gt;=PrSettings!$M$8),(ABS(DZ29-$F29)&lt;=1)*(ABS(EA29-$G29)&lt;=1)*1,""))),"")</f>
        <v/>
      </c>
      <c r="EG29" s="262"/>
      <c r="EI29" s="253">
        <f t="shared" si="11"/>
        <v>26</v>
      </c>
      <c r="EJ29" s="254" t="str">
        <f>GrpD!$B$6</f>
        <v>Poland</v>
      </c>
      <c r="EK29" s="255">
        <f t="shared" si="291"/>
        <v>11</v>
      </c>
      <c r="EL29" s="254" t="str">
        <f>GrpD!$D$6</f>
        <v>Austria</v>
      </c>
      <c r="EM29" s="258"/>
      <c r="EN29" s="258"/>
      <c r="EO29" s="261"/>
      <c r="EP29" s="255" t="str">
        <f t="shared" si="292"/>
        <v/>
      </c>
      <c r="EQ29" s="255" t="str">
        <f>IF((EP29&lt;&gt;""),IF(OR($F29&lt;&gt;$G29,PrSettings!$M$4="●"),(($F29-$G29)=(EM29-EN29))*1,0),"")</f>
        <v/>
      </c>
      <c r="ER29" s="255" t="str">
        <f t="shared" si="293"/>
        <v/>
      </c>
      <c r="ES29" s="255" t="str">
        <f>IF(EP29&lt;&gt;"",IF(ABS($F29-$G29)&gt;=PrSettings!$M$7,(ABS($F29-$G29-EM29+EN29)&lt;=1)*1,IF(AND(EP29,$F29=$G29,$F29&gt;=PrSettings!$M$6),(ABS(EM29-$F29)&lt;=1)*1,IF(AND(ABS($F29-$G29-EM29+EN29)&lt;=1,$F29+$G29&gt;=PrSettings!$M$8),(ABS(EM29-$F29)&lt;=1)*(ABS(EN29-$G29)&lt;=1)*1,""))),"")</f>
        <v/>
      </c>
      <c r="ET29" s="262"/>
      <c r="EV29" s="253">
        <f t="shared" si="12"/>
        <v>26</v>
      </c>
      <c r="EW29" s="254" t="str">
        <f>GrpD!$B$6</f>
        <v>Poland</v>
      </c>
      <c r="EX29" s="255">
        <f t="shared" si="294"/>
        <v>11</v>
      </c>
      <c r="EY29" s="254" t="str">
        <f>GrpD!$D$6</f>
        <v>Austria</v>
      </c>
      <c r="EZ29" s="258"/>
      <c r="FA29" s="258"/>
      <c r="FB29" s="261"/>
      <c r="FC29" s="255" t="str">
        <f t="shared" si="295"/>
        <v/>
      </c>
      <c r="FD29" s="255" t="str">
        <f>IF((FC29&lt;&gt;""),IF(OR($F29&lt;&gt;$G29,PrSettings!$M$4="●"),(($F29-$G29)=(EZ29-FA29))*1,0),"")</f>
        <v/>
      </c>
      <c r="FE29" s="255" t="str">
        <f t="shared" si="296"/>
        <v/>
      </c>
      <c r="FF29" s="255" t="str">
        <f>IF(FC29&lt;&gt;"",IF(ABS($F29-$G29)&gt;=PrSettings!$M$7,(ABS($F29-$G29-EZ29+FA29)&lt;=1)*1,IF(AND(FC29,$F29=$G29,$F29&gt;=PrSettings!$M$6),(ABS(EZ29-$F29)&lt;=1)*1,IF(AND(ABS($F29-$G29-EZ29+FA29)&lt;=1,$F29+$G29&gt;=PrSettings!$M$8),(ABS(EZ29-$F29)&lt;=1)*(ABS(FA29-$G29)&lt;=1)*1,""))),"")</f>
        <v/>
      </c>
      <c r="FG29" s="262"/>
      <c r="FI29" s="253">
        <f t="shared" si="13"/>
        <v>26</v>
      </c>
      <c r="FJ29" s="254" t="str">
        <f>GrpD!$B$6</f>
        <v>Poland</v>
      </c>
      <c r="FK29" s="255">
        <f t="shared" si="297"/>
        <v>11</v>
      </c>
      <c r="FL29" s="254" t="str">
        <f>GrpD!$D$6</f>
        <v>Austria</v>
      </c>
      <c r="FM29" s="258"/>
      <c r="FN29" s="258"/>
      <c r="FO29" s="261"/>
      <c r="FP29" s="255" t="str">
        <f t="shared" si="298"/>
        <v/>
      </c>
      <c r="FQ29" s="255" t="str">
        <f>IF((FP29&lt;&gt;""),IF(OR($F29&lt;&gt;$G29,PrSettings!$M$4="●"),(($F29-$G29)=(FM29-FN29))*1,0),"")</f>
        <v/>
      </c>
      <c r="FR29" s="255" t="str">
        <f t="shared" si="299"/>
        <v/>
      </c>
      <c r="FS29" s="255" t="str">
        <f>IF(FP29&lt;&gt;"",IF(ABS($F29-$G29)&gt;=PrSettings!$M$7,(ABS($F29-$G29-FM29+FN29)&lt;=1)*1,IF(AND(FP29,$F29=$G29,$F29&gt;=PrSettings!$M$6),(ABS(FM29-$F29)&lt;=1)*1,IF(AND(ABS($F29-$G29-FM29+FN29)&lt;=1,$F29+$G29&gt;=PrSettings!$M$8),(ABS(FM29-$F29)&lt;=1)*(ABS(FN29-$G29)&lt;=1)*1,""))),"")</f>
        <v/>
      </c>
      <c r="FT29" s="262"/>
      <c r="FV29" s="253">
        <f t="shared" si="14"/>
        <v>26</v>
      </c>
      <c r="FW29" s="254" t="str">
        <f>GrpD!$B$6</f>
        <v>Poland</v>
      </c>
      <c r="FX29" s="255">
        <f t="shared" si="300"/>
        <v>11</v>
      </c>
      <c r="FY29" s="254" t="str">
        <f>GrpD!$D$6</f>
        <v>Austria</v>
      </c>
      <c r="FZ29" s="258"/>
      <c r="GA29" s="258"/>
      <c r="GB29" s="261"/>
      <c r="GC29" s="255" t="str">
        <f t="shared" si="301"/>
        <v/>
      </c>
      <c r="GD29" s="255" t="str">
        <f>IF((GC29&lt;&gt;""),IF(OR($F29&lt;&gt;$G29,PrSettings!$M$4="●"),(($F29-$G29)=(FZ29-GA29))*1,0),"")</f>
        <v/>
      </c>
      <c r="GE29" s="255" t="str">
        <f t="shared" si="302"/>
        <v/>
      </c>
      <c r="GF29" s="255" t="str">
        <f>IF(GC29&lt;&gt;"",IF(ABS($F29-$G29)&gt;=PrSettings!$M$7,(ABS($F29-$G29-FZ29+GA29)&lt;=1)*1,IF(AND(GC29,$F29=$G29,$F29&gt;=PrSettings!$M$6),(ABS(FZ29-$F29)&lt;=1)*1,IF(AND(ABS($F29-$G29-FZ29+GA29)&lt;=1,$F29+$G29&gt;=PrSettings!$M$8),(ABS(FZ29-$F29)&lt;=1)*(ABS(GA29-$G29)&lt;=1)*1,""))),"")</f>
        <v/>
      </c>
      <c r="GG29" s="262"/>
      <c r="GI29" s="253">
        <f t="shared" si="15"/>
        <v>26</v>
      </c>
      <c r="GJ29" s="254" t="str">
        <f>GrpD!$B$6</f>
        <v>Poland</v>
      </c>
      <c r="GK29" s="255">
        <f t="shared" si="303"/>
        <v>11</v>
      </c>
      <c r="GL29" s="254" t="str">
        <f>GrpD!$D$6</f>
        <v>Austria</v>
      </c>
      <c r="GM29" s="258"/>
      <c r="GN29" s="258"/>
      <c r="GO29" s="261"/>
      <c r="GP29" s="255" t="str">
        <f t="shared" si="304"/>
        <v/>
      </c>
      <c r="GQ29" s="255" t="str">
        <f>IF((GP29&lt;&gt;""),IF(OR($F29&lt;&gt;$G29,PrSettings!$M$4="●"),(($F29-$G29)=(GM29-GN29))*1,0),"")</f>
        <v/>
      </c>
      <c r="GR29" s="255" t="str">
        <f t="shared" si="305"/>
        <v/>
      </c>
      <c r="GS29" s="255" t="str">
        <f>IF(GP29&lt;&gt;"",IF(ABS($F29-$G29)&gt;=PrSettings!$M$7,(ABS($F29-$G29-GM29+GN29)&lt;=1)*1,IF(AND(GP29,$F29=$G29,$F29&gt;=PrSettings!$M$6),(ABS(GM29-$F29)&lt;=1)*1,IF(AND(ABS($F29-$G29-GM29+GN29)&lt;=1,$F29+$G29&gt;=PrSettings!$M$8),(ABS(GM29-$F29)&lt;=1)*(ABS(GN29-$G29)&lt;=1)*1,""))),"")</f>
        <v/>
      </c>
      <c r="GT29" s="262"/>
      <c r="GV29" s="253">
        <f t="shared" si="16"/>
        <v>26</v>
      </c>
      <c r="GW29" s="254" t="str">
        <f>GrpD!$B$6</f>
        <v>Poland</v>
      </c>
      <c r="GX29" s="255">
        <f t="shared" si="306"/>
        <v>11</v>
      </c>
      <c r="GY29" s="254" t="str">
        <f>GrpD!$D$6</f>
        <v>Austria</v>
      </c>
      <c r="GZ29" s="258"/>
      <c r="HA29" s="258"/>
      <c r="HB29" s="261"/>
      <c r="HC29" s="255" t="str">
        <f t="shared" si="307"/>
        <v/>
      </c>
      <c r="HD29" s="255" t="str">
        <f>IF((HC29&lt;&gt;""),IF(OR($F29&lt;&gt;$G29,PrSettings!$M$4="●"),(($F29-$G29)=(GZ29-HA29))*1,0),"")</f>
        <v/>
      </c>
      <c r="HE29" s="255" t="str">
        <f t="shared" si="308"/>
        <v/>
      </c>
      <c r="HF29" s="255" t="str">
        <f>IF(HC29&lt;&gt;"",IF(ABS($F29-$G29)&gt;=PrSettings!$M$7,(ABS($F29-$G29-GZ29+HA29)&lt;=1)*1,IF(AND(HC29,$F29=$G29,$F29&gt;=PrSettings!$M$6),(ABS(GZ29-$F29)&lt;=1)*1,IF(AND(ABS($F29-$G29-GZ29+HA29)&lt;=1,$F29+$G29&gt;=PrSettings!$M$8),(ABS(GZ29-$F29)&lt;=1)*(ABS(HA29-$G29)&lt;=1)*1,""))),"")</f>
        <v/>
      </c>
      <c r="HG29" s="262"/>
      <c r="HI29" s="253">
        <f t="shared" si="17"/>
        <v>26</v>
      </c>
      <c r="HJ29" s="254" t="str">
        <f>GrpD!$B$6</f>
        <v>Poland</v>
      </c>
      <c r="HK29" s="255">
        <f t="shared" si="309"/>
        <v>11</v>
      </c>
      <c r="HL29" s="254" t="str">
        <f>GrpD!$D$6</f>
        <v>Austria</v>
      </c>
      <c r="HM29" s="258"/>
      <c r="HN29" s="258"/>
      <c r="HO29" s="261"/>
      <c r="HP29" s="255" t="str">
        <f t="shared" si="310"/>
        <v/>
      </c>
      <c r="HQ29" s="255" t="str">
        <f>IF((HP29&lt;&gt;""),IF(OR($F29&lt;&gt;$G29,PrSettings!$M$4="●"),(($F29-$G29)=(HM29-HN29))*1,0),"")</f>
        <v/>
      </c>
      <c r="HR29" s="255" t="str">
        <f t="shared" si="311"/>
        <v/>
      </c>
      <c r="HS29" s="255" t="str">
        <f>IF(HP29&lt;&gt;"",IF(ABS($F29-$G29)&gt;=PrSettings!$M$7,(ABS($F29-$G29-HM29+HN29)&lt;=1)*1,IF(AND(HP29,$F29=$G29,$F29&gt;=PrSettings!$M$6),(ABS(HM29-$F29)&lt;=1)*1,IF(AND(ABS($F29-$G29-HM29+HN29)&lt;=1,$F29+$G29&gt;=PrSettings!$M$8),(ABS(HM29-$F29)&lt;=1)*(ABS(HN29-$G29)&lt;=1)*1,""))),"")</f>
        <v/>
      </c>
      <c r="HT29" s="262"/>
      <c r="HV29" s="253">
        <f t="shared" si="18"/>
        <v>26</v>
      </c>
      <c r="HW29" s="254" t="str">
        <f>GrpD!$B$6</f>
        <v>Poland</v>
      </c>
      <c r="HX29" s="255">
        <f t="shared" si="312"/>
        <v>11</v>
      </c>
      <c r="HY29" s="254" t="str">
        <f>GrpD!$D$6</f>
        <v>Austria</v>
      </c>
      <c r="HZ29" s="258"/>
      <c r="IA29" s="258"/>
      <c r="IB29" s="261"/>
      <c r="IC29" s="255" t="str">
        <f t="shared" si="313"/>
        <v/>
      </c>
      <c r="ID29" s="255" t="str">
        <f>IF((IC29&lt;&gt;""),IF(OR($F29&lt;&gt;$G29,PrSettings!$M$4="●"),(($F29-$G29)=(HZ29-IA29))*1,0),"")</f>
        <v/>
      </c>
      <c r="IE29" s="255" t="str">
        <f t="shared" si="314"/>
        <v/>
      </c>
      <c r="IF29" s="255" t="str">
        <f>IF(IC29&lt;&gt;"",IF(ABS($F29-$G29)&gt;=PrSettings!$M$7,(ABS($F29-$G29-HZ29+IA29)&lt;=1)*1,IF(AND(IC29,$F29=$G29,$F29&gt;=PrSettings!$M$6),(ABS(HZ29-$F29)&lt;=1)*1,IF(AND(ABS($F29-$G29-HZ29+IA29)&lt;=1,$F29+$G29&gt;=PrSettings!$M$8),(ABS(HZ29-$F29)&lt;=1)*(ABS(IA29-$G29)&lt;=1)*1,""))),"")</f>
        <v/>
      </c>
      <c r="IG29" s="262"/>
      <c r="II29" s="253">
        <f t="shared" si="19"/>
        <v>26</v>
      </c>
      <c r="IJ29" s="254" t="str">
        <f>GrpD!$B$6</f>
        <v>Poland</v>
      </c>
      <c r="IK29" s="255">
        <f t="shared" si="315"/>
        <v>11</v>
      </c>
      <c r="IL29" s="254" t="str">
        <f>GrpD!$D$6</f>
        <v>Austria</v>
      </c>
      <c r="IM29" s="258"/>
      <c r="IN29" s="258"/>
      <c r="IO29" s="261"/>
      <c r="IP29" s="255" t="str">
        <f t="shared" si="316"/>
        <v/>
      </c>
      <c r="IQ29" s="255" t="str">
        <f>IF((IP29&lt;&gt;""),IF(OR($F29&lt;&gt;$G29,PrSettings!$M$4="●"),(($F29-$G29)=(IM29-IN29))*1,0),"")</f>
        <v/>
      </c>
      <c r="IR29" s="255" t="str">
        <f t="shared" si="317"/>
        <v/>
      </c>
      <c r="IS29" s="255" t="str">
        <f>IF(IP29&lt;&gt;"",IF(ABS($F29-$G29)&gt;=PrSettings!$M$7,(ABS($F29-$G29-IM29+IN29)&lt;=1)*1,IF(AND(IP29,$F29=$G29,$F29&gt;=PrSettings!$M$6),(ABS(IM29-$F29)&lt;=1)*1,IF(AND(ABS($F29-$G29-IM29+IN29)&lt;=1,$F29+$G29&gt;=PrSettings!$M$8),(ABS(IM29-$F29)&lt;=1)*(ABS(IN29-$G29)&lt;=1)*1,""))),"")</f>
        <v/>
      </c>
      <c r="IT29" s="262"/>
      <c r="IV29" s="253">
        <f t="shared" si="20"/>
        <v>26</v>
      </c>
      <c r="IW29" s="254" t="str">
        <f>GrpD!$B$6</f>
        <v>Poland</v>
      </c>
      <c r="IX29" s="255">
        <f t="shared" si="318"/>
        <v>11</v>
      </c>
      <c r="IY29" s="254" t="str">
        <f>GrpD!$D$6</f>
        <v>Austria</v>
      </c>
      <c r="IZ29" s="258"/>
      <c r="JA29" s="258"/>
      <c r="JB29" s="261"/>
      <c r="JC29" s="255" t="str">
        <f t="shared" si="319"/>
        <v/>
      </c>
      <c r="JD29" s="255" t="str">
        <f>IF((JC29&lt;&gt;""),IF(OR($F29&lt;&gt;$G29,PrSettings!$M$4="●"),(($F29-$G29)=(IZ29-JA29))*1,0),"")</f>
        <v/>
      </c>
      <c r="JE29" s="255" t="str">
        <f t="shared" si="320"/>
        <v/>
      </c>
      <c r="JF29" s="255" t="str">
        <f>IF(JC29&lt;&gt;"",IF(ABS($F29-$G29)&gt;=PrSettings!$M$7,(ABS($F29-$G29-IZ29+JA29)&lt;=1)*1,IF(AND(JC29,$F29=$G29,$F29&gt;=PrSettings!$M$6),(ABS(IZ29-$F29)&lt;=1)*1,IF(AND(ABS($F29-$G29-IZ29+JA29)&lt;=1,$F29+$G29&gt;=PrSettings!$M$8),(ABS(IZ29-$F29)&lt;=1)*(ABS(JA29-$G29)&lt;=1)*1,""))),"")</f>
        <v/>
      </c>
      <c r="JG29" s="262"/>
      <c r="JI29" s="253">
        <f t="shared" si="21"/>
        <v>26</v>
      </c>
      <c r="JJ29" s="254" t="str">
        <f>GrpD!$B$6</f>
        <v>Poland</v>
      </c>
      <c r="JK29" s="255">
        <f t="shared" si="321"/>
        <v>11</v>
      </c>
      <c r="JL29" s="254" t="str">
        <f>GrpD!$D$6</f>
        <v>Austria</v>
      </c>
      <c r="JM29" s="258"/>
      <c r="JN29" s="258"/>
      <c r="JO29" s="261"/>
      <c r="JP29" s="255" t="str">
        <f t="shared" si="322"/>
        <v/>
      </c>
      <c r="JQ29" s="255" t="str">
        <f>IF((JP29&lt;&gt;""),IF(OR($F29&lt;&gt;$G29,PrSettings!$M$4="●"),(($F29-$G29)=(JM29-JN29))*1,0),"")</f>
        <v/>
      </c>
      <c r="JR29" s="255" t="str">
        <f t="shared" si="323"/>
        <v/>
      </c>
      <c r="JS29" s="255" t="str">
        <f>IF(JP29&lt;&gt;"",IF(ABS($F29-$G29)&gt;=PrSettings!$M$7,(ABS($F29-$G29-JM29+JN29)&lt;=1)*1,IF(AND(JP29,$F29=$G29,$F29&gt;=PrSettings!$M$6),(ABS(JM29-$F29)&lt;=1)*1,IF(AND(ABS($F29-$G29-JM29+JN29)&lt;=1,$F29+$G29&gt;=PrSettings!$M$8),(ABS(JM29-$F29)&lt;=1)*(ABS(JN29-$G29)&lt;=1)*1,""))),"")</f>
        <v/>
      </c>
      <c r="JT29" s="262"/>
      <c r="JV29" s="253">
        <f t="shared" si="22"/>
        <v>26</v>
      </c>
      <c r="JW29" s="254" t="str">
        <f>GrpD!$B$6</f>
        <v>Poland</v>
      </c>
      <c r="JX29" s="255">
        <f t="shared" si="324"/>
        <v>11</v>
      </c>
      <c r="JY29" s="254" t="str">
        <f>GrpD!$D$6</f>
        <v>Austria</v>
      </c>
      <c r="JZ29" s="258"/>
      <c r="KA29" s="258"/>
      <c r="KB29" s="261"/>
      <c r="KC29" s="255" t="str">
        <f t="shared" si="325"/>
        <v/>
      </c>
      <c r="KD29" s="255" t="str">
        <f>IF((KC29&lt;&gt;""),IF(OR($F29&lt;&gt;$G29,PrSettings!$M$4="●"),(($F29-$G29)=(JZ29-KA29))*1,0),"")</f>
        <v/>
      </c>
      <c r="KE29" s="255" t="str">
        <f t="shared" si="326"/>
        <v/>
      </c>
      <c r="KF29" s="255" t="str">
        <f>IF(KC29&lt;&gt;"",IF(ABS($F29-$G29)&gt;=PrSettings!$M$7,(ABS($F29-$G29-JZ29+KA29)&lt;=1)*1,IF(AND(KC29,$F29=$G29,$F29&gt;=PrSettings!$M$6),(ABS(JZ29-$F29)&lt;=1)*1,IF(AND(ABS($F29-$G29-JZ29+KA29)&lt;=1,$F29+$G29&gt;=PrSettings!$M$8),(ABS(JZ29-$F29)&lt;=1)*(ABS(KA29-$G29)&lt;=1)*1,""))),"")</f>
        <v/>
      </c>
      <c r="KG29" s="262"/>
      <c r="KI29" s="253">
        <f t="shared" si="23"/>
        <v>26</v>
      </c>
      <c r="KJ29" s="254" t="str">
        <f>GrpD!$B$6</f>
        <v>Poland</v>
      </c>
      <c r="KK29" s="255">
        <f t="shared" si="327"/>
        <v>11</v>
      </c>
      <c r="KL29" s="254" t="str">
        <f>GrpD!$D$6</f>
        <v>Austria</v>
      </c>
      <c r="KM29" s="258"/>
      <c r="KN29" s="258"/>
      <c r="KO29" s="261"/>
      <c r="KP29" s="255" t="str">
        <f t="shared" si="328"/>
        <v/>
      </c>
      <c r="KQ29" s="255" t="str">
        <f>IF((KP29&lt;&gt;""),IF(OR($F29&lt;&gt;$G29,PrSettings!$M$4="●"),(($F29-$G29)=(KM29-KN29))*1,0),"")</f>
        <v/>
      </c>
      <c r="KR29" s="255" t="str">
        <f t="shared" si="329"/>
        <v/>
      </c>
      <c r="KS29" s="255" t="str">
        <f>IF(KP29&lt;&gt;"",IF(ABS($F29-$G29)&gt;=PrSettings!$M$7,(ABS($F29-$G29-KM29+KN29)&lt;=1)*1,IF(AND(KP29,$F29=$G29,$F29&gt;=PrSettings!$M$6),(ABS(KM29-$F29)&lt;=1)*1,IF(AND(ABS($F29-$G29-KM29+KN29)&lt;=1,$F29+$G29&gt;=PrSettings!$M$8),(ABS(KM29-$F29)&lt;=1)*(ABS(KN29-$G29)&lt;=1)*1,""))),"")</f>
        <v/>
      </c>
      <c r="KT29" s="262"/>
      <c r="KV29" s="253">
        <f t="shared" si="24"/>
        <v>26</v>
      </c>
      <c r="KW29" s="254" t="str">
        <f>GrpD!$B$6</f>
        <v>Poland</v>
      </c>
      <c r="KX29" s="255">
        <f t="shared" si="330"/>
        <v>11</v>
      </c>
      <c r="KY29" s="254" t="str">
        <f>GrpD!$D$6</f>
        <v>Austria</v>
      </c>
      <c r="KZ29" s="258"/>
      <c r="LA29" s="258"/>
      <c r="LB29" s="261"/>
      <c r="LC29" s="255" t="str">
        <f t="shared" si="331"/>
        <v/>
      </c>
      <c r="LD29" s="255" t="str">
        <f>IF((LC29&lt;&gt;""),IF(OR($F29&lt;&gt;$G29,PrSettings!$M$4="●"),(($F29-$G29)=(KZ29-LA29))*1,0),"")</f>
        <v/>
      </c>
      <c r="LE29" s="255" t="str">
        <f t="shared" si="332"/>
        <v/>
      </c>
      <c r="LF29" s="255" t="str">
        <f>IF(LC29&lt;&gt;"",IF(ABS($F29-$G29)&gt;=PrSettings!$M$7,(ABS($F29-$G29-KZ29+LA29)&lt;=1)*1,IF(AND(LC29,$F29=$G29,$F29&gt;=PrSettings!$M$6),(ABS(KZ29-$F29)&lt;=1)*1,IF(AND(ABS($F29-$G29-KZ29+LA29)&lt;=1,$F29+$G29&gt;=PrSettings!$M$8),(ABS(KZ29-$F29)&lt;=1)*(ABS(LA29-$G29)&lt;=1)*1,""))),"")</f>
        <v/>
      </c>
      <c r="LG29" s="262"/>
      <c r="LI29" s="253">
        <f t="shared" si="25"/>
        <v>26</v>
      </c>
      <c r="LJ29" s="254" t="str">
        <f>GrpD!$B$6</f>
        <v>Poland</v>
      </c>
      <c r="LK29" s="255">
        <f t="shared" si="333"/>
        <v>11</v>
      </c>
      <c r="LL29" s="254" t="str">
        <f>GrpD!$D$6</f>
        <v>Austria</v>
      </c>
      <c r="LM29" s="258"/>
      <c r="LN29" s="258"/>
      <c r="LO29" s="261"/>
      <c r="LP29" s="255" t="str">
        <f t="shared" si="334"/>
        <v/>
      </c>
      <c r="LQ29" s="255" t="str">
        <f>IF((LP29&lt;&gt;""),IF(OR($F29&lt;&gt;$G29,PrSettings!$M$4="●"),(($F29-$G29)=(LM29-LN29))*1,0),"")</f>
        <v/>
      </c>
      <c r="LR29" s="255" t="str">
        <f t="shared" si="335"/>
        <v/>
      </c>
      <c r="LS29" s="255" t="str">
        <f>IF(LP29&lt;&gt;"",IF(ABS($F29-$G29)&gt;=PrSettings!$M$7,(ABS($F29-$G29-LM29+LN29)&lt;=1)*1,IF(AND(LP29,$F29=$G29,$F29&gt;=PrSettings!$M$6),(ABS(LM29-$F29)&lt;=1)*1,IF(AND(ABS($F29-$G29-LM29+LN29)&lt;=1,$F29+$G29&gt;=PrSettings!$M$8),(ABS(LM29-$F29)&lt;=1)*(ABS(LN29-$G29)&lt;=1)*1,""))),"")</f>
        <v/>
      </c>
      <c r="LT29" s="262"/>
      <c r="LV29" s="253">
        <f t="shared" si="26"/>
        <v>26</v>
      </c>
      <c r="LW29" s="254" t="str">
        <f>GrpD!$B$6</f>
        <v>Poland</v>
      </c>
      <c r="LX29" s="255">
        <f t="shared" si="336"/>
        <v>11</v>
      </c>
      <c r="LY29" s="254" t="str">
        <f>GrpD!$D$6</f>
        <v>Austria</v>
      </c>
      <c r="LZ29" s="258"/>
      <c r="MA29" s="258"/>
      <c r="MB29" s="261"/>
      <c r="MC29" s="255" t="str">
        <f t="shared" si="337"/>
        <v/>
      </c>
      <c r="MD29" s="255" t="str">
        <f>IF((MC29&lt;&gt;""),IF(OR($F29&lt;&gt;$G29,PrSettings!$M$4="●"),(($F29-$G29)=(LZ29-MA29))*1,0),"")</f>
        <v/>
      </c>
      <c r="ME29" s="255" t="str">
        <f t="shared" si="338"/>
        <v/>
      </c>
      <c r="MF29" s="255" t="str">
        <f>IF(MC29&lt;&gt;"",IF(ABS($F29-$G29)&gt;=PrSettings!$M$7,(ABS($F29-$G29-LZ29+MA29)&lt;=1)*1,IF(AND(MC29,$F29=$G29,$F29&gt;=PrSettings!$M$6),(ABS(LZ29-$F29)&lt;=1)*1,IF(AND(ABS($F29-$G29-LZ29+MA29)&lt;=1,$F29+$G29&gt;=PrSettings!$M$8),(ABS(LZ29-$F29)&lt;=1)*(ABS(MA29-$G29)&lt;=1)*1,""))),"")</f>
        <v/>
      </c>
      <c r="MG29" s="262"/>
    </row>
    <row r="30">
      <c r="A30" s="172"/>
      <c r="B30" s="253">
        <f t="array" ref="B30">INDEX(Groups!$C$7:$C$35,MATCH(C30,Groups!$D$7:$D$35,0))</f>
        <v>12</v>
      </c>
      <c r="C30" s="254" t="str">
        <f>GrpD!$B$7</f>
        <v>Netherlands</v>
      </c>
      <c r="D30" s="255">
        <f t="array" ref="D30">INDEX(Groups!$C$7:$C$35,MATCH(E30,Groups!$D$7:$D$35,0))</f>
        <v>2</v>
      </c>
      <c r="E30" s="254" t="str">
        <f>GrpD!$D$7</f>
        <v>France</v>
      </c>
      <c r="F30" s="256">
        <f>GrpD!$E$7</f>
        <v>1</v>
      </c>
      <c r="G30" s="257">
        <f>GrpD!$G$7</f>
        <v>3</v>
      </c>
      <c r="H30" s="133"/>
      <c r="I30" s="253">
        <f t="shared" si="1"/>
        <v>12</v>
      </c>
      <c r="J30" s="254" t="str">
        <f>GrpD!$B$7</f>
        <v>Netherlands</v>
      </c>
      <c r="K30" s="255">
        <f t="shared" si="261"/>
        <v>2</v>
      </c>
      <c r="L30" s="254" t="str">
        <f>GrpD!$D$7</f>
        <v>France</v>
      </c>
      <c r="M30" s="258"/>
      <c r="N30" s="258"/>
      <c r="O30" s="261"/>
      <c r="P30" s="255" t="str">
        <f t="shared" si="262"/>
        <v/>
      </c>
      <c r="Q30" s="255" t="str">
        <f>IF((P30&lt;&gt;""),IF(OR($F30&lt;&gt;$G30,PrSettings!$M$4="●"),(($F30-$G30)=(M30-N30))*1,0),"")</f>
        <v/>
      </c>
      <c r="R30" s="255" t="str">
        <f t="shared" si="263"/>
        <v/>
      </c>
      <c r="S30" s="255" t="str">
        <f>IF(P30&lt;&gt;"",IF(ABS($F30-$G30)&gt;=PrSettings!$M$7,(ABS($F30-$G30-M30+N30)&lt;=1)*1,IF(AND(P30,$F30=$G30,$F30&gt;=PrSettings!$M$6),(ABS(M30-$F30)&lt;=1)*1,IF(AND(ABS($F30-$G30-M30+N30)&lt;=1,$F30+$G30&gt;=PrSettings!$M$8),(ABS(M30-$F30)&lt;=1)*(ABS(N30-$G30)&lt;=1)*1,""))),"")</f>
        <v/>
      </c>
      <c r="T30" s="262"/>
      <c r="V30" s="253">
        <f t="shared" si="2"/>
        <v>12</v>
      </c>
      <c r="W30" s="254" t="str">
        <f>GrpD!$B$7</f>
        <v>Netherlands</v>
      </c>
      <c r="X30" s="255">
        <f t="shared" si="264"/>
        <v>2</v>
      </c>
      <c r="Y30" s="254" t="str">
        <f>GrpD!$D$7</f>
        <v>France</v>
      </c>
      <c r="Z30" s="258"/>
      <c r="AA30" s="258"/>
      <c r="AB30" s="261"/>
      <c r="AC30" s="255" t="str">
        <f t="shared" si="265"/>
        <v/>
      </c>
      <c r="AD30" s="255" t="str">
        <f>IF((AC30&lt;&gt;""),IF(OR($F30&lt;&gt;$G30,PrSettings!$M$4="●"),(($F30-$G30)=(Z30-AA30))*1,0),"")</f>
        <v/>
      </c>
      <c r="AE30" s="255" t="str">
        <f t="shared" si="266"/>
        <v/>
      </c>
      <c r="AF30" s="255" t="str">
        <f>IF(AC30&lt;&gt;"",IF(ABS($F30-$G30)&gt;=PrSettings!$M$7,(ABS($F30-$G30-Z30+AA30)&lt;=1)*1,IF(AND(AC30,$F30=$G30,$F30&gt;=PrSettings!$M$6),(ABS(Z30-$F30)&lt;=1)*1,IF(AND(ABS($F30-$G30-Z30+AA30)&lt;=1,$F30+$G30&gt;=PrSettings!$M$8),(ABS(Z30-$F30)&lt;=1)*(ABS(AA30-$G30)&lt;=1)*1,""))),"")</f>
        <v/>
      </c>
      <c r="AG30" s="262"/>
      <c r="AI30" s="253">
        <f t="shared" si="3"/>
        <v>12</v>
      </c>
      <c r="AJ30" s="254" t="str">
        <f>GrpD!$B$7</f>
        <v>Netherlands</v>
      </c>
      <c r="AK30" s="255">
        <f t="shared" si="267"/>
        <v>2</v>
      </c>
      <c r="AL30" s="254" t="str">
        <f>GrpD!$D$7</f>
        <v>France</v>
      </c>
      <c r="AM30" s="258"/>
      <c r="AN30" s="258"/>
      <c r="AO30" s="261"/>
      <c r="AP30" s="255" t="str">
        <f t="shared" si="268"/>
        <v/>
      </c>
      <c r="AQ30" s="255" t="str">
        <f>IF((AP30&lt;&gt;""),IF(OR($F30&lt;&gt;$G30,PrSettings!$M$4="●"),(($F30-$G30)=(AM30-AN30))*1,0),"")</f>
        <v/>
      </c>
      <c r="AR30" s="255" t="str">
        <f t="shared" si="269"/>
        <v/>
      </c>
      <c r="AS30" s="255" t="str">
        <f>IF(AP30&lt;&gt;"",IF(ABS($F30-$G30)&gt;=PrSettings!$M$7,(ABS($F30-$G30-AM30+AN30)&lt;=1)*1,IF(AND(AP30,$F30=$G30,$F30&gt;=PrSettings!$M$6),(ABS(AM30-$F30)&lt;=1)*1,IF(AND(ABS($F30-$G30-AM30+AN30)&lt;=1,$F30+$G30&gt;=PrSettings!$M$8),(ABS(AM30-$F30)&lt;=1)*(ABS(AN30-$G30)&lt;=1)*1,""))),"")</f>
        <v/>
      </c>
      <c r="AT30" s="262"/>
      <c r="AV30" s="253">
        <f t="shared" si="4"/>
        <v>12</v>
      </c>
      <c r="AW30" s="254" t="str">
        <f>GrpD!$B$7</f>
        <v>Netherlands</v>
      </c>
      <c r="AX30" s="255">
        <f t="shared" si="270"/>
        <v>2</v>
      </c>
      <c r="AY30" s="254" t="str">
        <f>GrpD!$D$7</f>
        <v>France</v>
      </c>
      <c r="AZ30" s="258"/>
      <c r="BA30" s="258"/>
      <c r="BB30" s="261"/>
      <c r="BC30" s="255" t="str">
        <f t="shared" si="271"/>
        <v/>
      </c>
      <c r="BD30" s="255" t="str">
        <f>IF((BC30&lt;&gt;""),IF(OR($F30&lt;&gt;$G30,PrSettings!$M$4="●"),(($F30-$G30)=(AZ30-BA30))*1,0),"")</f>
        <v/>
      </c>
      <c r="BE30" s="255" t="str">
        <f t="shared" si="272"/>
        <v/>
      </c>
      <c r="BF30" s="255" t="str">
        <f>IF(BC30&lt;&gt;"",IF(ABS($F30-$G30)&gt;=PrSettings!$M$7,(ABS($F30-$G30-AZ30+BA30)&lt;=1)*1,IF(AND(BC30,$F30=$G30,$F30&gt;=PrSettings!$M$6),(ABS(AZ30-$F30)&lt;=1)*1,IF(AND(ABS($F30-$G30-AZ30+BA30)&lt;=1,$F30+$G30&gt;=PrSettings!$M$8),(ABS(AZ30-$F30)&lt;=1)*(ABS(BA30-$G30)&lt;=1)*1,""))),"")</f>
        <v/>
      </c>
      <c r="BG30" s="262"/>
      <c r="BI30" s="253">
        <f t="shared" si="5"/>
        <v>12</v>
      </c>
      <c r="BJ30" s="254" t="str">
        <f>GrpD!$B$7</f>
        <v>Netherlands</v>
      </c>
      <c r="BK30" s="255">
        <f t="shared" si="273"/>
        <v>2</v>
      </c>
      <c r="BL30" s="254" t="str">
        <f>GrpD!$D$7</f>
        <v>France</v>
      </c>
      <c r="BM30" s="258"/>
      <c r="BN30" s="258"/>
      <c r="BO30" s="261"/>
      <c r="BP30" s="255" t="str">
        <f t="shared" si="274"/>
        <v/>
      </c>
      <c r="BQ30" s="255" t="str">
        <f>IF((BP30&lt;&gt;""),IF(OR($F30&lt;&gt;$G30,PrSettings!$M$4="●"),(($F30-$G30)=(BM30-BN30))*1,0),"")</f>
        <v/>
      </c>
      <c r="BR30" s="255" t="str">
        <f t="shared" si="275"/>
        <v/>
      </c>
      <c r="BS30" s="255" t="str">
        <f>IF(BP30&lt;&gt;"",IF(ABS($F30-$G30)&gt;=PrSettings!$M$7,(ABS($F30-$G30-BM30+BN30)&lt;=1)*1,IF(AND(BP30,$F30=$G30,$F30&gt;=PrSettings!$M$6),(ABS(BM30-$F30)&lt;=1)*1,IF(AND(ABS($F30-$G30-BM30+BN30)&lt;=1,$F30+$G30&gt;=PrSettings!$M$8),(ABS(BM30-$F30)&lt;=1)*(ABS(BN30-$G30)&lt;=1)*1,""))),"")</f>
        <v/>
      </c>
      <c r="BT30" s="262"/>
      <c r="BV30" s="253">
        <f t="shared" si="6"/>
        <v>12</v>
      </c>
      <c r="BW30" s="254" t="str">
        <f>GrpD!$B$7</f>
        <v>Netherlands</v>
      </c>
      <c r="BX30" s="255">
        <f t="shared" si="276"/>
        <v>2</v>
      </c>
      <c r="BY30" s="254" t="str">
        <f>GrpD!$D$7</f>
        <v>France</v>
      </c>
      <c r="BZ30" s="258"/>
      <c r="CA30" s="258"/>
      <c r="CB30" s="261"/>
      <c r="CC30" s="255" t="str">
        <f t="shared" si="277"/>
        <v/>
      </c>
      <c r="CD30" s="255" t="str">
        <f>IF((CC30&lt;&gt;""),IF(OR($F30&lt;&gt;$G30,PrSettings!$M$4="●"),(($F30-$G30)=(BZ30-CA30))*1,0),"")</f>
        <v/>
      </c>
      <c r="CE30" s="255" t="str">
        <f t="shared" si="278"/>
        <v/>
      </c>
      <c r="CF30" s="255" t="str">
        <f>IF(CC30&lt;&gt;"",IF(ABS($F30-$G30)&gt;=PrSettings!$M$7,(ABS($F30-$G30-BZ30+CA30)&lt;=1)*1,IF(AND(CC30,$F30=$G30,$F30&gt;=PrSettings!$M$6),(ABS(BZ30-$F30)&lt;=1)*1,IF(AND(ABS($F30-$G30-BZ30+CA30)&lt;=1,$F30+$G30&gt;=PrSettings!$M$8),(ABS(BZ30-$F30)&lt;=1)*(ABS(CA30-$G30)&lt;=1)*1,""))),"")</f>
        <v/>
      </c>
      <c r="CG30" s="262"/>
      <c r="CI30" s="253">
        <f t="shared" si="7"/>
        <v>12</v>
      </c>
      <c r="CJ30" s="254" t="str">
        <f>GrpD!$B$7</f>
        <v>Netherlands</v>
      </c>
      <c r="CK30" s="255">
        <f t="shared" si="279"/>
        <v>2</v>
      </c>
      <c r="CL30" s="254" t="str">
        <f>GrpD!$D$7</f>
        <v>France</v>
      </c>
      <c r="CM30" s="258"/>
      <c r="CN30" s="258"/>
      <c r="CO30" s="261"/>
      <c r="CP30" s="255" t="str">
        <f t="shared" si="280"/>
        <v/>
      </c>
      <c r="CQ30" s="255" t="str">
        <f>IF((CP30&lt;&gt;""),IF(OR($F30&lt;&gt;$G30,PrSettings!$M$4="●"),(($F30-$G30)=(CM30-CN30))*1,0),"")</f>
        <v/>
      </c>
      <c r="CR30" s="255" t="str">
        <f t="shared" si="281"/>
        <v/>
      </c>
      <c r="CS30" s="255" t="str">
        <f>IF(CP30&lt;&gt;"",IF(ABS($F30-$G30)&gt;=PrSettings!$M$7,(ABS($F30-$G30-CM30+CN30)&lt;=1)*1,IF(AND(CP30,$F30=$G30,$F30&gt;=PrSettings!$M$6),(ABS(CM30-$F30)&lt;=1)*1,IF(AND(ABS($F30-$G30-CM30+CN30)&lt;=1,$F30+$G30&gt;=PrSettings!$M$8),(ABS(CM30-$F30)&lt;=1)*(ABS(CN30-$G30)&lt;=1)*1,""))),"")</f>
        <v/>
      </c>
      <c r="CT30" s="262"/>
      <c r="CV30" s="253">
        <f t="shared" si="8"/>
        <v>12</v>
      </c>
      <c r="CW30" s="254" t="str">
        <f>GrpD!$B$7</f>
        <v>Netherlands</v>
      </c>
      <c r="CX30" s="255">
        <f t="shared" si="282"/>
        <v>2</v>
      </c>
      <c r="CY30" s="254" t="str">
        <f>GrpD!$D$7</f>
        <v>France</v>
      </c>
      <c r="CZ30" s="258"/>
      <c r="DA30" s="258"/>
      <c r="DB30" s="261"/>
      <c r="DC30" s="255" t="str">
        <f t="shared" si="283"/>
        <v/>
      </c>
      <c r="DD30" s="255" t="str">
        <f>IF((DC30&lt;&gt;""),IF(OR($F30&lt;&gt;$G30,PrSettings!$M$4="●"),(($F30-$G30)=(CZ30-DA30))*1,0),"")</f>
        <v/>
      </c>
      <c r="DE30" s="255" t="str">
        <f t="shared" si="284"/>
        <v/>
      </c>
      <c r="DF30" s="255" t="str">
        <f>IF(DC30&lt;&gt;"",IF(ABS($F30-$G30)&gt;=PrSettings!$M$7,(ABS($F30-$G30-CZ30+DA30)&lt;=1)*1,IF(AND(DC30,$F30=$G30,$F30&gt;=PrSettings!$M$6),(ABS(CZ30-$F30)&lt;=1)*1,IF(AND(ABS($F30-$G30-CZ30+DA30)&lt;=1,$F30+$G30&gt;=PrSettings!$M$8),(ABS(CZ30-$F30)&lt;=1)*(ABS(DA30-$G30)&lt;=1)*1,""))),"")</f>
        <v/>
      </c>
      <c r="DG30" s="262"/>
      <c r="DI30" s="253">
        <f t="shared" si="9"/>
        <v>12</v>
      </c>
      <c r="DJ30" s="254" t="str">
        <f>GrpD!$B$7</f>
        <v>Netherlands</v>
      </c>
      <c r="DK30" s="255">
        <f t="shared" si="285"/>
        <v>2</v>
      </c>
      <c r="DL30" s="254" t="str">
        <f>GrpD!$D$7</f>
        <v>France</v>
      </c>
      <c r="DM30" s="258"/>
      <c r="DN30" s="258"/>
      <c r="DO30" s="261"/>
      <c r="DP30" s="255" t="str">
        <f t="shared" si="286"/>
        <v/>
      </c>
      <c r="DQ30" s="255" t="str">
        <f>IF((DP30&lt;&gt;""),IF(OR($F30&lt;&gt;$G30,PrSettings!$M$4="●"),(($F30-$G30)=(DM30-DN30))*1,0),"")</f>
        <v/>
      </c>
      <c r="DR30" s="255" t="str">
        <f t="shared" si="287"/>
        <v/>
      </c>
      <c r="DS30" s="255" t="str">
        <f>IF(DP30&lt;&gt;"",IF(ABS($F30-$G30)&gt;=PrSettings!$M$7,(ABS($F30-$G30-DM30+DN30)&lt;=1)*1,IF(AND(DP30,$F30=$G30,$F30&gt;=PrSettings!$M$6),(ABS(DM30-$F30)&lt;=1)*1,IF(AND(ABS($F30-$G30-DM30+DN30)&lt;=1,$F30+$G30&gt;=PrSettings!$M$8),(ABS(DM30-$F30)&lt;=1)*(ABS(DN30-$G30)&lt;=1)*1,""))),"")</f>
        <v/>
      </c>
      <c r="DT30" s="262"/>
      <c r="DV30" s="253">
        <f t="shared" si="10"/>
        <v>12</v>
      </c>
      <c r="DW30" s="254" t="str">
        <f>GrpD!$B$7</f>
        <v>Netherlands</v>
      </c>
      <c r="DX30" s="255">
        <f t="shared" si="288"/>
        <v>2</v>
      </c>
      <c r="DY30" s="254" t="str">
        <f>GrpD!$D$7</f>
        <v>France</v>
      </c>
      <c r="DZ30" s="258"/>
      <c r="EA30" s="258"/>
      <c r="EB30" s="261"/>
      <c r="EC30" s="255" t="str">
        <f t="shared" si="289"/>
        <v/>
      </c>
      <c r="ED30" s="255" t="str">
        <f>IF((EC30&lt;&gt;""),IF(OR($F30&lt;&gt;$G30,PrSettings!$M$4="●"),(($F30-$G30)=(DZ30-EA30))*1,0),"")</f>
        <v/>
      </c>
      <c r="EE30" s="255" t="str">
        <f t="shared" si="290"/>
        <v/>
      </c>
      <c r="EF30" s="255" t="str">
        <f>IF(EC30&lt;&gt;"",IF(ABS($F30-$G30)&gt;=PrSettings!$M$7,(ABS($F30-$G30-DZ30+EA30)&lt;=1)*1,IF(AND(EC30,$F30=$G30,$F30&gt;=PrSettings!$M$6),(ABS(DZ30-$F30)&lt;=1)*1,IF(AND(ABS($F30-$G30-DZ30+EA30)&lt;=1,$F30+$G30&gt;=PrSettings!$M$8),(ABS(DZ30-$F30)&lt;=1)*(ABS(EA30-$G30)&lt;=1)*1,""))),"")</f>
        <v/>
      </c>
      <c r="EG30" s="262"/>
      <c r="EI30" s="253">
        <f t="shared" si="11"/>
        <v>12</v>
      </c>
      <c r="EJ30" s="254" t="str">
        <f>GrpD!$B$7</f>
        <v>Netherlands</v>
      </c>
      <c r="EK30" s="255">
        <f t="shared" si="291"/>
        <v>2</v>
      </c>
      <c r="EL30" s="254" t="str">
        <f>GrpD!$D$7</f>
        <v>France</v>
      </c>
      <c r="EM30" s="258"/>
      <c r="EN30" s="258"/>
      <c r="EO30" s="261"/>
      <c r="EP30" s="255" t="str">
        <f t="shared" si="292"/>
        <v/>
      </c>
      <c r="EQ30" s="255" t="str">
        <f>IF((EP30&lt;&gt;""),IF(OR($F30&lt;&gt;$G30,PrSettings!$M$4="●"),(($F30-$G30)=(EM30-EN30))*1,0),"")</f>
        <v/>
      </c>
      <c r="ER30" s="255" t="str">
        <f t="shared" si="293"/>
        <v/>
      </c>
      <c r="ES30" s="255" t="str">
        <f>IF(EP30&lt;&gt;"",IF(ABS($F30-$G30)&gt;=PrSettings!$M$7,(ABS($F30-$G30-EM30+EN30)&lt;=1)*1,IF(AND(EP30,$F30=$G30,$F30&gt;=PrSettings!$M$6),(ABS(EM30-$F30)&lt;=1)*1,IF(AND(ABS($F30-$G30-EM30+EN30)&lt;=1,$F30+$G30&gt;=PrSettings!$M$8),(ABS(EM30-$F30)&lt;=1)*(ABS(EN30-$G30)&lt;=1)*1,""))),"")</f>
        <v/>
      </c>
      <c r="ET30" s="262"/>
      <c r="EV30" s="253">
        <f t="shared" si="12"/>
        <v>12</v>
      </c>
      <c r="EW30" s="254" t="str">
        <f>GrpD!$B$7</f>
        <v>Netherlands</v>
      </c>
      <c r="EX30" s="255">
        <f t="shared" si="294"/>
        <v>2</v>
      </c>
      <c r="EY30" s="254" t="str">
        <f>GrpD!$D$7</f>
        <v>France</v>
      </c>
      <c r="EZ30" s="258"/>
      <c r="FA30" s="258"/>
      <c r="FB30" s="261"/>
      <c r="FC30" s="255" t="str">
        <f t="shared" si="295"/>
        <v/>
      </c>
      <c r="FD30" s="255" t="str">
        <f>IF((FC30&lt;&gt;""),IF(OR($F30&lt;&gt;$G30,PrSettings!$M$4="●"),(($F30-$G30)=(EZ30-FA30))*1,0),"")</f>
        <v/>
      </c>
      <c r="FE30" s="255" t="str">
        <f t="shared" si="296"/>
        <v/>
      </c>
      <c r="FF30" s="255" t="str">
        <f>IF(FC30&lt;&gt;"",IF(ABS($F30-$G30)&gt;=PrSettings!$M$7,(ABS($F30-$G30-EZ30+FA30)&lt;=1)*1,IF(AND(FC30,$F30=$G30,$F30&gt;=PrSettings!$M$6),(ABS(EZ30-$F30)&lt;=1)*1,IF(AND(ABS($F30-$G30-EZ30+FA30)&lt;=1,$F30+$G30&gt;=PrSettings!$M$8),(ABS(EZ30-$F30)&lt;=1)*(ABS(FA30-$G30)&lt;=1)*1,""))),"")</f>
        <v/>
      </c>
      <c r="FG30" s="262"/>
      <c r="FI30" s="253">
        <f t="shared" si="13"/>
        <v>12</v>
      </c>
      <c r="FJ30" s="254" t="str">
        <f>GrpD!$B$7</f>
        <v>Netherlands</v>
      </c>
      <c r="FK30" s="255">
        <f t="shared" si="297"/>
        <v>2</v>
      </c>
      <c r="FL30" s="254" t="str">
        <f>GrpD!$D$7</f>
        <v>France</v>
      </c>
      <c r="FM30" s="258"/>
      <c r="FN30" s="258"/>
      <c r="FO30" s="261"/>
      <c r="FP30" s="255" t="str">
        <f t="shared" si="298"/>
        <v/>
      </c>
      <c r="FQ30" s="255" t="str">
        <f>IF((FP30&lt;&gt;""),IF(OR($F30&lt;&gt;$G30,PrSettings!$M$4="●"),(($F30-$G30)=(FM30-FN30))*1,0),"")</f>
        <v/>
      </c>
      <c r="FR30" s="255" t="str">
        <f t="shared" si="299"/>
        <v/>
      </c>
      <c r="FS30" s="255" t="str">
        <f>IF(FP30&lt;&gt;"",IF(ABS($F30-$G30)&gt;=PrSettings!$M$7,(ABS($F30-$G30-FM30+FN30)&lt;=1)*1,IF(AND(FP30,$F30=$G30,$F30&gt;=PrSettings!$M$6),(ABS(FM30-$F30)&lt;=1)*1,IF(AND(ABS($F30-$G30-FM30+FN30)&lt;=1,$F30+$G30&gt;=PrSettings!$M$8),(ABS(FM30-$F30)&lt;=1)*(ABS(FN30-$G30)&lt;=1)*1,""))),"")</f>
        <v/>
      </c>
      <c r="FT30" s="262"/>
      <c r="FV30" s="253">
        <f t="shared" si="14"/>
        <v>12</v>
      </c>
      <c r="FW30" s="254" t="str">
        <f>GrpD!$B$7</f>
        <v>Netherlands</v>
      </c>
      <c r="FX30" s="255">
        <f t="shared" si="300"/>
        <v>2</v>
      </c>
      <c r="FY30" s="254" t="str">
        <f>GrpD!$D$7</f>
        <v>France</v>
      </c>
      <c r="FZ30" s="258"/>
      <c r="GA30" s="258"/>
      <c r="GB30" s="261"/>
      <c r="GC30" s="255" t="str">
        <f t="shared" si="301"/>
        <v/>
      </c>
      <c r="GD30" s="255" t="str">
        <f>IF((GC30&lt;&gt;""),IF(OR($F30&lt;&gt;$G30,PrSettings!$M$4="●"),(($F30-$G30)=(FZ30-GA30))*1,0),"")</f>
        <v/>
      </c>
      <c r="GE30" s="255" t="str">
        <f t="shared" si="302"/>
        <v/>
      </c>
      <c r="GF30" s="255" t="str">
        <f>IF(GC30&lt;&gt;"",IF(ABS($F30-$G30)&gt;=PrSettings!$M$7,(ABS($F30-$G30-FZ30+GA30)&lt;=1)*1,IF(AND(GC30,$F30=$G30,$F30&gt;=PrSettings!$M$6),(ABS(FZ30-$F30)&lt;=1)*1,IF(AND(ABS($F30-$G30-FZ30+GA30)&lt;=1,$F30+$G30&gt;=PrSettings!$M$8),(ABS(FZ30-$F30)&lt;=1)*(ABS(GA30-$G30)&lt;=1)*1,""))),"")</f>
        <v/>
      </c>
      <c r="GG30" s="262"/>
      <c r="GI30" s="253">
        <f t="shared" si="15"/>
        <v>12</v>
      </c>
      <c r="GJ30" s="254" t="str">
        <f>GrpD!$B$7</f>
        <v>Netherlands</v>
      </c>
      <c r="GK30" s="255">
        <f t="shared" si="303"/>
        <v>2</v>
      </c>
      <c r="GL30" s="254" t="str">
        <f>GrpD!$D$7</f>
        <v>France</v>
      </c>
      <c r="GM30" s="258"/>
      <c r="GN30" s="258"/>
      <c r="GO30" s="261"/>
      <c r="GP30" s="255" t="str">
        <f t="shared" si="304"/>
        <v/>
      </c>
      <c r="GQ30" s="255" t="str">
        <f>IF((GP30&lt;&gt;""),IF(OR($F30&lt;&gt;$G30,PrSettings!$M$4="●"),(($F30-$G30)=(GM30-GN30))*1,0),"")</f>
        <v/>
      </c>
      <c r="GR30" s="255" t="str">
        <f t="shared" si="305"/>
        <v/>
      </c>
      <c r="GS30" s="255" t="str">
        <f>IF(GP30&lt;&gt;"",IF(ABS($F30-$G30)&gt;=PrSettings!$M$7,(ABS($F30-$G30-GM30+GN30)&lt;=1)*1,IF(AND(GP30,$F30=$G30,$F30&gt;=PrSettings!$M$6),(ABS(GM30-$F30)&lt;=1)*1,IF(AND(ABS($F30-$G30-GM30+GN30)&lt;=1,$F30+$G30&gt;=PrSettings!$M$8),(ABS(GM30-$F30)&lt;=1)*(ABS(GN30-$G30)&lt;=1)*1,""))),"")</f>
        <v/>
      </c>
      <c r="GT30" s="262"/>
      <c r="GV30" s="253">
        <f t="shared" si="16"/>
        <v>12</v>
      </c>
      <c r="GW30" s="254" t="str">
        <f>GrpD!$B$7</f>
        <v>Netherlands</v>
      </c>
      <c r="GX30" s="255">
        <f t="shared" si="306"/>
        <v>2</v>
      </c>
      <c r="GY30" s="254" t="str">
        <f>GrpD!$D$7</f>
        <v>France</v>
      </c>
      <c r="GZ30" s="258"/>
      <c r="HA30" s="258"/>
      <c r="HB30" s="261"/>
      <c r="HC30" s="255" t="str">
        <f t="shared" si="307"/>
        <v/>
      </c>
      <c r="HD30" s="255" t="str">
        <f>IF((HC30&lt;&gt;""),IF(OR($F30&lt;&gt;$G30,PrSettings!$M$4="●"),(($F30-$G30)=(GZ30-HA30))*1,0),"")</f>
        <v/>
      </c>
      <c r="HE30" s="255" t="str">
        <f t="shared" si="308"/>
        <v/>
      </c>
      <c r="HF30" s="255" t="str">
        <f>IF(HC30&lt;&gt;"",IF(ABS($F30-$G30)&gt;=PrSettings!$M$7,(ABS($F30-$G30-GZ30+HA30)&lt;=1)*1,IF(AND(HC30,$F30=$G30,$F30&gt;=PrSettings!$M$6),(ABS(GZ30-$F30)&lt;=1)*1,IF(AND(ABS($F30-$G30-GZ30+HA30)&lt;=1,$F30+$G30&gt;=PrSettings!$M$8),(ABS(GZ30-$F30)&lt;=1)*(ABS(HA30-$G30)&lt;=1)*1,""))),"")</f>
        <v/>
      </c>
      <c r="HG30" s="262"/>
      <c r="HI30" s="253">
        <f t="shared" si="17"/>
        <v>12</v>
      </c>
      <c r="HJ30" s="254" t="str">
        <f>GrpD!$B$7</f>
        <v>Netherlands</v>
      </c>
      <c r="HK30" s="255">
        <f t="shared" si="309"/>
        <v>2</v>
      </c>
      <c r="HL30" s="254" t="str">
        <f>GrpD!$D$7</f>
        <v>France</v>
      </c>
      <c r="HM30" s="258"/>
      <c r="HN30" s="258"/>
      <c r="HO30" s="261"/>
      <c r="HP30" s="255" t="str">
        <f t="shared" si="310"/>
        <v/>
      </c>
      <c r="HQ30" s="255" t="str">
        <f>IF((HP30&lt;&gt;""),IF(OR($F30&lt;&gt;$G30,PrSettings!$M$4="●"),(($F30-$G30)=(HM30-HN30))*1,0),"")</f>
        <v/>
      </c>
      <c r="HR30" s="255" t="str">
        <f t="shared" si="311"/>
        <v/>
      </c>
      <c r="HS30" s="255" t="str">
        <f>IF(HP30&lt;&gt;"",IF(ABS($F30-$G30)&gt;=PrSettings!$M$7,(ABS($F30-$G30-HM30+HN30)&lt;=1)*1,IF(AND(HP30,$F30=$G30,$F30&gt;=PrSettings!$M$6),(ABS(HM30-$F30)&lt;=1)*1,IF(AND(ABS($F30-$G30-HM30+HN30)&lt;=1,$F30+$G30&gt;=PrSettings!$M$8),(ABS(HM30-$F30)&lt;=1)*(ABS(HN30-$G30)&lt;=1)*1,""))),"")</f>
        <v/>
      </c>
      <c r="HT30" s="262"/>
      <c r="HV30" s="253">
        <f t="shared" si="18"/>
        <v>12</v>
      </c>
      <c r="HW30" s="254" t="str">
        <f>GrpD!$B$7</f>
        <v>Netherlands</v>
      </c>
      <c r="HX30" s="255">
        <f t="shared" si="312"/>
        <v>2</v>
      </c>
      <c r="HY30" s="254" t="str">
        <f>GrpD!$D$7</f>
        <v>France</v>
      </c>
      <c r="HZ30" s="258"/>
      <c r="IA30" s="258"/>
      <c r="IB30" s="261"/>
      <c r="IC30" s="255" t="str">
        <f t="shared" si="313"/>
        <v/>
      </c>
      <c r="ID30" s="255" t="str">
        <f>IF((IC30&lt;&gt;""),IF(OR($F30&lt;&gt;$G30,PrSettings!$M$4="●"),(($F30-$G30)=(HZ30-IA30))*1,0),"")</f>
        <v/>
      </c>
      <c r="IE30" s="255" t="str">
        <f t="shared" si="314"/>
        <v/>
      </c>
      <c r="IF30" s="255" t="str">
        <f>IF(IC30&lt;&gt;"",IF(ABS($F30-$G30)&gt;=PrSettings!$M$7,(ABS($F30-$G30-HZ30+IA30)&lt;=1)*1,IF(AND(IC30,$F30=$G30,$F30&gt;=PrSettings!$M$6),(ABS(HZ30-$F30)&lt;=1)*1,IF(AND(ABS($F30-$G30-HZ30+IA30)&lt;=1,$F30+$G30&gt;=PrSettings!$M$8),(ABS(HZ30-$F30)&lt;=1)*(ABS(IA30-$G30)&lt;=1)*1,""))),"")</f>
        <v/>
      </c>
      <c r="IG30" s="262"/>
      <c r="II30" s="253">
        <f t="shared" si="19"/>
        <v>12</v>
      </c>
      <c r="IJ30" s="254" t="str">
        <f>GrpD!$B$7</f>
        <v>Netherlands</v>
      </c>
      <c r="IK30" s="255">
        <f t="shared" si="315"/>
        <v>2</v>
      </c>
      <c r="IL30" s="254" t="str">
        <f>GrpD!$D$7</f>
        <v>France</v>
      </c>
      <c r="IM30" s="258"/>
      <c r="IN30" s="258"/>
      <c r="IO30" s="261"/>
      <c r="IP30" s="255" t="str">
        <f t="shared" si="316"/>
        <v/>
      </c>
      <c r="IQ30" s="255" t="str">
        <f>IF((IP30&lt;&gt;""),IF(OR($F30&lt;&gt;$G30,PrSettings!$M$4="●"),(($F30-$G30)=(IM30-IN30))*1,0),"")</f>
        <v/>
      </c>
      <c r="IR30" s="255" t="str">
        <f t="shared" si="317"/>
        <v/>
      </c>
      <c r="IS30" s="255" t="str">
        <f>IF(IP30&lt;&gt;"",IF(ABS($F30-$G30)&gt;=PrSettings!$M$7,(ABS($F30-$G30-IM30+IN30)&lt;=1)*1,IF(AND(IP30,$F30=$G30,$F30&gt;=PrSettings!$M$6),(ABS(IM30-$F30)&lt;=1)*1,IF(AND(ABS($F30-$G30-IM30+IN30)&lt;=1,$F30+$G30&gt;=PrSettings!$M$8),(ABS(IM30-$F30)&lt;=1)*(ABS(IN30-$G30)&lt;=1)*1,""))),"")</f>
        <v/>
      </c>
      <c r="IT30" s="262"/>
      <c r="IV30" s="253">
        <f t="shared" si="20"/>
        <v>12</v>
      </c>
      <c r="IW30" s="254" t="str">
        <f>GrpD!$B$7</f>
        <v>Netherlands</v>
      </c>
      <c r="IX30" s="255">
        <f t="shared" si="318"/>
        <v>2</v>
      </c>
      <c r="IY30" s="254" t="str">
        <f>GrpD!$D$7</f>
        <v>France</v>
      </c>
      <c r="IZ30" s="258"/>
      <c r="JA30" s="258"/>
      <c r="JB30" s="261"/>
      <c r="JC30" s="255" t="str">
        <f t="shared" si="319"/>
        <v/>
      </c>
      <c r="JD30" s="255" t="str">
        <f>IF((JC30&lt;&gt;""),IF(OR($F30&lt;&gt;$G30,PrSettings!$M$4="●"),(($F30-$G30)=(IZ30-JA30))*1,0),"")</f>
        <v/>
      </c>
      <c r="JE30" s="255" t="str">
        <f t="shared" si="320"/>
        <v/>
      </c>
      <c r="JF30" s="255" t="str">
        <f>IF(JC30&lt;&gt;"",IF(ABS($F30-$G30)&gt;=PrSettings!$M$7,(ABS($F30-$G30-IZ30+JA30)&lt;=1)*1,IF(AND(JC30,$F30=$G30,$F30&gt;=PrSettings!$M$6),(ABS(IZ30-$F30)&lt;=1)*1,IF(AND(ABS($F30-$G30-IZ30+JA30)&lt;=1,$F30+$G30&gt;=PrSettings!$M$8),(ABS(IZ30-$F30)&lt;=1)*(ABS(JA30-$G30)&lt;=1)*1,""))),"")</f>
        <v/>
      </c>
      <c r="JG30" s="262"/>
      <c r="JI30" s="253">
        <f t="shared" si="21"/>
        <v>12</v>
      </c>
      <c r="JJ30" s="254" t="str">
        <f>GrpD!$B$7</f>
        <v>Netherlands</v>
      </c>
      <c r="JK30" s="255">
        <f t="shared" si="321"/>
        <v>2</v>
      </c>
      <c r="JL30" s="254" t="str">
        <f>GrpD!$D$7</f>
        <v>France</v>
      </c>
      <c r="JM30" s="258"/>
      <c r="JN30" s="258"/>
      <c r="JO30" s="261"/>
      <c r="JP30" s="255" t="str">
        <f t="shared" si="322"/>
        <v/>
      </c>
      <c r="JQ30" s="255" t="str">
        <f>IF((JP30&lt;&gt;""),IF(OR($F30&lt;&gt;$G30,PrSettings!$M$4="●"),(($F30-$G30)=(JM30-JN30))*1,0),"")</f>
        <v/>
      </c>
      <c r="JR30" s="255" t="str">
        <f t="shared" si="323"/>
        <v/>
      </c>
      <c r="JS30" s="255" t="str">
        <f>IF(JP30&lt;&gt;"",IF(ABS($F30-$G30)&gt;=PrSettings!$M$7,(ABS($F30-$G30-JM30+JN30)&lt;=1)*1,IF(AND(JP30,$F30=$G30,$F30&gt;=PrSettings!$M$6),(ABS(JM30-$F30)&lt;=1)*1,IF(AND(ABS($F30-$G30-JM30+JN30)&lt;=1,$F30+$G30&gt;=PrSettings!$M$8),(ABS(JM30-$F30)&lt;=1)*(ABS(JN30-$G30)&lt;=1)*1,""))),"")</f>
        <v/>
      </c>
      <c r="JT30" s="262"/>
      <c r="JV30" s="253">
        <f t="shared" si="22"/>
        <v>12</v>
      </c>
      <c r="JW30" s="254" t="str">
        <f>GrpD!$B$7</f>
        <v>Netherlands</v>
      </c>
      <c r="JX30" s="255">
        <f t="shared" si="324"/>
        <v>2</v>
      </c>
      <c r="JY30" s="254" t="str">
        <f>GrpD!$D$7</f>
        <v>France</v>
      </c>
      <c r="JZ30" s="258"/>
      <c r="KA30" s="258"/>
      <c r="KB30" s="261"/>
      <c r="KC30" s="255" t="str">
        <f t="shared" si="325"/>
        <v/>
      </c>
      <c r="KD30" s="255" t="str">
        <f>IF((KC30&lt;&gt;""),IF(OR($F30&lt;&gt;$G30,PrSettings!$M$4="●"),(($F30-$G30)=(JZ30-KA30))*1,0),"")</f>
        <v/>
      </c>
      <c r="KE30" s="255" t="str">
        <f t="shared" si="326"/>
        <v/>
      </c>
      <c r="KF30" s="255" t="str">
        <f>IF(KC30&lt;&gt;"",IF(ABS($F30-$G30)&gt;=PrSettings!$M$7,(ABS($F30-$G30-JZ30+KA30)&lt;=1)*1,IF(AND(KC30,$F30=$G30,$F30&gt;=PrSettings!$M$6),(ABS(JZ30-$F30)&lt;=1)*1,IF(AND(ABS($F30-$G30-JZ30+KA30)&lt;=1,$F30+$G30&gt;=PrSettings!$M$8),(ABS(JZ30-$F30)&lt;=1)*(ABS(KA30-$G30)&lt;=1)*1,""))),"")</f>
        <v/>
      </c>
      <c r="KG30" s="262"/>
      <c r="KI30" s="253">
        <f t="shared" si="23"/>
        <v>12</v>
      </c>
      <c r="KJ30" s="254" t="str">
        <f>GrpD!$B$7</f>
        <v>Netherlands</v>
      </c>
      <c r="KK30" s="255">
        <f t="shared" si="327"/>
        <v>2</v>
      </c>
      <c r="KL30" s="254" t="str">
        <f>GrpD!$D$7</f>
        <v>France</v>
      </c>
      <c r="KM30" s="258"/>
      <c r="KN30" s="258"/>
      <c r="KO30" s="261"/>
      <c r="KP30" s="255" t="str">
        <f t="shared" si="328"/>
        <v/>
      </c>
      <c r="KQ30" s="255" t="str">
        <f>IF((KP30&lt;&gt;""),IF(OR($F30&lt;&gt;$G30,PrSettings!$M$4="●"),(($F30-$G30)=(KM30-KN30))*1,0),"")</f>
        <v/>
      </c>
      <c r="KR30" s="255" t="str">
        <f t="shared" si="329"/>
        <v/>
      </c>
      <c r="KS30" s="255" t="str">
        <f>IF(KP30&lt;&gt;"",IF(ABS($F30-$G30)&gt;=PrSettings!$M$7,(ABS($F30-$G30-KM30+KN30)&lt;=1)*1,IF(AND(KP30,$F30=$G30,$F30&gt;=PrSettings!$M$6),(ABS(KM30-$F30)&lt;=1)*1,IF(AND(ABS($F30-$G30-KM30+KN30)&lt;=1,$F30+$G30&gt;=PrSettings!$M$8),(ABS(KM30-$F30)&lt;=1)*(ABS(KN30-$G30)&lt;=1)*1,""))),"")</f>
        <v/>
      </c>
      <c r="KT30" s="262"/>
      <c r="KV30" s="253">
        <f t="shared" si="24"/>
        <v>12</v>
      </c>
      <c r="KW30" s="254" t="str">
        <f>GrpD!$B$7</f>
        <v>Netherlands</v>
      </c>
      <c r="KX30" s="255">
        <f t="shared" si="330"/>
        <v>2</v>
      </c>
      <c r="KY30" s="254" t="str">
        <f>GrpD!$D$7</f>
        <v>France</v>
      </c>
      <c r="KZ30" s="258"/>
      <c r="LA30" s="258"/>
      <c r="LB30" s="261"/>
      <c r="LC30" s="255" t="str">
        <f t="shared" si="331"/>
        <v/>
      </c>
      <c r="LD30" s="255" t="str">
        <f>IF((LC30&lt;&gt;""),IF(OR($F30&lt;&gt;$G30,PrSettings!$M$4="●"),(($F30-$G30)=(KZ30-LA30))*1,0),"")</f>
        <v/>
      </c>
      <c r="LE30" s="255" t="str">
        <f t="shared" si="332"/>
        <v/>
      </c>
      <c r="LF30" s="255" t="str">
        <f>IF(LC30&lt;&gt;"",IF(ABS($F30-$G30)&gt;=PrSettings!$M$7,(ABS($F30-$G30-KZ30+LA30)&lt;=1)*1,IF(AND(LC30,$F30=$G30,$F30&gt;=PrSettings!$M$6),(ABS(KZ30-$F30)&lt;=1)*1,IF(AND(ABS($F30-$G30-KZ30+LA30)&lt;=1,$F30+$G30&gt;=PrSettings!$M$8),(ABS(KZ30-$F30)&lt;=1)*(ABS(LA30-$G30)&lt;=1)*1,""))),"")</f>
        <v/>
      </c>
      <c r="LG30" s="262"/>
      <c r="LI30" s="253">
        <f t="shared" si="25"/>
        <v>12</v>
      </c>
      <c r="LJ30" s="254" t="str">
        <f>GrpD!$B$7</f>
        <v>Netherlands</v>
      </c>
      <c r="LK30" s="255">
        <f t="shared" si="333"/>
        <v>2</v>
      </c>
      <c r="LL30" s="254" t="str">
        <f>GrpD!$D$7</f>
        <v>France</v>
      </c>
      <c r="LM30" s="258"/>
      <c r="LN30" s="258"/>
      <c r="LO30" s="261"/>
      <c r="LP30" s="255" t="str">
        <f t="shared" si="334"/>
        <v/>
      </c>
      <c r="LQ30" s="255" t="str">
        <f>IF((LP30&lt;&gt;""),IF(OR($F30&lt;&gt;$G30,PrSettings!$M$4="●"),(($F30-$G30)=(LM30-LN30))*1,0),"")</f>
        <v/>
      </c>
      <c r="LR30" s="255" t="str">
        <f t="shared" si="335"/>
        <v/>
      </c>
      <c r="LS30" s="255" t="str">
        <f>IF(LP30&lt;&gt;"",IF(ABS($F30-$G30)&gt;=PrSettings!$M$7,(ABS($F30-$G30-LM30+LN30)&lt;=1)*1,IF(AND(LP30,$F30=$G30,$F30&gt;=PrSettings!$M$6),(ABS(LM30-$F30)&lt;=1)*1,IF(AND(ABS($F30-$G30-LM30+LN30)&lt;=1,$F30+$G30&gt;=PrSettings!$M$8),(ABS(LM30-$F30)&lt;=1)*(ABS(LN30-$G30)&lt;=1)*1,""))),"")</f>
        <v/>
      </c>
      <c r="LT30" s="262"/>
      <c r="LV30" s="253">
        <f t="shared" si="26"/>
        <v>12</v>
      </c>
      <c r="LW30" s="254" t="str">
        <f>GrpD!$B$7</f>
        <v>Netherlands</v>
      </c>
      <c r="LX30" s="255">
        <f t="shared" si="336"/>
        <v>2</v>
      </c>
      <c r="LY30" s="254" t="str">
        <f>GrpD!$D$7</f>
        <v>France</v>
      </c>
      <c r="LZ30" s="258"/>
      <c r="MA30" s="258"/>
      <c r="MB30" s="261"/>
      <c r="MC30" s="255" t="str">
        <f t="shared" si="337"/>
        <v/>
      </c>
      <c r="MD30" s="255" t="str">
        <f>IF((MC30&lt;&gt;""),IF(OR($F30&lt;&gt;$G30,PrSettings!$M$4="●"),(($F30-$G30)=(LZ30-MA30))*1,0),"")</f>
        <v/>
      </c>
      <c r="ME30" s="255" t="str">
        <f t="shared" si="338"/>
        <v/>
      </c>
      <c r="MF30" s="255" t="str">
        <f>IF(MC30&lt;&gt;"",IF(ABS($F30-$G30)&gt;=PrSettings!$M$7,(ABS($F30-$G30-LZ30+MA30)&lt;=1)*1,IF(AND(MC30,$F30=$G30,$F30&gt;=PrSettings!$M$6),(ABS(LZ30-$F30)&lt;=1)*1,IF(AND(ABS($F30-$G30-LZ30+MA30)&lt;=1,$F30+$G30&gt;=PrSettings!$M$8),(ABS(LZ30-$F30)&lt;=1)*(ABS(MA30-$G30)&lt;=1)*1,""))),"")</f>
        <v/>
      </c>
      <c r="MG30" s="262"/>
    </row>
    <row r="31">
      <c r="A31" s="172"/>
      <c r="B31" s="253">
        <f t="array" ref="B31">INDEX(Groups!$C$7:$C$35,MATCH(C31,Groups!$D$7:$D$35,0))</f>
        <v>12</v>
      </c>
      <c r="C31" s="254" t="str">
        <f>GrpD!$B$8</f>
        <v>Netherlands</v>
      </c>
      <c r="D31" s="255">
        <f t="array" ref="D31">INDEX(Groups!$C$7:$C$35,MATCH(E31,Groups!$D$7:$D$35,0))</f>
        <v>11</v>
      </c>
      <c r="E31" s="254" t="str">
        <f>GrpD!$D$8</f>
        <v>Austria</v>
      </c>
      <c r="F31" s="256">
        <f>GrpD!$E$8</f>
        <v>1</v>
      </c>
      <c r="G31" s="257">
        <f>GrpD!$G$8</f>
        <v>0</v>
      </c>
      <c r="H31" s="133"/>
      <c r="I31" s="253">
        <f t="shared" si="1"/>
        <v>12</v>
      </c>
      <c r="J31" s="254" t="str">
        <f>GrpD!$B$8</f>
        <v>Netherlands</v>
      </c>
      <c r="K31" s="255">
        <f t="shared" si="261"/>
        <v>11</v>
      </c>
      <c r="L31" s="254" t="str">
        <f>GrpD!$D$8</f>
        <v>Austria</v>
      </c>
      <c r="M31" s="258"/>
      <c r="N31" s="258"/>
      <c r="O31" s="261"/>
      <c r="P31" s="255" t="str">
        <f t="shared" si="262"/>
        <v/>
      </c>
      <c r="Q31" s="255" t="str">
        <f>IF((P31&lt;&gt;""),IF(OR($F31&lt;&gt;$G31,PrSettings!$M$4="●"),(($F31-$G31)=(M31-N31))*1,0),"")</f>
        <v/>
      </c>
      <c r="R31" s="255" t="str">
        <f t="shared" si="263"/>
        <v/>
      </c>
      <c r="S31" s="255" t="str">
        <f>IF(P31&lt;&gt;"",IF(ABS($F31-$G31)&gt;=PrSettings!$M$7,(ABS($F31-$G31-M31+N31)&lt;=1)*1,IF(AND(P31,$F31=$G31,$F31&gt;=PrSettings!$M$6),(ABS(M31-$F31)&lt;=1)*1,IF(AND(ABS($F31-$G31-M31+N31)&lt;=1,$F31+$G31&gt;=PrSettings!$M$8),(ABS(M31-$F31)&lt;=1)*(ABS(N31-$G31)&lt;=1)*1,""))),"")</f>
        <v/>
      </c>
      <c r="T31" s="262"/>
      <c r="V31" s="253">
        <f t="shared" si="2"/>
        <v>12</v>
      </c>
      <c r="W31" s="254" t="str">
        <f>GrpD!$B$8</f>
        <v>Netherlands</v>
      </c>
      <c r="X31" s="255">
        <f t="shared" si="264"/>
        <v>11</v>
      </c>
      <c r="Y31" s="254" t="str">
        <f>GrpD!$D$8</f>
        <v>Austria</v>
      </c>
      <c r="Z31" s="258"/>
      <c r="AA31" s="258"/>
      <c r="AB31" s="261"/>
      <c r="AC31" s="255" t="str">
        <f t="shared" si="265"/>
        <v/>
      </c>
      <c r="AD31" s="255" t="str">
        <f>IF((AC31&lt;&gt;""),IF(OR($F31&lt;&gt;$G31,PrSettings!$M$4="●"),(($F31-$G31)=(Z31-AA31))*1,0),"")</f>
        <v/>
      </c>
      <c r="AE31" s="255" t="str">
        <f t="shared" si="266"/>
        <v/>
      </c>
      <c r="AF31" s="255" t="str">
        <f>IF(AC31&lt;&gt;"",IF(ABS($F31-$G31)&gt;=PrSettings!$M$7,(ABS($F31-$G31-Z31+AA31)&lt;=1)*1,IF(AND(AC31,$F31=$G31,$F31&gt;=PrSettings!$M$6),(ABS(Z31-$F31)&lt;=1)*1,IF(AND(ABS($F31-$G31-Z31+AA31)&lt;=1,$F31+$G31&gt;=PrSettings!$M$8),(ABS(Z31-$F31)&lt;=1)*(ABS(AA31-$G31)&lt;=1)*1,""))),"")</f>
        <v/>
      </c>
      <c r="AG31" s="262"/>
      <c r="AI31" s="253">
        <f t="shared" si="3"/>
        <v>12</v>
      </c>
      <c r="AJ31" s="254" t="str">
        <f>GrpD!$B$8</f>
        <v>Netherlands</v>
      </c>
      <c r="AK31" s="255">
        <f t="shared" si="267"/>
        <v>11</v>
      </c>
      <c r="AL31" s="254" t="str">
        <f>GrpD!$D$8</f>
        <v>Austria</v>
      </c>
      <c r="AM31" s="258"/>
      <c r="AN31" s="258"/>
      <c r="AO31" s="261"/>
      <c r="AP31" s="255" t="str">
        <f t="shared" si="268"/>
        <v/>
      </c>
      <c r="AQ31" s="255" t="str">
        <f>IF((AP31&lt;&gt;""),IF(OR($F31&lt;&gt;$G31,PrSettings!$M$4="●"),(($F31-$G31)=(AM31-AN31))*1,0),"")</f>
        <v/>
      </c>
      <c r="AR31" s="255" t="str">
        <f t="shared" si="269"/>
        <v/>
      </c>
      <c r="AS31" s="255" t="str">
        <f>IF(AP31&lt;&gt;"",IF(ABS($F31-$G31)&gt;=PrSettings!$M$7,(ABS($F31-$G31-AM31+AN31)&lt;=1)*1,IF(AND(AP31,$F31=$G31,$F31&gt;=PrSettings!$M$6),(ABS(AM31-$F31)&lt;=1)*1,IF(AND(ABS($F31-$G31-AM31+AN31)&lt;=1,$F31+$G31&gt;=PrSettings!$M$8),(ABS(AM31-$F31)&lt;=1)*(ABS(AN31-$G31)&lt;=1)*1,""))),"")</f>
        <v/>
      </c>
      <c r="AT31" s="262"/>
      <c r="AV31" s="253">
        <f t="shared" si="4"/>
        <v>12</v>
      </c>
      <c r="AW31" s="254" t="str">
        <f>GrpD!$B$8</f>
        <v>Netherlands</v>
      </c>
      <c r="AX31" s="255">
        <f t="shared" si="270"/>
        <v>11</v>
      </c>
      <c r="AY31" s="254" t="str">
        <f>GrpD!$D$8</f>
        <v>Austria</v>
      </c>
      <c r="AZ31" s="258"/>
      <c r="BA31" s="258"/>
      <c r="BB31" s="261"/>
      <c r="BC31" s="255" t="str">
        <f t="shared" si="271"/>
        <v/>
      </c>
      <c r="BD31" s="255" t="str">
        <f>IF((BC31&lt;&gt;""),IF(OR($F31&lt;&gt;$G31,PrSettings!$M$4="●"),(($F31-$G31)=(AZ31-BA31))*1,0),"")</f>
        <v/>
      </c>
      <c r="BE31" s="255" t="str">
        <f t="shared" si="272"/>
        <v/>
      </c>
      <c r="BF31" s="255" t="str">
        <f>IF(BC31&lt;&gt;"",IF(ABS($F31-$G31)&gt;=PrSettings!$M$7,(ABS($F31-$G31-AZ31+BA31)&lt;=1)*1,IF(AND(BC31,$F31=$G31,$F31&gt;=PrSettings!$M$6),(ABS(AZ31-$F31)&lt;=1)*1,IF(AND(ABS($F31-$G31-AZ31+BA31)&lt;=1,$F31+$G31&gt;=PrSettings!$M$8),(ABS(AZ31-$F31)&lt;=1)*(ABS(BA31-$G31)&lt;=1)*1,""))),"")</f>
        <v/>
      </c>
      <c r="BG31" s="262"/>
      <c r="BI31" s="253">
        <f t="shared" si="5"/>
        <v>12</v>
      </c>
      <c r="BJ31" s="254" t="str">
        <f>GrpD!$B$8</f>
        <v>Netherlands</v>
      </c>
      <c r="BK31" s="255">
        <f t="shared" si="273"/>
        <v>11</v>
      </c>
      <c r="BL31" s="254" t="str">
        <f>GrpD!$D$8</f>
        <v>Austria</v>
      </c>
      <c r="BM31" s="258"/>
      <c r="BN31" s="258"/>
      <c r="BO31" s="261"/>
      <c r="BP31" s="255" t="str">
        <f t="shared" si="274"/>
        <v/>
      </c>
      <c r="BQ31" s="255" t="str">
        <f>IF((BP31&lt;&gt;""),IF(OR($F31&lt;&gt;$G31,PrSettings!$M$4="●"),(($F31-$G31)=(BM31-BN31))*1,0),"")</f>
        <v/>
      </c>
      <c r="BR31" s="255" t="str">
        <f t="shared" si="275"/>
        <v/>
      </c>
      <c r="BS31" s="255" t="str">
        <f>IF(BP31&lt;&gt;"",IF(ABS($F31-$G31)&gt;=PrSettings!$M$7,(ABS($F31-$G31-BM31+BN31)&lt;=1)*1,IF(AND(BP31,$F31=$G31,$F31&gt;=PrSettings!$M$6),(ABS(BM31-$F31)&lt;=1)*1,IF(AND(ABS($F31-$G31-BM31+BN31)&lt;=1,$F31+$G31&gt;=PrSettings!$M$8),(ABS(BM31-$F31)&lt;=1)*(ABS(BN31-$G31)&lt;=1)*1,""))),"")</f>
        <v/>
      </c>
      <c r="BT31" s="262"/>
      <c r="BV31" s="253">
        <f t="shared" si="6"/>
        <v>12</v>
      </c>
      <c r="BW31" s="254" t="str">
        <f>GrpD!$B$8</f>
        <v>Netherlands</v>
      </c>
      <c r="BX31" s="255">
        <f t="shared" si="276"/>
        <v>11</v>
      </c>
      <c r="BY31" s="254" t="str">
        <f>GrpD!$D$8</f>
        <v>Austria</v>
      </c>
      <c r="BZ31" s="258"/>
      <c r="CA31" s="258"/>
      <c r="CB31" s="261"/>
      <c r="CC31" s="255" t="str">
        <f t="shared" si="277"/>
        <v/>
      </c>
      <c r="CD31" s="255" t="str">
        <f>IF((CC31&lt;&gt;""),IF(OR($F31&lt;&gt;$G31,PrSettings!$M$4="●"),(($F31-$G31)=(BZ31-CA31))*1,0),"")</f>
        <v/>
      </c>
      <c r="CE31" s="255" t="str">
        <f t="shared" si="278"/>
        <v/>
      </c>
      <c r="CF31" s="255" t="str">
        <f>IF(CC31&lt;&gt;"",IF(ABS($F31-$G31)&gt;=PrSettings!$M$7,(ABS($F31-$G31-BZ31+CA31)&lt;=1)*1,IF(AND(CC31,$F31=$G31,$F31&gt;=PrSettings!$M$6),(ABS(BZ31-$F31)&lt;=1)*1,IF(AND(ABS($F31-$G31-BZ31+CA31)&lt;=1,$F31+$G31&gt;=PrSettings!$M$8),(ABS(BZ31-$F31)&lt;=1)*(ABS(CA31-$G31)&lt;=1)*1,""))),"")</f>
        <v/>
      </c>
      <c r="CG31" s="262"/>
      <c r="CI31" s="253">
        <f t="shared" si="7"/>
        <v>12</v>
      </c>
      <c r="CJ31" s="254" t="str">
        <f>GrpD!$B$8</f>
        <v>Netherlands</v>
      </c>
      <c r="CK31" s="255">
        <f t="shared" si="279"/>
        <v>11</v>
      </c>
      <c r="CL31" s="254" t="str">
        <f>GrpD!$D$8</f>
        <v>Austria</v>
      </c>
      <c r="CM31" s="258"/>
      <c r="CN31" s="258"/>
      <c r="CO31" s="261"/>
      <c r="CP31" s="255" t="str">
        <f t="shared" si="280"/>
        <v/>
      </c>
      <c r="CQ31" s="255" t="str">
        <f>IF((CP31&lt;&gt;""),IF(OR($F31&lt;&gt;$G31,PrSettings!$M$4="●"),(($F31-$G31)=(CM31-CN31))*1,0),"")</f>
        <v/>
      </c>
      <c r="CR31" s="255" t="str">
        <f t="shared" si="281"/>
        <v/>
      </c>
      <c r="CS31" s="255" t="str">
        <f>IF(CP31&lt;&gt;"",IF(ABS($F31-$G31)&gt;=PrSettings!$M$7,(ABS($F31-$G31-CM31+CN31)&lt;=1)*1,IF(AND(CP31,$F31=$G31,$F31&gt;=PrSettings!$M$6),(ABS(CM31-$F31)&lt;=1)*1,IF(AND(ABS($F31-$G31-CM31+CN31)&lt;=1,$F31+$G31&gt;=PrSettings!$M$8),(ABS(CM31-$F31)&lt;=1)*(ABS(CN31-$G31)&lt;=1)*1,""))),"")</f>
        <v/>
      </c>
      <c r="CT31" s="262"/>
      <c r="CV31" s="253">
        <f t="shared" si="8"/>
        <v>12</v>
      </c>
      <c r="CW31" s="254" t="str">
        <f>GrpD!$B$8</f>
        <v>Netherlands</v>
      </c>
      <c r="CX31" s="255">
        <f t="shared" si="282"/>
        <v>11</v>
      </c>
      <c r="CY31" s="254" t="str">
        <f>GrpD!$D$8</f>
        <v>Austria</v>
      </c>
      <c r="CZ31" s="258"/>
      <c r="DA31" s="258"/>
      <c r="DB31" s="261"/>
      <c r="DC31" s="255" t="str">
        <f t="shared" si="283"/>
        <v/>
      </c>
      <c r="DD31" s="255" t="str">
        <f>IF((DC31&lt;&gt;""),IF(OR($F31&lt;&gt;$G31,PrSettings!$M$4="●"),(($F31-$G31)=(CZ31-DA31))*1,0),"")</f>
        <v/>
      </c>
      <c r="DE31" s="255" t="str">
        <f t="shared" si="284"/>
        <v/>
      </c>
      <c r="DF31" s="255" t="str">
        <f>IF(DC31&lt;&gt;"",IF(ABS($F31-$G31)&gt;=PrSettings!$M$7,(ABS($F31-$G31-CZ31+DA31)&lt;=1)*1,IF(AND(DC31,$F31=$G31,$F31&gt;=PrSettings!$M$6),(ABS(CZ31-$F31)&lt;=1)*1,IF(AND(ABS($F31-$G31-CZ31+DA31)&lt;=1,$F31+$G31&gt;=PrSettings!$M$8),(ABS(CZ31-$F31)&lt;=1)*(ABS(DA31-$G31)&lt;=1)*1,""))),"")</f>
        <v/>
      </c>
      <c r="DG31" s="262"/>
      <c r="DI31" s="253">
        <f t="shared" si="9"/>
        <v>12</v>
      </c>
      <c r="DJ31" s="254" t="str">
        <f>GrpD!$B$8</f>
        <v>Netherlands</v>
      </c>
      <c r="DK31" s="255">
        <f t="shared" si="285"/>
        <v>11</v>
      </c>
      <c r="DL31" s="254" t="str">
        <f>GrpD!$D$8</f>
        <v>Austria</v>
      </c>
      <c r="DM31" s="258"/>
      <c r="DN31" s="258"/>
      <c r="DO31" s="261"/>
      <c r="DP31" s="255" t="str">
        <f t="shared" si="286"/>
        <v/>
      </c>
      <c r="DQ31" s="255" t="str">
        <f>IF((DP31&lt;&gt;""),IF(OR($F31&lt;&gt;$G31,PrSettings!$M$4="●"),(($F31-$G31)=(DM31-DN31))*1,0),"")</f>
        <v/>
      </c>
      <c r="DR31" s="255" t="str">
        <f t="shared" si="287"/>
        <v/>
      </c>
      <c r="DS31" s="255" t="str">
        <f>IF(DP31&lt;&gt;"",IF(ABS($F31-$G31)&gt;=PrSettings!$M$7,(ABS($F31-$G31-DM31+DN31)&lt;=1)*1,IF(AND(DP31,$F31=$G31,$F31&gt;=PrSettings!$M$6),(ABS(DM31-$F31)&lt;=1)*1,IF(AND(ABS($F31-$G31-DM31+DN31)&lt;=1,$F31+$G31&gt;=PrSettings!$M$8),(ABS(DM31-$F31)&lt;=1)*(ABS(DN31-$G31)&lt;=1)*1,""))),"")</f>
        <v/>
      </c>
      <c r="DT31" s="262"/>
      <c r="DV31" s="253">
        <f t="shared" si="10"/>
        <v>12</v>
      </c>
      <c r="DW31" s="254" t="str">
        <f>GrpD!$B$8</f>
        <v>Netherlands</v>
      </c>
      <c r="DX31" s="255">
        <f t="shared" si="288"/>
        <v>11</v>
      </c>
      <c r="DY31" s="254" t="str">
        <f>GrpD!$D$8</f>
        <v>Austria</v>
      </c>
      <c r="DZ31" s="258"/>
      <c r="EA31" s="258"/>
      <c r="EB31" s="261"/>
      <c r="EC31" s="255" t="str">
        <f t="shared" si="289"/>
        <v/>
      </c>
      <c r="ED31" s="255" t="str">
        <f>IF((EC31&lt;&gt;""),IF(OR($F31&lt;&gt;$G31,PrSettings!$M$4="●"),(($F31-$G31)=(DZ31-EA31))*1,0),"")</f>
        <v/>
      </c>
      <c r="EE31" s="255" t="str">
        <f t="shared" si="290"/>
        <v/>
      </c>
      <c r="EF31" s="255" t="str">
        <f>IF(EC31&lt;&gt;"",IF(ABS($F31-$G31)&gt;=PrSettings!$M$7,(ABS($F31-$G31-DZ31+EA31)&lt;=1)*1,IF(AND(EC31,$F31=$G31,$F31&gt;=PrSettings!$M$6),(ABS(DZ31-$F31)&lt;=1)*1,IF(AND(ABS($F31-$G31-DZ31+EA31)&lt;=1,$F31+$G31&gt;=PrSettings!$M$8),(ABS(DZ31-$F31)&lt;=1)*(ABS(EA31-$G31)&lt;=1)*1,""))),"")</f>
        <v/>
      </c>
      <c r="EG31" s="262"/>
      <c r="EI31" s="253">
        <f t="shared" si="11"/>
        <v>12</v>
      </c>
      <c r="EJ31" s="254" t="str">
        <f>GrpD!$B$8</f>
        <v>Netherlands</v>
      </c>
      <c r="EK31" s="255">
        <f t="shared" si="291"/>
        <v>11</v>
      </c>
      <c r="EL31" s="254" t="str">
        <f>GrpD!$D$8</f>
        <v>Austria</v>
      </c>
      <c r="EM31" s="258"/>
      <c r="EN31" s="258"/>
      <c r="EO31" s="261"/>
      <c r="EP31" s="255" t="str">
        <f t="shared" si="292"/>
        <v/>
      </c>
      <c r="EQ31" s="255" t="str">
        <f>IF((EP31&lt;&gt;""),IF(OR($F31&lt;&gt;$G31,PrSettings!$M$4="●"),(($F31-$G31)=(EM31-EN31))*1,0),"")</f>
        <v/>
      </c>
      <c r="ER31" s="255" t="str">
        <f t="shared" si="293"/>
        <v/>
      </c>
      <c r="ES31" s="255" t="str">
        <f>IF(EP31&lt;&gt;"",IF(ABS($F31-$G31)&gt;=PrSettings!$M$7,(ABS($F31-$G31-EM31+EN31)&lt;=1)*1,IF(AND(EP31,$F31=$G31,$F31&gt;=PrSettings!$M$6),(ABS(EM31-$F31)&lt;=1)*1,IF(AND(ABS($F31-$G31-EM31+EN31)&lt;=1,$F31+$G31&gt;=PrSettings!$M$8),(ABS(EM31-$F31)&lt;=1)*(ABS(EN31-$G31)&lt;=1)*1,""))),"")</f>
        <v/>
      </c>
      <c r="ET31" s="262"/>
      <c r="EV31" s="253">
        <f t="shared" si="12"/>
        <v>12</v>
      </c>
      <c r="EW31" s="254" t="str">
        <f>GrpD!$B$8</f>
        <v>Netherlands</v>
      </c>
      <c r="EX31" s="255">
        <f t="shared" si="294"/>
        <v>11</v>
      </c>
      <c r="EY31" s="254" t="str">
        <f>GrpD!$D$8</f>
        <v>Austria</v>
      </c>
      <c r="EZ31" s="258"/>
      <c r="FA31" s="258"/>
      <c r="FB31" s="261"/>
      <c r="FC31" s="255" t="str">
        <f t="shared" si="295"/>
        <v/>
      </c>
      <c r="FD31" s="255" t="str">
        <f>IF((FC31&lt;&gt;""),IF(OR($F31&lt;&gt;$G31,PrSettings!$M$4="●"),(($F31-$G31)=(EZ31-FA31))*1,0),"")</f>
        <v/>
      </c>
      <c r="FE31" s="255" t="str">
        <f t="shared" si="296"/>
        <v/>
      </c>
      <c r="FF31" s="255" t="str">
        <f>IF(FC31&lt;&gt;"",IF(ABS($F31-$G31)&gt;=PrSettings!$M$7,(ABS($F31-$G31-EZ31+FA31)&lt;=1)*1,IF(AND(FC31,$F31=$G31,$F31&gt;=PrSettings!$M$6),(ABS(EZ31-$F31)&lt;=1)*1,IF(AND(ABS($F31-$G31-EZ31+FA31)&lt;=1,$F31+$G31&gt;=PrSettings!$M$8),(ABS(EZ31-$F31)&lt;=1)*(ABS(FA31-$G31)&lt;=1)*1,""))),"")</f>
        <v/>
      </c>
      <c r="FG31" s="262"/>
      <c r="FI31" s="253">
        <f t="shared" si="13"/>
        <v>12</v>
      </c>
      <c r="FJ31" s="254" t="str">
        <f>GrpD!$B$8</f>
        <v>Netherlands</v>
      </c>
      <c r="FK31" s="255">
        <f t="shared" si="297"/>
        <v>11</v>
      </c>
      <c r="FL31" s="254" t="str">
        <f>GrpD!$D$8</f>
        <v>Austria</v>
      </c>
      <c r="FM31" s="258"/>
      <c r="FN31" s="258"/>
      <c r="FO31" s="261"/>
      <c r="FP31" s="255" t="str">
        <f t="shared" si="298"/>
        <v/>
      </c>
      <c r="FQ31" s="255" t="str">
        <f>IF((FP31&lt;&gt;""),IF(OR($F31&lt;&gt;$G31,PrSettings!$M$4="●"),(($F31-$G31)=(FM31-FN31))*1,0),"")</f>
        <v/>
      </c>
      <c r="FR31" s="255" t="str">
        <f t="shared" si="299"/>
        <v/>
      </c>
      <c r="FS31" s="255" t="str">
        <f>IF(FP31&lt;&gt;"",IF(ABS($F31-$G31)&gt;=PrSettings!$M$7,(ABS($F31-$G31-FM31+FN31)&lt;=1)*1,IF(AND(FP31,$F31=$G31,$F31&gt;=PrSettings!$M$6),(ABS(FM31-$F31)&lt;=1)*1,IF(AND(ABS($F31-$G31-FM31+FN31)&lt;=1,$F31+$G31&gt;=PrSettings!$M$8),(ABS(FM31-$F31)&lt;=1)*(ABS(FN31-$G31)&lt;=1)*1,""))),"")</f>
        <v/>
      </c>
      <c r="FT31" s="262"/>
      <c r="FV31" s="253">
        <f t="shared" si="14"/>
        <v>12</v>
      </c>
      <c r="FW31" s="254" t="str">
        <f>GrpD!$B$8</f>
        <v>Netherlands</v>
      </c>
      <c r="FX31" s="255">
        <f t="shared" si="300"/>
        <v>11</v>
      </c>
      <c r="FY31" s="254" t="str">
        <f>GrpD!$D$8</f>
        <v>Austria</v>
      </c>
      <c r="FZ31" s="258"/>
      <c r="GA31" s="258"/>
      <c r="GB31" s="261"/>
      <c r="GC31" s="255" t="str">
        <f t="shared" si="301"/>
        <v/>
      </c>
      <c r="GD31" s="255" t="str">
        <f>IF((GC31&lt;&gt;""),IF(OR($F31&lt;&gt;$G31,PrSettings!$M$4="●"),(($F31-$G31)=(FZ31-GA31))*1,0),"")</f>
        <v/>
      </c>
      <c r="GE31" s="255" t="str">
        <f t="shared" si="302"/>
        <v/>
      </c>
      <c r="GF31" s="255" t="str">
        <f>IF(GC31&lt;&gt;"",IF(ABS($F31-$G31)&gt;=PrSettings!$M$7,(ABS($F31-$G31-FZ31+GA31)&lt;=1)*1,IF(AND(GC31,$F31=$G31,$F31&gt;=PrSettings!$M$6),(ABS(FZ31-$F31)&lt;=1)*1,IF(AND(ABS($F31-$G31-FZ31+GA31)&lt;=1,$F31+$G31&gt;=PrSettings!$M$8),(ABS(FZ31-$F31)&lt;=1)*(ABS(GA31-$G31)&lt;=1)*1,""))),"")</f>
        <v/>
      </c>
      <c r="GG31" s="262"/>
      <c r="GI31" s="253">
        <f t="shared" si="15"/>
        <v>12</v>
      </c>
      <c r="GJ31" s="254" t="str">
        <f>GrpD!$B$8</f>
        <v>Netherlands</v>
      </c>
      <c r="GK31" s="255">
        <f t="shared" si="303"/>
        <v>11</v>
      </c>
      <c r="GL31" s="254" t="str">
        <f>GrpD!$D$8</f>
        <v>Austria</v>
      </c>
      <c r="GM31" s="258"/>
      <c r="GN31" s="258"/>
      <c r="GO31" s="261"/>
      <c r="GP31" s="255" t="str">
        <f t="shared" si="304"/>
        <v/>
      </c>
      <c r="GQ31" s="255" t="str">
        <f>IF((GP31&lt;&gt;""),IF(OR($F31&lt;&gt;$G31,PrSettings!$M$4="●"),(($F31-$G31)=(GM31-GN31))*1,0),"")</f>
        <v/>
      </c>
      <c r="GR31" s="255" t="str">
        <f t="shared" si="305"/>
        <v/>
      </c>
      <c r="GS31" s="255" t="str">
        <f>IF(GP31&lt;&gt;"",IF(ABS($F31-$G31)&gt;=PrSettings!$M$7,(ABS($F31-$G31-GM31+GN31)&lt;=1)*1,IF(AND(GP31,$F31=$G31,$F31&gt;=PrSettings!$M$6),(ABS(GM31-$F31)&lt;=1)*1,IF(AND(ABS($F31-$G31-GM31+GN31)&lt;=1,$F31+$G31&gt;=PrSettings!$M$8),(ABS(GM31-$F31)&lt;=1)*(ABS(GN31-$G31)&lt;=1)*1,""))),"")</f>
        <v/>
      </c>
      <c r="GT31" s="262"/>
      <c r="GV31" s="253">
        <f t="shared" si="16"/>
        <v>12</v>
      </c>
      <c r="GW31" s="254" t="str">
        <f>GrpD!$B$8</f>
        <v>Netherlands</v>
      </c>
      <c r="GX31" s="255">
        <f t="shared" si="306"/>
        <v>11</v>
      </c>
      <c r="GY31" s="254" t="str">
        <f>GrpD!$D$8</f>
        <v>Austria</v>
      </c>
      <c r="GZ31" s="258"/>
      <c r="HA31" s="258"/>
      <c r="HB31" s="261"/>
      <c r="HC31" s="255" t="str">
        <f t="shared" si="307"/>
        <v/>
      </c>
      <c r="HD31" s="255" t="str">
        <f>IF((HC31&lt;&gt;""),IF(OR($F31&lt;&gt;$G31,PrSettings!$M$4="●"),(($F31-$G31)=(GZ31-HA31))*1,0),"")</f>
        <v/>
      </c>
      <c r="HE31" s="255" t="str">
        <f t="shared" si="308"/>
        <v/>
      </c>
      <c r="HF31" s="255" t="str">
        <f>IF(HC31&lt;&gt;"",IF(ABS($F31-$G31)&gt;=PrSettings!$M$7,(ABS($F31-$G31-GZ31+HA31)&lt;=1)*1,IF(AND(HC31,$F31=$G31,$F31&gt;=PrSettings!$M$6),(ABS(GZ31-$F31)&lt;=1)*1,IF(AND(ABS($F31-$G31-GZ31+HA31)&lt;=1,$F31+$G31&gt;=PrSettings!$M$8),(ABS(GZ31-$F31)&lt;=1)*(ABS(HA31-$G31)&lt;=1)*1,""))),"")</f>
        <v/>
      </c>
      <c r="HG31" s="262"/>
      <c r="HI31" s="253">
        <f t="shared" si="17"/>
        <v>12</v>
      </c>
      <c r="HJ31" s="254" t="str">
        <f>GrpD!$B$8</f>
        <v>Netherlands</v>
      </c>
      <c r="HK31" s="255">
        <f t="shared" si="309"/>
        <v>11</v>
      </c>
      <c r="HL31" s="254" t="str">
        <f>GrpD!$D$8</f>
        <v>Austria</v>
      </c>
      <c r="HM31" s="258"/>
      <c r="HN31" s="258"/>
      <c r="HO31" s="261"/>
      <c r="HP31" s="255" t="str">
        <f t="shared" si="310"/>
        <v/>
      </c>
      <c r="HQ31" s="255" t="str">
        <f>IF((HP31&lt;&gt;""),IF(OR($F31&lt;&gt;$G31,PrSettings!$M$4="●"),(($F31-$G31)=(HM31-HN31))*1,0),"")</f>
        <v/>
      </c>
      <c r="HR31" s="255" t="str">
        <f t="shared" si="311"/>
        <v/>
      </c>
      <c r="HS31" s="255" t="str">
        <f>IF(HP31&lt;&gt;"",IF(ABS($F31-$G31)&gt;=PrSettings!$M$7,(ABS($F31-$G31-HM31+HN31)&lt;=1)*1,IF(AND(HP31,$F31=$G31,$F31&gt;=PrSettings!$M$6),(ABS(HM31-$F31)&lt;=1)*1,IF(AND(ABS($F31-$G31-HM31+HN31)&lt;=1,$F31+$G31&gt;=PrSettings!$M$8),(ABS(HM31-$F31)&lt;=1)*(ABS(HN31-$G31)&lt;=1)*1,""))),"")</f>
        <v/>
      </c>
      <c r="HT31" s="262"/>
      <c r="HV31" s="253">
        <f t="shared" si="18"/>
        <v>12</v>
      </c>
      <c r="HW31" s="254" t="str">
        <f>GrpD!$B$8</f>
        <v>Netherlands</v>
      </c>
      <c r="HX31" s="255">
        <f t="shared" si="312"/>
        <v>11</v>
      </c>
      <c r="HY31" s="254" t="str">
        <f>GrpD!$D$8</f>
        <v>Austria</v>
      </c>
      <c r="HZ31" s="258"/>
      <c r="IA31" s="258"/>
      <c r="IB31" s="261"/>
      <c r="IC31" s="255" t="str">
        <f t="shared" si="313"/>
        <v/>
      </c>
      <c r="ID31" s="255" t="str">
        <f>IF((IC31&lt;&gt;""),IF(OR($F31&lt;&gt;$G31,PrSettings!$M$4="●"),(($F31-$G31)=(HZ31-IA31))*1,0),"")</f>
        <v/>
      </c>
      <c r="IE31" s="255" t="str">
        <f t="shared" si="314"/>
        <v/>
      </c>
      <c r="IF31" s="255" t="str">
        <f>IF(IC31&lt;&gt;"",IF(ABS($F31-$G31)&gt;=PrSettings!$M$7,(ABS($F31-$G31-HZ31+IA31)&lt;=1)*1,IF(AND(IC31,$F31=$G31,$F31&gt;=PrSettings!$M$6),(ABS(HZ31-$F31)&lt;=1)*1,IF(AND(ABS($F31-$G31-HZ31+IA31)&lt;=1,$F31+$G31&gt;=PrSettings!$M$8),(ABS(HZ31-$F31)&lt;=1)*(ABS(IA31-$G31)&lt;=1)*1,""))),"")</f>
        <v/>
      </c>
      <c r="IG31" s="262"/>
      <c r="II31" s="253">
        <f t="shared" si="19"/>
        <v>12</v>
      </c>
      <c r="IJ31" s="254" t="str">
        <f>GrpD!$B$8</f>
        <v>Netherlands</v>
      </c>
      <c r="IK31" s="255">
        <f t="shared" si="315"/>
        <v>11</v>
      </c>
      <c r="IL31" s="254" t="str">
        <f>GrpD!$D$8</f>
        <v>Austria</v>
      </c>
      <c r="IM31" s="258"/>
      <c r="IN31" s="258"/>
      <c r="IO31" s="261"/>
      <c r="IP31" s="255" t="str">
        <f t="shared" si="316"/>
        <v/>
      </c>
      <c r="IQ31" s="255" t="str">
        <f>IF((IP31&lt;&gt;""),IF(OR($F31&lt;&gt;$G31,PrSettings!$M$4="●"),(($F31-$G31)=(IM31-IN31))*1,0),"")</f>
        <v/>
      </c>
      <c r="IR31" s="255" t="str">
        <f t="shared" si="317"/>
        <v/>
      </c>
      <c r="IS31" s="255" t="str">
        <f>IF(IP31&lt;&gt;"",IF(ABS($F31-$G31)&gt;=PrSettings!$M$7,(ABS($F31-$G31-IM31+IN31)&lt;=1)*1,IF(AND(IP31,$F31=$G31,$F31&gt;=PrSettings!$M$6),(ABS(IM31-$F31)&lt;=1)*1,IF(AND(ABS($F31-$G31-IM31+IN31)&lt;=1,$F31+$G31&gt;=PrSettings!$M$8),(ABS(IM31-$F31)&lt;=1)*(ABS(IN31-$G31)&lt;=1)*1,""))),"")</f>
        <v/>
      </c>
      <c r="IT31" s="262"/>
      <c r="IV31" s="253">
        <f t="shared" si="20"/>
        <v>12</v>
      </c>
      <c r="IW31" s="254" t="str">
        <f>GrpD!$B$8</f>
        <v>Netherlands</v>
      </c>
      <c r="IX31" s="255">
        <f t="shared" si="318"/>
        <v>11</v>
      </c>
      <c r="IY31" s="254" t="str">
        <f>GrpD!$D$8</f>
        <v>Austria</v>
      </c>
      <c r="IZ31" s="258"/>
      <c r="JA31" s="258"/>
      <c r="JB31" s="261"/>
      <c r="JC31" s="255" t="str">
        <f t="shared" si="319"/>
        <v/>
      </c>
      <c r="JD31" s="255" t="str">
        <f>IF((JC31&lt;&gt;""),IF(OR($F31&lt;&gt;$G31,PrSettings!$M$4="●"),(($F31-$G31)=(IZ31-JA31))*1,0),"")</f>
        <v/>
      </c>
      <c r="JE31" s="255" t="str">
        <f t="shared" si="320"/>
        <v/>
      </c>
      <c r="JF31" s="255" t="str">
        <f>IF(JC31&lt;&gt;"",IF(ABS($F31-$G31)&gt;=PrSettings!$M$7,(ABS($F31-$G31-IZ31+JA31)&lt;=1)*1,IF(AND(JC31,$F31=$G31,$F31&gt;=PrSettings!$M$6),(ABS(IZ31-$F31)&lt;=1)*1,IF(AND(ABS($F31-$G31-IZ31+JA31)&lt;=1,$F31+$G31&gt;=PrSettings!$M$8),(ABS(IZ31-$F31)&lt;=1)*(ABS(JA31-$G31)&lt;=1)*1,""))),"")</f>
        <v/>
      </c>
      <c r="JG31" s="262"/>
      <c r="JI31" s="253">
        <f t="shared" si="21"/>
        <v>12</v>
      </c>
      <c r="JJ31" s="254" t="str">
        <f>GrpD!$B$8</f>
        <v>Netherlands</v>
      </c>
      <c r="JK31" s="255">
        <f t="shared" si="321"/>
        <v>11</v>
      </c>
      <c r="JL31" s="254" t="str">
        <f>GrpD!$D$8</f>
        <v>Austria</v>
      </c>
      <c r="JM31" s="258"/>
      <c r="JN31" s="258"/>
      <c r="JO31" s="261"/>
      <c r="JP31" s="255" t="str">
        <f t="shared" si="322"/>
        <v/>
      </c>
      <c r="JQ31" s="255" t="str">
        <f>IF((JP31&lt;&gt;""),IF(OR($F31&lt;&gt;$G31,PrSettings!$M$4="●"),(($F31-$G31)=(JM31-JN31))*1,0),"")</f>
        <v/>
      </c>
      <c r="JR31" s="255" t="str">
        <f t="shared" si="323"/>
        <v/>
      </c>
      <c r="JS31" s="255" t="str">
        <f>IF(JP31&lt;&gt;"",IF(ABS($F31-$G31)&gt;=PrSettings!$M$7,(ABS($F31-$G31-JM31+JN31)&lt;=1)*1,IF(AND(JP31,$F31=$G31,$F31&gt;=PrSettings!$M$6),(ABS(JM31-$F31)&lt;=1)*1,IF(AND(ABS($F31-$G31-JM31+JN31)&lt;=1,$F31+$G31&gt;=PrSettings!$M$8),(ABS(JM31-$F31)&lt;=1)*(ABS(JN31-$G31)&lt;=1)*1,""))),"")</f>
        <v/>
      </c>
      <c r="JT31" s="262"/>
      <c r="JV31" s="253">
        <f t="shared" si="22"/>
        <v>12</v>
      </c>
      <c r="JW31" s="254" t="str">
        <f>GrpD!$B$8</f>
        <v>Netherlands</v>
      </c>
      <c r="JX31" s="255">
        <f t="shared" si="324"/>
        <v>11</v>
      </c>
      <c r="JY31" s="254" t="str">
        <f>GrpD!$D$8</f>
        <v>Austria</v>
      </c>
      <c r="JZ31" s="258"/>
      <c r="KA31" s="258"/>
      <c r="KB31" s="261"/>
      <c r="KC31" s="255" t="str">
        <f t="shared" si="325"/>
        <v/>
      </c>
      <c r="KD31" s="255" t="str">
        <f>IF((KC31&lt;&gt;""),IF(OR($F31&lt;&gt;$G31,PrSettings!$M$4="●"),(($F31-$G31)=(JZ31-KA31))*1,0),"")</f>
        <v/>
      </c>
      <c r="KE31" s="255" t="str">
        <f t="shared" si="326"/>
        <v/>
      </c>
      <c r="KF31" s="255" t="str">
        <f>IF(KC31&lt;&gt;"",IF(ABS($F31-$G31)&gt;=PrSettings!$M$7,(ABS($F31-$G31-JZ31+KA31)&lt;=1)*1,IF(AND(KC31,$F31=$G31,$F31&gt;=PrSettings!$M$6),(ABS(JZ31-$F31)&lt;=1)*1,IF(AND(ABS($F31-$G31-JZ31+KA31)&lt;=1,$F31+$G31&gt;=PrSettings!$M$8),(ABS(JZ31-$F31)&lt;=1)*(ABS(KA31-$G31)&lt;=1)*1,""))),"")</f>
        <v/>
      </c>
      <c r="KG31" s="262"/>
      <c r="KI31" s="253">
        <f t="shared" si="23"/>
        <v>12</v>
      </c>
      <c r="KJ31" s="254" t="str">
        <f>GrpD!$B$8</f>
        <v>Netherlands</v>
      </c>
      <c r="KK31" s="255">
        <f t="shared" si="327"/>
        <v>11</v>
      </c>
      <c r="KL31" s="254" t="str">
        <f>GrpD!$D$8</f>
        <v>Austria</v>
      </c>
      <c r="KM31" s="258"/>
      <c r="KN31" s="258"/>
      <c r="KO31" s="261"/>
      <c r="KP31" s="255" t="str">
        <f t="shared" si="328"/>
        <v/>
      </c>
      <c r="KQ31" s="255" t="str">
        <f>IF((KP31&lt;&gt;""),IF(OR($F31&lt;&gt;$G31,PrSettings!$M$4="●"),(($F31-$G31)=(KM31-KN31))*1,0),"")</f>
        <v/>
      </c>
      <c r="KR31" s="255" t="str">
        <f t="shared" si="329"/>
        <v/>
      </c>
      <c r="KS31" s="255" t="str">
        <f>IF(KP31&lt;&gt;"",IF(ABS($F31-$G31)&gt;=PrSettings!$M$7,(ABS($F31-$G31-KM31+KN31)&lt;=1)*1,IF(AND(KP31,$F31=$G31,$F31&gt;=PrSettings!$M$6),(ABS(KM31-$F31)&lt;=1)*1,IF(AND(ABS($F31-$G31-KM31+KN31)&lt;=1,$F31+$G31&gt;=PrSettings!$M$8),(ABS(KM31-$F31)&lt;=1)*(ABS(KN31-$G31)&lt;=1)*1,""))),"")</f>
        <v/>
      </c>
      <c r="KT31" s="262"/>
      <c r="KV31" s="253">
        <f t="shared" si="24"/>
        <v>12</v>
      </c>
      <c r="KW31" s="254" t="str">
        <f>GrpD!$B$8</f>
        <v>Netherlands</v>
      </c>
      <c r="KX31" s="255">
        <f t="shared" si="330"/>
        <v>11</v>
      </c>
      <c r="KY31" s="254" t="str">
        <f>GrpD!$D$8</f>
        <v>Austria</v>
      </c>
      <c r="KZ31" s="258"/>
      <c r="LA31" s="258"/>
      <c r="LB31" s="261"/>
      <c r="LC31" s="255" t="str">
        <f t="shared" si="331"/>
        <v/>
      </c>
      <c r="LD31" s="255" t="str">
        <f>IF((LC31&lt;&gt;""),IF(OR($F31&lt;&gt;$G31,PrSettings!$M$4="●"),(($F31-$G31)=(KZ31-LA31))*1,0),"")</f>
        <v/>
      </c>
      <c r="LE31" s="255" t="str">
        <f t="shared" si="332"/>
        <v/>
      </c>
      <c r="LF31" s="255" t="str">
        <f>IF(LC31&lt;&gt;"",IF(ABS($F31-$G31)&gt;=PrSettings!$M$7,(ABS($F31-$G31-KZ31+LA31)&lt;=1)*1,IF(AND(LC31,$F31=$G31,$F31&gt;=PrSettings!$M$6),(ABS(KZ31-$F31)&lt;=1)*1,IF(AND(ABS($F31-$G31-KZ31+LA31)&lt;=1,$F31+$G31&gt;=PrSettings!$M$8),(ABS(KZ31-$F31)&lt;=1)*(ABS(LA31-$G31)&lt;=1)*1,""))),"")</f>
        <v/>
      </c>
      <c r="LG31" s="262"/>
      <c r="LI31" s="253">
        <f t="shared" si="25"/>
        <v>12</v>
      </c>
      <c r="LJ31" s="254" t="str">
        <f>GrpD!$B$8</f>
        <v>Netherlands</v>
      </c>
      <c r="LK31" s="255">
        <f t="shared" si="333"/>
        <v>11</v>
      </c>
      <c r="LL31" s="254" t="str">
        <f>GrpD!$D$8</f>
        <v>Austria</v>
      </c>
      <c r="LM31" s="258"/>
      <c r="LN31" s="258"/>
      <c r="LO31" s="261"/>
      <c r="LP31" s="255" t="str">
        <f t="shared" si="334"/>
        <v/>
      </c>
      <c r="LQ31" s="255" t="str">
        <f>IF((LP31&lt;&gt;""),IF(OR($F31&lt;&gt;$G31,PrSettings!$M$4="●"),(($F31-$G31)=(LM31-LN31))*1,0),"")</f>
        <v/>
      </c>
      <c r="LR31" s="255" t="str">
        <f t="shared" si="335"/>
        <v/>
      </c>
      <c r="LS31" s="255" t="str">
        <f>IF(LP31&lt;&gt;"",IF(ABS($F31-$G31)&gt;=PrSettings!$M$7,(ABS($F31-$G31-LM31+LN31)&lt;=1)*1,IF(AND(LP31,$F31=$G31,$F31&gt;=PrSettings!$M$6),(ABS(LM31-$F31)&lt;=1)*1,IF(AND(ABS($F31-$G31-LM31+LN31)&lt;=1,$F31+$G31&gt;=PrSettings!$M$8),(ABS(LM31-$F31)&lt;=1)*(ABS(LN31-$G31)&lt;=1)*1,""))),"")</f>
        <v/>
      </c>
      <c r="LT31" s="262"/>
      <c r="LV31" s="253">
        <f t="shared" si="26"/>
        <v>12</v>
      </c>
      <c r="LW31" s="254" t="str">
        <f>GrpD!$B$8</f>
        <v>Netherlands</v>
      </c>
      <c r="LX31" s="255">
        <f t="shared" si="336"/>
        <v>11</v>
      </c>
      <c r="LY31" s="254" t="str">
        <f>GrpD!$D$8</f>
        <v>Austria</v>
      </c>
      <c r="LZ31" s="258"/>
      <c r="MA31" s="258"/>
      <c r="MB31" s="261"/>
      <c r="MC31" s="255" t="str">
        <f t="shared" si="337"/>
        <v/>
      </c>
      <c r="MD31" s="255" t="str">
        <f>IF((MC31&lt;&gt;""),IF(OR($F31&lt;&gt;$G31,PrSettings!$M$4="●"),(($F31-$G31)=(LZ31-MA31))*1,0),"")</f>
        <v/>
      </c>
      <c r="ME31" s="255" t="str">
        <f t="shared" si="338"/>
        <v/>
      </c>
      <c r="MF31" s="255" t="str">
        <f>IF(MC31&lt;&gt;"",IF(ABS($F31-$G31)&gt;=PrSettings!$M$7,(ABS($F31-$G31-LZ31+MA31)&lt;=1)*1,IF(AND(MC31,$F31=$G31,$F31&gt;=PrSettings!$M$6),(ABS(LZ31-$F31)&lt;=1)*1,IF(AND(ABS($F31-$G31-LZ31+MA31)&lt;=1,$F31+$G31&gt;=PrSettings!$M$8),(ABS(LZ31-$F31)&lt;=1)*(ABS(MA31-$G31)&lt;=1)*1,""))),"")</f>
        <v/>
      </c>
      <c r="MG31" s="262"/>
    </row>
    <row r="32">
      <c r="A32" s="172"/>
      <c r="B32" s="253">
        <f t="array" ref="B32">INDEX(Groups!$C$7:$C$35,MATCH(C32,Groups!$D$7:$D$35,0))</f>
        <v>2</v>
      </c>
      <c r="C32" s="254" t="str">
        <f>GrpD!$B$9</f>
        <v>France</v>
      </c>
      <c r="D32" s="255">
        <f t="array" ref="D32">INDEX(Groups!$C$7:$C$35,MATCH(E32,Groups!$D$7:$D$35,0))</f>
        <v>26</v>
      </c>
      <c r="E32" s="254" t="str">
        <f>GrpD!$D$9</f>
        <v>Poland</v>
      </c>
      <c r="F32" s="256">
        <f>GrpD!$E$9</f>
        <v>2</v>
      </c>
      <c r="G32" s="257">
        <f>GrpD!$G$9</f>
        <v>0</v>
      </c>
      <c r="H32" s="133"/>
      <c r="I32" s="253">
        <f t="shared" si="1"/>
        <v>2</v>
      </c>
      <c r="J32" s="254" t="str">
        <f>GrpD!$B$9</f>
        <v>France</v>
      </c>
      <c r="K32" s="255">
        <f t="shared" si="261"/>
        <v>26</v>
      </c>
      <c r="L32" s="254" t="str">
        <f>GrpD!$D$9</f>
        <v>Poland</v>
      </c>
      <c r="M32" s="258"/>
      <c r="N32" s="258"/>
      <c r="O32" s="263"/>
      <c r="P32" s="255" t="str">
        <f t="shared" si="262"/>
        <v/>
      </c>
      <c r="Q32" s="255" t="str">
        <f>IF((P32&lt;&gt;""),IF(OR($F32&lt;&gt;$G32,PrSettings!$M$4="●"),(($F32-$G32)=(M32-N32))*1,0),"")</f>
        <v/>
      </c>
      <c r="R32" s="255" t="str">
        <f t="shared" si="263"/>
        <v/>
      </c>
      <c r="S32" s="255" t="str">
        <f>IF(P32&lt;&gt;"",IF(ABS($F32-$G32)&gt;=PrSettings!$M$7,(ABS($F32-$G32-M32+N32)&lt;=1)*1,IF(AND(P32,$F32=$G32,$F32&gt;=PrSettings!$M$6),(ABS(M32-$F32)&lt;=1)*1,IF(AND(ABS($F32-$G32-M32+N32)&lt;=1,$F32+$G32&gt;=PrSettings!$M$8),(ABS(M32-$F32)&lt;=1)*(ABS(N32-$G32)&lt;=1)*1,""))),"")</f>
        <v/>
      </c>
      <c r="T32" s="264"/>
      <c r="V32" s="253">
        <f t="shared" si="2"/>
        <v>2</v>
      </c>
      <c r="W32" s="254" t="str">
        <f>GrpD!$B$9</f>
        <v>France</v>
      </c>
      <c r="X32" s="255">
        <f t="shared" si="264"/>
        <v>26</v>
      </c>
      <c r="Y32" s="254" t="str">
        <f>GrpD!$D$9</f>
        <v>Poland</v>
      </c>
      <c r="Z32" s="258"/>
      <c r="AA32" s="258"/>
      <c r="AB32" s="263"/>
      <c r="AC32" s="255" t="str">
        <f t="shared" si="265"/>
        <v/>
      </c>
      <c r="AD32" s="255" t="str">
        <f>IF((AC32&lt;&gt;""),IF(OR($F32&lt;&gt;$G32,PrSettings!$M$4="●"),(($F32-$G32)=(Z32-AA32))*1,0),"")</f>
        <v/>
      </c>
      <c r="AE32" s="255" t="str">
        <f t="shared" si="266"/>
        <v/>
      </c>
      <c r="AF32" s="255" t="str">
        <f>IF(AC32&lt;&gt;"",IF(ABS($F32-$G32)&gt;=PrSettings!$M$7,(ABS($F32-$G32-Z32+AA32)&lt;=1)*1,IF(AND(AC32,$F32=$G32,$F32&gt;=PrSettings!$M$6),(ABS(Z32-$F32)&lt;=1)*1,IF(AND(ABS($F32-$G32-Z32+AA32)&lt;=1,$F32+$G32&gt;=PrSettings!$M$8),(ABS(Z32-$F32)&lt;=1)*(ABS(AA32-$G32)&lt;=1)*1,""))),"")</f>
        <v/>
      </c>
      <c r="AG32" s="264"/>
      <c r="AI32" s="253">
        <f t="shared" si="3"/>
        <v>2</v>
      </c>
      <c r="AJ32" s="254" t="str">
        <f>GrpD!$B$9</f>
        <v>France</v>
      </c>
      <c r="AK32" s="255">
        <f t="shared" si="267"/>
        <v>26</v>
      </c>
      <c r="AL32" s="254" t="str">
        <f>GrpD!$D$9</f>
        <v>Poland</v>
      </c>
      <c r="AM32" s="258"/>
      <c r="AN32" s="258"/>
      <c r="AO32" s="263"/>
      <c r="AP32" s="255" t="str">
        <f t="shared" si="268"/>
        <v/>
      </c>
      <c r="AQ32" s="255" t="str">
        <f>IF((AP32&lt;&gt;""),IF(OR($F32&lt;&gt;$G32,PrSettings!$M$4="●"),(($F32-$G32)=(AM32-AN32))*1,0),"")</f>
        <v/>
      </c>
      <c r="AR32" s="255" t="str">
        <f t="shared" si="269"/>
        <v/>
      </c>
      <c r="AS32" s="255" t="str">
        <f>IF(AP32&lt;&gt;"",IF(ABS($F32-$G32)&gt;=PrSettings!$M$7,(ABS($F32-$G32-AM32+AN32)&lt;=1)*1,IF(AND(AP32,$F32=$G32,$F32&gt;=PrSettings!$M$6),(ABS(AM32-$F32)&lt;=1)*1,IF(AND(ABS($F32-$G32-AM32+AN32)&lt;=1,$F32+$G32&gt;=PrSettings!$M$8),(ABS(AM32-$F32)&lt;=1)*(ABS(AN32-$G32)&lt;=1)*1,""))),"")</f>
        <v/>
      </c>
      <c r="AT32" s="264"/>
      <c r="AV32" s="253">
        <f t="shared" si="4"/>
        <v>2</v>
      </c>
      <c r="AW32" s="254" t="str">
        <f>GrpD!$B$9</f>
        <v>France</v>
      </c>
      <c r="AX32" s="255">
        <f t="shared" si="270"/>
        <v>26</v>
      </c>
      <c r="AY32" s="254" t="str">
        <f>GrpD!$D$9</f>
        <v>Poland</v>
      </c>
      <c r="AZ32" s="258"/>
      <c r="BA32" s="258"/>
      <c r="BB32" s="263"/>
      <c r="BC32" s="255" t="str">
        <f t="shared" si="271"/>
        <v/>
      </c>
      <c r="BD32" s="255" t="str">
        <f>IF((BC32&lt;&gt;""),IF(OR($F32&lt;&gt;$G32,PrSettings!$M$4="●"),(($F32-$G32)=(AZ32-BA32))*1,0),"")</f>
        <v/>
      </c>
      <c r="BE32" s="255" t="str">
        <f t="shared" si="272"/>
        <v/>
      </c>
      <c r="BF32" s="255" t="str">
        <f>IF(BC32&lt;&gt;"",IF(ABS($F32-$G32)&gt;=PrSettings!$M$7,(ABS($F32-$G32-AZ32+BA32)&lt;=1)*1,IF(AND(BC32,$F32=$G32,$F32&gt;=PrSettings!$M$6),(ABS(AZ32-$F32)&lt;=1)*1,IF(AND(ABS($F32-$G32-AZ32+BA32)&lt;=1,$F32+$G32&gt;=PrSettings!$M$8),(ABS(AZ32-$F32)&lt;=1)*(ABS(BA32-$G32)&lt;=1)*1,""))),"")</f>
        <v/>
      </c>
      <c r="BG32" s="264"/>
      <c r="BI32" s="253">
        <f t="shared" si="5"/>
        <v>2</v>
      </c>
      <c r="BJ32" s="254" t="str">
        <f>GrpD!$B$9</f>
        <v>France</v>
      </c>
      <c r="BK32" s="255">
        <f t="shared" si="273"/>
        <v>26</v>
      </c>
      <c r="BL32" s="254" t="str">
        <f>GrpD!$D$9</f>
        <v>Poland</v>
      </c>
      <c r="BM32" s="258"/>
      <c r="BN32" s="258"/>
      <c r="BO32" s="263"/>
      <c r="BP32" s="255" t="str">
        <f t="shared" si="274"/>
        <v/>
      </c>
      <c r="BQ32" s="255" t="str">
        <f>IF((BP32&lt;&gt;""),IF(OR($F32&lt;&gt;$G32,PrSettings!$M$4="●"),(($F32-$G32)=(BM32-BN32))*1,0),"")</f>
        <v/>
      </c>
      <c r="BR32" s="255" t="str">
        <f t="shared" si="275"/>
        <v/>
      </c>
      <c r="BS32" s="255" t="str">
        <f>IF(BP32&lt;&gt;"",IF(ABS($F32-$G32)&gt;=PrSettings!$M$7,(ABS($F32-$G32-BM32+BN32)&lt;=1)*1,IF(AND(BP32,$F32=$G32,$F32&gt;=PrSettings!$M$6),(ABS(BM32-$F32)&lt;=1)*1,IF(AND(ABS($F32-$G32-BM32+BN32)&lt;=1,$F32+$G32&gt;=PrSettings!$M$8),(ABS(BM32-$F32)&lt;=1)*(ABS(BN32-$G32)&lt;=1)*1,""))),"")</f>
        <v/>
      </c>
      <c r="BT32" s="264"/>
      <c r="BV32" s="253">
        <f t="shared" si="6"/>
        <v>2</v>
      </c>
      <c r="BW32" s="254" t="str">
        <f>GrpD!$B$9</f>
        <v>France</v>
      </c>
      <c r="BX32" s="255">
        <f t="shared" si="276"/>
        <v>26</v>
      </c>
      <c r="BY32" s="254" t="str">
        <f>GrpD!$D$9</f>
        <v>Poland</v>
      </c>
      <c r="BZ32" s="258"/>
      <c r="CA32" s="258"/>
      <c r="CB32" s="263"/>
      <c r="CC32" s="255" t="str">
        <f t="shared" si="277"/>
        <v/>
      </c>
      <c r="CD32" s="255" t="str">
        <f>IF((CC32&lt;&gt;""),IF(OR($F32&lt;&gt;$G32,PrSettings!$M$4="●"),(($F32-$G32)=(BZ32-CA32))*1,0),"")</f>
        <v/>
      </c>
      <c r="CE32" s="255" t="str">
        <f t="shared" si="278"/>
        <v/>
      </c>
      <c r="CF32" s="255" t="str">
        <f>IF(CC32&lt;&gt;"",IF(ABS($F32-$G32)&gt;=PrSettings!$M$7,(ABS($F32-$G32-BZ32+CA32)&lt;=1)*1,IF(AND(CC32,$F32=$G32,$F32&gt;=PrSettings!$M$6),(ABS(BZ32-$F32)&lt;=1)*1,IF(AND(ABS($F32-$G32-BZ32+CA32)&lt;=1,$F32+$G32&gt;=PrSettings!$M$8),(ABS(BZ32-$F32)&lt;=1)*(ABS(CA32-$G32)&lt;=1)*1,""))),"")</f>
        <v/>
      </c>
      <c r="CG32" s="264"/>
      <c r="CI32" s="253">
        <f t="shared" si="7"/>
        <v>2</v>
      </c>
      <c r="CJ32" s="254" t="str">
        <f>GrpD!$B$9</f>
        <v>France</v>
      </c>
      <c r="CK32" s="255">
        <f t="shared" si="279"/>
        <v>26</v>
      </c>
      <c r="CL32" s="254" t="str">
        <f>GrpD!$D$9</f>
        <v>Poland</v>
      </c>
      <c r="CM32" s="258"/>
      <c r="CN32" s="258"/>
      <c r="CO32" s="263"/>
      <c r="CP32" s="255" t="str">
        <f t="shared" si="280"/>
        <v/>
      </c>
      <c r="CQ32" s="255" t="str">
        <f>IF((CP32&lt;&gt;""),IF(OR($F32&lt;&gt;$G32,PrSettings!$M$4="●"),(($F32-$G32)=(CM32-CN32))*1,0),"")</f>
        <v/>
      </c>
      <c r="CR32" s="255" t="str">
        <f t="shared" si="281"/>
        <v/>
      </c>
      <c r="CS32" s="255" t="str">
        <f>IF(CP32&lt;&gt;"",IF(ABS($F32-$G32)&gt;=PrSettings!$M$7,(ABS($F32-$G32-CM32+CN32)&lt;=1)*1,IF(AND(CP32,$F32=$G32,$F32&gt;=PrSettings!$M$6),(ABS(CM32-$F32)&lt;=1)*1,IF(AND(ABS($F32-$G32-CM32+CN32)&lt;=1,$F32+$G32&gt;=PrSettings!$M$8),(ABS(CM32-$F32)&lt;=1)*(ABS(CN32-$G32)&lt;=1)*1,""))),"")</f>
        <v/>
      </c>
      <c r="CT32" s="264"/>
      <c r="CV32" s="253">
        <f t="shared" si="8"/>
        <v>2</v>
      </c>
      <c r="CW32" s="254" t="str">
        <f>GrpD!$B$9</f>
        <v>France</v>
      </c>
      <c r="CX32" s="255">
        <f t="shared" si="282"/>
        <v>26</v>
      </c>
      <c r="CY32" s="254" t="str">
        <f>GrpD!$D$9</f>
        <v>Poland</v>
      </c>
      <c r="CZ32" s="258"/>
      <c r="DA32" s="258"/>
      <c r="DB32" s="263"/>
      <c r="DC32" s="255" t="str">
        <f t="shared" si="283"/>
        <v/>
      </c>
      <c r="DD32" s="255" t="str">
        <f>IF((DC32&lt;&gt;""),IF(OR($F32&lt;&gt;$G32,PrSettings!$M$4="●"),(($F32-$G32)=(CZ32-DA32))*1,0),"")</f>
        <v/>
      </c>
      <c r="DE32" s="255" t="str">
        <f t="shared" si="284"/>
        <v/>
      </c>
      <c r="DF32" s="255" t="str">
        <f>IF(DC32&lt;&gt;"",IF(ABS($F32-$G32)&gt;=PrSettings!$M$7,(ABS($F32-$G32-CZ32+DA32)&lt;=1)*1,IF(AND(DC32,$F32=$G32,$F32&gt;=PrSettings!$M$6),(ABS(CZ32-$F32)&lt;=1)*1,IF(AND(ABS($F32-$G32-CZ32+DA32)&lt;=1,$F32+$G32&gt;=PrSettings!$M$8),(ABS(CZ32-$F32)&lt;=1)*(ABS(DA32-$G32)&lt;=1)*1,""))),"")</f>
        <v/>
      </c>
      <c r="DG32" s="264"/>
      <c r="DI32" s="253">
        <f t="shared" si="9"/>
        <v>2</v>
      </c>
      <c r="DJ32" s="254" t="str">
        <f>GrpD!$B$9</f>
        <v>France</v>
      </c>
      <c r="DK32" s="255">
        <f t="shared" si="285"/>
        <v>26</v>
      </c>
      <c r="DL32" s="254" t="str">
        <f>GrpD!$D$9</f>
        <v>Poland</v>
      </c>
      <c r="DM32" s="258"/>
      <c r="DN32" s="258"/>
      <c r="DO32" s="263"/>
      <c r="DP32" s="255" t="str">
        <f t="shared" si="286"/>
        <v/>
      </c>
      <c r="DQ32" s="255" t="str">
        <f>IF((DP32&lt;&gt;""),IF(OR($F32&lt;&gt;$G32,PrSettings!$M$4="●"),(($F32-$G32)=(DM32-DN32))*1,0),"")</f>
        <v/>
      </c>
      <c r="DR32" s="255" t="str">
        <f t="shared" si="287"/>
        <v/>
      </c>
      <c r="DS32" s="255" t="str">
        <f>IF(DP32&lt;&gt;"",IF(ABS($F32-$G32)&gt;=PrSettings!$M$7,(ABS($F32-$G32-DM32+DN32)&lt;=1)*1,IF(AND(DP32,$F32=$G32,$F32&gt;=PrSettings!$M$6),(ABS(DM32-$F32)&lt;=1)*1,IF(AND(ABS($F32-$G32-DM32+DN32)&lt;=1,$F32+$G32&gt;=PrSettings!$M$8),(ABS(DM32-$F32)&lt;=1)*(ABS(DN32-$G32)&lt;=1)*1,""))),"")</f>
        <v/>
      </c>
      <c r="DT32" s="264"/>
      <c r="DV32" s="253">
        <f t="shared" si="10"/>
        <v>2</v>
      </c>
      <c r="DW32" s="254" t="str">
        <f>GrpD!$B$9</f>
        <v>France</v>
      </c>
      <c r="DX32" s="255">
        <f t="shared" si="288"/>
        <v>26</v>
      </c>
      <c r="DY32" s="254" t="str">
        <f>GrpD!$D$9</f>
        <v>Poland</v>
      </c>
      <c r="DZ32" s="258"/>
      <c r="EA32" s="258"/>
      <c r="EB32" s="263"/>
      <c r="EC32" s="255" t="str">
        <f t="shared" si="289"/>
        <v/>
      </c>
      <c r="ED32" s="255" t="str">
        <f>IF((EC32&lt;&gt;""),IF(OR($F32&lt;&gt;$G32,PrSettings!$M$4="●"),(($F32-$G32)=(DZ32-EA32))*1,0),"")</f>
        <v/>
      </c>
      <c r="EE32" s="255" t="str">
        <f t="shared" si="290"/>
        <v/>
      </c>
      <c r="EF32" s="255" t="str">
        <f>IF(EC32&lt;&gt;"",IF(ABS($F32-$G32)&gt;=PrSettings!$M$7,(ABS($F32-$G32-DZ32+EA32)&lt;=1)*1,IF(AND(EC32,$F32=$G32,$F32&gt;=PrSettings!$M$6),(ABS(DZ32-$F32)&lt;=1)*1,IF(AND(ABS($F32-$G32-DZ32+EA32)&lt;=1,$F32+$G32&gt;=PrSettings!$M$8),(ABS(DZ32-$F32)&lt;=1)*(ABS(EA32-$G32)&lt;=1)*1,""))),"")</f>
        <v/>
      </c>
      <c r="EG32" s="264"/>
      <c r="EI32" s="253">
        <f t="shared" si="11"/>
        <v>2</v>
      </c>
      <c r="EJ32" s="254" t="str">
        <f>GrpD!$B$9</f>
        <v>France</v>
      </c>
      <c r="EK32" s="255">
        <f t="shared" si="291"/>
        <v>26</v>
      </c>
      <c r="EL32" s="254" t="str">
        <f>GrpD!$D$9</f>
        <v>Poland</v>
      </c>
      <c r="EM32" s="258"/>
      <c r="EN32" s="258"/>
      <c r="EO32" s="263"/>
      <c r="EP32" s="255" t="str">
        <f t="shared" si="292"/>
        <v/>
      </c>
      <c r="EQ32" s="255" t="str">
        <f>IF((EP32&lt;&gt;""),IF(OR($F32&lt;&gt;$G32,PrSettings!$M$4="●"),(($F32-$G32)=(EM32-EN32))*1,0),"")</f>
        <v/>
      </c>
      <c r="ER32" s="255" t="str">
        <f t="shared" si="293"/>
        <v/>
      </c>
      <c r="ES32" s="255" t="str">
        <f>IF(EP32&lt;&gt;"",IF(ABS($F32-$G32)&gt;=PrSettings!$M$7,(ABS($F32-$G32-EM32+EN32)&lt;=1)*1,IF(AND(EP32,$F32=$G32,$F32&gt;=PrSettings!$M$6),(ABS(EM32-$F32)&lt;=1)*1,IF(AND(ABS($F32-$G32-EM32+EN32)&lt;=1,$F32+$G32&gt;=PrSettings!$M$8),(ABS(EM32-$F32)&lt;=1)*(ABS(EN32-$G32)&lt;=1)*1,""))),"")</f>
        <v/>
      </c>
      <c r="ET32" s="264"/>
      <c r="EV32" s="253">
        <f t="shared" si="12"/>
        <v>2</v>
      </c>
      <c r="EW32" s="254" t="str">
        <f>GrpD!$B$9</f>
        <v>France</v>
      </c>
      <c r="EX32" s="255">
        <f t="shared" si="294"/>
        <v>26</v>
      </c>
      <c r="EY32" s="254" t="str">
        <f>GrpD!$D$9</f>
        <v>Poland</v>
      </c>
      <c r="EZ32" s="258"/>
      <c r="FA32" s="258"/>
      <c r="FB32" s="263"/>
      <c r="FC32" s="255" t="str">
        <f t="shared" si="295"/>
        <v/>
      </c>
      <c r="FD32" s="255" t="str">
        <f>IF((FC32&lt;&gt;""),IF(OR($F32&lt;&gt;$G32,PrSettings!$M$4="●"),(($F32-$G32)=(EZ32-FA32))*1,0),"")</f>
        <v/>
      </c>
      <c r="FE32" s="255" t="str">
        <f t="shared" si="296"/>
        <v/>
      </c>
      <c r="FF32" s="255" t="str">
        <f>IF(FC32&lt;&gt;"",IF(ABS($F32-$G32)&gt;=PrSettings!$M$7,(ABS($F32-$G32-EZ32+FA32)&lt;=1)*1,IF(AND(FC32,$F32=$G32,$F32&gt;=PrSettings!$M$6),(ABS(EZ32-$F32)&lt;=1)*1,IF(AND(ABS($F32-$G32-EZ32+FA32)&lt;=1,$F32+$G32&gt;=PrSettings!$M$8),(ABS(EZ32-$F32)&lt;=1)*(ABS(FA32-$G32)&lt;=1)*1,""))),"")</f>
        <v/>
      </c>
      <c r="FG32" s="264"/>
      <c r="FI32" s="253">
        <f t="shared" si="13"/>
        <v>2</v>
      </c>
      <c r="FJ32" s="254" t="str">
        <f>GrpD!$B$9</f>
        <v>France</v>
      </c>
      <c r="FK32" s="255">
        <f t="shared" si="297"/>
        <v>26</v>
      </c>
      <c r="FL32" s="254" t="str">
        <f>GrpD!$D$9</f>
        <v>Poland</v>
      </c>
      <c r="FM32" s="258"/>
      <c r="FN32" s="258"/>
      <c r="FO32" s="263"/>
      <c r="FP32" s="255" t="str">
        <f t="shared" si="298"/>
        <v/>
      </c>
      <c r="FQ32" s="255" t="str">
        <f>IF((FP32&lt;&gt;""),IF(OR($F32&lt;&gt;$G32,PrSettings!$M$4="●"),(($F32-$G32)=(FM32-FN32))*1,0),"")</f>
        <v/>
      </c>
      <c r="FR32" s="255" t="str">
        <f t="shared" si="299"/>
        <v/>
      </c>
      <c r="FS32" s="255" t="str">
        <f>IF(FP32&lt;&gt;"",IF(ABS($F32-$G32)&gt;=PrSettings!$M$7,(ABS($F32-$G32-FM32+FN32)&lt;=1)*1,IF(AND(FP32,$F32=$G32,$F32&gt;=PrSettings!$M$6),(ABS(FM32-$F32)&lt;=1)*1,IF(AND(ABS($F32-$G32-FM32+FN32)&lt;=1,$F32+$G32&gt;=PrSettings!$M$8),(ABS(FM32-$F32)&lt;=1)*(ABS(FN32-$G32)&lt;=1)*1,""))),"")</f>
        <v/>
      </c>
      <c r="FT32" s="264"/>
      <c r="FV32" s="253">
        <f t="shared" si="14"/>
        <v>2</v>
      </c>
      <c r="FW32" s="254" t="str">
        <f>GrpD!$B$9</f>
        <v>France</v>
      </c>
      <c r="FX32" s="255">
        <f t="shared" si="300"/>
        <v>26</v>
      </c>
      <c r="FY32" s="254" t="str">
        <f>GrpD!$D$9</f>
        <v>Poland</v>
      </c>
      <c r="FZ32" s="258"/>
      <c r="GA32" s="258"/>
      <c r="GB32" s="263"/>
      <c r="GC32" s="255" t="str">
        <f t="shared" si="301"/>
        <v/>
      </c>
      <c r="GD32" s="255" t="str">
        <f>IF((GC32&lt;&gt;""),IF(OR($F32&lt;&gt;$G32,PrSettings!$M$4="●"),(($F32-$G32)=(FZ32-GA32))*1,0),"")</f>
        <v/>
      </c>
      <c r="GE32" s="255" t="str">
        <f t="shared" si="302"/>
        <v/>
      </c>
      <c r="GF32" s="255" t="str">
        <f>IF(GC32&lt;&gt;"",IF(ABS($F32-$G32)&gt;=PrSettings!$M$7,(ABS($F32-$G32-FZ32+GA32)&lt;=1)*1,IF(AND(GC32,$F32=$G32,$F32&gt;=PrSettings!$M$6),(ABS(FZ32-$F32)&lt;=1)*1,IF(AND(ABS($F32-$G32-FZ32+GA32)&lt;=1,$F32+$G32&gt;=PrSettings!$M$8),(ABS(FZ32-$F32)&lt;=1)*(ABS(GA32-$G32)&lt;=1)*1,""))),"")</f>
        <v/>
      </c>
      <c r="GG32" s="264"/>
      <c r="GI32" s="253">
        <f t="shared" si="15"/>
        <v>2</v>
      </c>
      <c r="GJ32" s="254" t="str">
        <f>GrpD!$B$9</f>
        <v>France</v>
      </c>
      <c r="GK32" s="255">
        <f t="shared" si="303"/>
        <v>26</v>
      </c>
      <c r="GL32" s="254" t="str">
        <f>GrpD!$D$9</f>
        <v>Poland</v>
      </c>
      <c r="GM32" s="258"/>
      <c r="GN32" s="258"/>
      <c r="GO32" s="263"/>
      <c r="GP32" s="255" t="str">
        <f t="shared" si="304"/>
        <v/>
      </c>
      <c r="GQ32" s="255" t="str">
        <f>IF((GP32&lt;&gt;""),IF(OR($F32&lt;&gt;$G32,PrSettings!$M$4="●"),(($F32-$G32)=(GM32-GN32))*1,0),"")</f>
        <v/>
      </c>
      <c r="GR32" s="255" t="str">
        <f t="shared" si="305"/>
        <v/>
      </c>
      <c r="GS32" s="255" t="str">
        <f>IF(GP32&lt;&gt;"",IF(ABS($F32-$G32)&gt;=PrSettings!$M$7,(ABS($F32-$G32-GM32+GN32)&lt;=1)*1,IF(AND(GP32,$F32=$G32,$F32&gt;=PrSettings!$M$6),(ABS(GM32-$F32)&lt;=1)*1,IF(AND(ABS($F32-$G32-GM32+GN32)&lt;=1,$F32+$G32&gt;=PrSettings!$M$8),(ABS(GM32-$F32)&lt;=1)*(ABS(GN32-$G32)&lt;=1)*1,""))),"")</f>
        <v/>
      </c>
      <c r="GT32" s="264"/>
      <c r="GV32" s="253">
        <f t="shared" si="16"/>
        <v>2</v>
      </c>
      <c r="GW32" s="254" t="str">
        <f>GrpD!$B$9</f>
        <v>France</v>
      </c>
      <c r="GX32" s="255">
        <f t="shared" si="306"/>
        <v>26</v>
      </c>
      <c r="GY32" s="254" t="str">
        <f>GrpD!$D$9</f>
        <v>Poland</v>
      </c>
      <c r="GZ32" s="258"/>
      <c r="HA32" s="258"/>
      <c r="HB32" s="263"/>
      <c r="HC32" s="255" t="str">
        <f t="shared" si="307"/>
        <v/>
      </c>
      <c r="HD32" s="255" t="str">
        <f>IF((HC32&lt;&gt;""),IF(OR($F32&lt;&gt;$G32,PrSettings!$M$4="●"),(($F32-$G32)=(GZ32-HA32))*1,0),"")</f>
        <v/>
      </c>
      <c r="HE32" s="255" t="str">
        <f t="shared" si="308"/>
        <v/>
      </c>
      <c r="HF32" s="255" t="str">
        <f>IF(HC32&lt;&gt;"",IF(ABS($F32-$G32)&gt;=PrSettings!$M$7,(ABS($F32-$G32-GZ32+HA32)&lt;=1)*1,IF(AND(HC32,$F32=$G32,$F32&gt;=PrSettings!$M$6),(ABS(GZ32-$F32)&lt;=1)*1,IF(AND(ABS($F32-$G32-GZ32+HA32)&lt;=1,$F32+$G32&gt;=PrSettings!$M$8),(ABS(GZ32-$F32)&lt;=1)*(ABS(HA32-$G32)&lt;=1)*1,""))),"")</f>
        <v/>
      </c>
      <c r="HG32" s="264"/>
      <c r="HI32" s="253">
        <f t="shared" si="17"/>
        <v>2</v>
      </c>
      <c r="HJ32" s="254" t="str">
        <f>GrpD!$B$9</f>
        <v>France</v>
      </c>
      <c r="HK32" s="255">
        <f t="shared" si="309"/>
        <v>26</v>
      </c>
      <c r="HL32" s="254" t="str">
        <f>GrpD!$D$9</f>
        <v>Poland</v>
      </c>
      <c r="HM32" s="258"/>
      <c r="HN32" s="258"/>
      <c r="HO32" s="263"/>
      <c r="HP32" s="255" t="str">
        <f t="shared" si="310"/>
        <v/>
      </c>
      <c r="HQ32" s="255" t="str">
        <f>IF((HP32&lt;&gt;""),IF(OR($F32&lt;&gt;$G32,PrSettings!$M$4="●"),(($F32-$G32)=(HM32-HN32))*1,0),"")</f>
        <v/>
      </c>
      <c r="HR32" s="255" t="str">
        <f t="shared" si="311"/>
        <v/>
      </c>
      <c r="HS32" s="255" t="str">
        <f>IF(HP32&lt;&gt;"",IF(ABS($F32-$G32)&gt;=PrSettings!$M$7,(ABS($F32-$G32-HM32+HN32)&lt;=1)*1,IF(AND(HP32,$F32=$G32,$F32&gt;=PrSettings!$M$6),(ABS(HM32-$F32)&lt;=1)*1,IF(AND(ABS($F32-$G32-HM32+HN32)&lt;=1,$F32+$G32&gt;=PrSettings!$M$8),(ABS(HM32-$F32)&lt;=1)*(ABS(HN32-$G32)&lt;=1)*1,""))),"")</f>
        <v/>
      </c>
      <c r="HT32" s="264"/>
      <c r="HV32" s="253">
        <f t="shared" si="18"/>
        <v>2</v>
      </c>
      <c r="HW32" s="254" t="str">
        <f>GrpD!$B$9</f>
        <v>France</v>
      </c>
      <c r="HX32" s="255">
        <f t="shared" si="312"/>
        <v>26</v>
      </c>
      <c r="HY32" s="254" t="str">
        <f>GrpD!$D$9</f>
        <v>Poland</v>
      </c>
      <c r="HZ32" s="258"/>
      <c r="IA32" s="258"/>
      <c r="IB32" s="263"/>
      <c r="IC32" s="255" t="str">
        <f t="shared" si="313"/>
        <v/>
      </c>
      <c r="ID32" s="255" t="str">
        <f>IF((IC32&lt;&gt;""),IF(OR($F32&lt;&gt;$G32,PrSettings!$M$4="●"),(($F32-$G32)=(HZ32-IA32))*1,0),"")</f>
        <v/>
      </c>
      <c r="IE32" s="255" t="str">
        <f t="shared" si="314"/>
        <v/>
      </c>
      <c r="IF32" s="255" t="str">
        <f>IF(IC32&lt;&gt;"",IF(ABS($F32-$G32)&gt;=PrSettings!$M$7,(ABS($F32-$G32-HZ32+IA32)&lt;=1)*1,IF(AND(IC32,$F32=$G32,$F32&gt;=PrSettings!$M$6),(ABS(HZ32-$F32)&lt;=1)*1,IF(AND(ABS($F32-$G32-HZ32+IA32)&lt;=1,$F32+$G32&gt;=PrSettings!$M$8),(ABS(HZ32-$F32)&lt;=1)*(ABS(IA32-$G32)&lt;=1)*1,""))),"")</f>
        <v/>
      </c>
      <c r="IG32" s="264"/>
      <c r="II32" s="253">
        <f t="shared" si="19"/>
        <v>2</v>
      </c>
      <c r="IJ32" s="254" t="str">
        <f>GrpD!$B$9</f>
        <v>France</v>
      </c>
      <c r="IK32" s="255">
        <f t="shared" si="315"/>
        <v>26</v>
      </c>
      <c r="IL32" s="254" t="str">
        <f>GrpD!$D$9</f>
        <v>Poland</v>
      </c>
      <c r="IM32" s="258"/>
      <c r="IN32" s="258"/>
      <c r="IO32" s="263"/>
      <c r="IP32" s="255" t="str">
        <f t="shared" si="316"/>
        <v/>
      </c>
      <c r="IQ32" s="255" t="str">
        <f>IF((IP32&lt;&gt;""),IF(OR($F32&lt;&gt;$G32,PrSettings!$M$4="●"),(($F32-$G32)=(IM32-IN32))*1,0),"")</f>
        <v/>
      </c>
      <c r="IR32" s="255" t="str">
        <f t="shared" si="317"/>
        <v/>
      </c>
      <c r="IS32" s="255" t="str">
        <f>IF(IP32&lt;&gt;"",IF(ABS($F32-$G32)&gt;=PrSettings!$M$7,(ABS($F32-$G32-IM32+IN32)&lt;=1)*1,IF(AND(IP32,$F32=$G32,$F32&gt;=PrSettings!$M$6),(ABS(IM32-$F32)&lt;=1)*1,IF(AND(ABS($F32-$G32-IM32+IN32)&lt;=1,$F32+$G32&gt;=PrSettings!$M$8),(ABS(IM32-$F32)&lt;=1)*(ABS(IN32-$G32)&lt;=1)*1,""))),"")</f>
        <v/>
      </c>
      <c r="IT32" s="264"/>
      <c r="IV32" s="253">
        <f t="shared" si="20"/>
        <v>2</v>
      </c>
      <c r="IW32" s="254" t="str">
        <f>GrpD!$B$9</f>
        <v>France</v>
      </c>
      <c r="IX32" s="255">
        <f t="shared" si="318"/>
        <v>26</v>
      </c>
      <c r="IY32" s="254" t="str">
        <f>GrpD!$D$9</f>
        <v>Poland</v>
      </c>
      <c r="IZ32" s="258"/>
      <c r="JA32" s="258"/>
      <c r="JB32" s="263"/>
      <c r="JC32" s="255" t="str">
        <f t="shared" si="319"/>
        <v/>
      </c>
      <c r="JD32" s="255" t="str">
        <f>IF((JC32&lt;&gt;""),IF(OR($F32&lt;&gt;$G32,PrSettings!$M$4="●"),(($F32-$G32)=(IZ32-JA32))*1,0),"")</f>
        <v/>
      </c>
      <c r="JE32" s="255" t="str">
        <f t="shared" si="320"/>
        <v/>
      </c>
      <c r="JF32" s="255" t="str">
        <f>IF(JC32&lt;&gt;"",IF(ABS($F32-$G32)&gt;=PrSettings!$M$7,(ABS($F32-$G32-IZ32+JA32)&lt;=1)*1,IF(AND(JC32,$F32=$G32,$F32&gt;=PrSettings!$M$6),(ABS(IZ32-$F32)&lt;=1)*1,IF(AND(ABS($F32-$G32-IZ32+JA32)&lt;=1,$F32+$G32&gt;=PrSettings!$M$8),(ABS(IZ32-$F32)&lt;=1)*(ABS(JA32-$G32)&lt;=1)*1,""))),"")</f>
        <v/>
      </c>
      <c r="JG32" s="264"/>
      <c r="JI32" s="253">
        <f t="shared" si="21"/>
        <v>2</v>
      </c>
      <c r="JJ32" s="254" t="str">
        <f>GrpD!$B$9</f>
        <v>France</v>
      </c>
      <c r="JK32" s="255">
        <f t="shared" si="321"/>
        <v>26</v>
      </c>
      <c r="JL32" s="254" t="str">
        <f>GrpD!$D$9</f>
        <v>Poland</v>
      </c>
      <c r="JM32" s="258"/>
      <c r="JN32" s="258"/>
      <c r="JO32" s="263"/>
      <c r="JP32" s="255" t="str">
        <f t="shared" si="322"/>
        <v/>
      </c>
      <c r="JQ32" s="255" t="str">
        <f>IF((JP32&lt;&gt;""),IF(OR($F32&lt;&gt;$G32,PrSettings!$M$4="●"),(($F32-$G32)=(JM32-JN32))*1,0),"")</f>
        <v/>
      </c>
      <c r="JR32" s="255" t="str">
        <f t="shared" si="323"/>
        <v/>
      </c>
      <c r="JS32" s="255" t="str">
        <f>IF(JP32&lt;&gt;"",IF(ABS($F32-$G32)&gt;=PrSettings!$M$7,(ABS($F32-$G32-JM32+JN32)&lt;=1)*1,IF(AND(JP32,$F32=$G32,$F32&gt;=PrSettings!$M$6),(ABS(JM32-$F32)&lt;=1)*1,IF(AND(ABS($F32-$G32-JM32+JN32)&lt;=1,$F32+$G32&gt;=PrSettings!$M$8),(ABS(JM32-$F32)&lt;=1)*(ABS(JN32-$G32)&lt;=1)*1,""))),"")</f>
        <v/>
      </c>
      <c r="JT32" s="264"/>
      <c r="JV32" s="253">
        <f t="shared" si="22"/>
        <v>2</v>
      </c>
      <c r="JW32" s="254" t="str">
        <f>GrpD!$B$9</f>
        <v>France</v>
      </c>
      <c r="JX32" s="255">
        <f t="shared" si="324"/>
        <v>26</v>
      </c>
      <c r="JY32" s="254" t="str">
        <f>GrpD!$D$9</f>
        <v>Poland</v>
      </c>
      <c r="JZ32" s="258"/>
      <c r="KA32" s="258"/>
      <c r="KB32" s="263"/>
      <c r="KC32" s="255" t="str">
        <f t="shared" si="325"/>
        <v/>
      </c>
      <c r="KD32" s="255" t="str">
        <f>IF((KC32&lt;&gt;""),IF(OR($F32&lt;&gt;$G32,PrSettings!$M$4="●"),(($F32-$G32)=(JZ32-KA32))*1,0),"")</f>
        <v/>
      </c>
      <c r="KE32" s="255" t="str">
        <f t="shared" si="326"/>
        <v/>
      </c>
      <c r="KF32" s="255" t="str">
        <f>IF(KC32&lt;&gt;"",IF(ABS($F32-$G32)&gt;=PrSettings!$M$7,(ABS($F32-$G32-JZ32+KA32)&lt;=1)*1,IF(AND(KC32,$F32=$G32,$F32&gt;=PrSettings!$M$6),(ABS(JZ32-$F32)&lt;=1)*1,IF(AND(ABS($F32-$G32-JZ32+KA32)&lt;=1,$F32+$G32&gt;=PrSettings!$M$8),(ABS(JZ32-$F32)&lt;=1)*(ABS(KA32-$G32)&lt;=1)*1,""))),"")</f>
        <v/>
      </c>
      <c r="KG32" s="264"/>
      <c r="KI32" s="253">
        <f t="shared" si="23"/>
        <v>2</v>
      </c>
      <c r="KJ32" s="254" t="str">
        <f>GrpD!$B$9</f>
        <v>France</v>
      </c>
      <c r="KK32" s="255">
        <f t="shared" si="327"/>
        <v>26</v>
      </c>
      <c r="KL32" s="254" t="str">
        <f>GrpD!$D$9</f>
        <v>Poland</v>
      </c>
      <c r="KM32" s="258"/>
      <c r="KN32" s="258"/>
      <c r="KO32" s="263"/>
      <c r="KP32" s="255" t="str">
        <f t="shared" si="328"/>
        <v/>
      </c>
      <c r="KQ32" s="255" t="str">
        <f>IF((KP32&lt;&gt;""),IF(OR($F32&lt;&gt;$G32,PrSettings!$M$4="●"),(($F32-$G32)=(KM32-KN32))*1,0),"")</f>
        <v/>
      </c>
      <c r="KR32" s="255" t="str">
        <f t="shared" si="329"/>
        <v/>
      </c>
      <c r="KS32" s="255" t="str">
        <f>IF(KP32&lt;&gt;"",IF(ABS($F32-$G32)&gt;=PrSettings!$M$7,(ABS($F32-$G32-KM32+KN32)&lt;=1)*1,IF(AND(KP32,$F32=$G32,$F32&gt;=PrSettings!$M$6),(ABS(KM32-$F32)&lt;=1)*1,IF(AND(ABS($F32-$G32-KM32+KN32)&lt;=1,$F32+$G32&gt;=PrSettings!$M$8),(ABS(KM32-$F32)&lt;=1)*(ABS(KN32-$G32)&lt;=1)*1,""))),"")</f>
        <v/>
      </c>
      <c r="KT32" s="264"/>
      <c r="KV32" s="253">
        <f t="shared" si="24"/>
        <v>2</v>
      </c>
      <c r="KW32" s="254" t="str">
        <f>GrpD!$B$9</f>
        <v>France</v>
      </c>
      <c r="KX32" s="255">
        <f t="shared" si="330"/>
        <v>26</v>
      </c>
      <c r="KY32" s="254" t="str">
        <f>GrpD!$D$9</f>
        <v>Poland</v>
      </c>
      <c r="KZ32" s="258"/>
      <c r="LA32" s="258"/>
      <c r="LB32" s="263"/>
      <c r="LC32" s="255" t="str">
        <f t="shared" si="331"/>
        <v/>
      </c>
      <c r="LD32" s="255" t="str">
        <f>IF((LC32&lt;&gt;""),IF(OR($F32&lt;&gt;$G32,PrSettings!$M$4="●"),(($F32-$G32)=(KZ32-LA32))*1,0),"")</f>
        <v/>
      </c>
      <c r="LE32" s="255" t="str">
        <f t="shared" si="332"/>
        <v/>
      </c>
      <c r="LF32" s="255" t="str">
        <f>IF(LC32&lt;&gt;"",IF(ABS($F32-$G32)&gt;=PrSettings!$M$7,(ABS($F32-$G32-KZ32+LA32)&lt;=1)*1,IF(AND(LC32,$F32=$G32,$F32&gt;=PrSettings!$M$6),(ABS(KZ32-$F32)&lt;=1)*1,IF(AND(ABS($F32-$G32-KZ32+LA32)&lt;=1,$F32+$G32&gt;=PrSettings!$M$8),(ABS(KZ32-$F32)&lt;=1)*(ABS(LA32-$G32)&lt;=1)*1,""))),"")</f>
        <v/>
      </c>
      <c r="LG32" s="264"/>
      <c r="LI32" s="253">
        <f t="shared" si="25"/>
        <v>2</v>
      </c>
      <c r="LJ32" s="254" t="str">
        <f>GrpD!$B$9</f>
        <v>France</v>
      </c>
      <c r="LK32" s="255">
        <f t="shared" si="333"/>
        <v>26</v>
      </c>
      <c r="LL32" s="254" t="str">
        <f>GrpD!$D$9</f>
        <v>Poland</v>
      </c>
      <c r="LM32" s="258"/>
      <c r="LN32" s="258"/>
      <c r="LO32" s="263"/>
      <c r="LP32" s="255" t="str">
        <f t="shared" si="334"/>
        <v/>
      </c>
      <c r="LQ32" s="255" t="str">
        <f>IF((LP32&lt;&gt;""),IF(OR($F32&lt;&gt;$G32,PrSettings!$M$4="●"),(($F32-$G32)=(LM32-LN32))*1,0),"")</f>
        <v/>
      </c>
      <c r="LR32" s="255" t="str">
        <f t="shared" si="335"/>
        <v/>
      </c>
      <c r="LS32" s="255" t="str">
        <f>IF(LP32&lt;&gt;"",IF(ABS($F32-$G32)&gt;=PrSettings!$M$7,(ABS($F32-$G32-LM32+LN32)&lt;=1)*1,IF(AND(LP32,$F32=$G32,$F32&gt;=PrSettings!$M$6),(ABS(LM32-$F32)&lt;=1)*1,IF(AND(ABS($F32-$G32-LM32+LN32)&lt;=1,$F32+$G32&gt;=PrSettings!$M$8),(ABS(LM32-$F32)&lt;=1)*(ABS(LN32-$G32)&lt;=1)*1,""))),"")</f>
        <v/>
      </c>
      <c r="LT32" s="264"/>
      <c r="LV32" s="253">
        <f t="shared" si="26"/>
        <v>2</v>
      </c>
      <c r="LW32" s="254" t="str">
        <f>GrpD!$B$9</f>
        <v>France</v>
      </c>
      <c r="LX32" s="255">
        <f t="shared" si="336"/>
        <v>26</v>
      </c>
      <c r="LY32" s="254" t="str">
        <f>GrpD!$D$9</f>
        <v>Poland</v>
      </c>
      <c r="LZ32" s="258"/>
      <c r="MA32" s="258"/>
      <c r="MB32" s="263"/>
      <c r="MC32" s="255" t="str">
        <f t="shared" si="337"/>
        <v/>
      </c>
      <c r="MD32" s="255" t="str">
        <f>IF((MC32&lt;&gt;""),IF(OR($F32&lt;&gt;$G32,PrSettings!$M$4="●"),(($F32-$G32)=(LZ32-MA32))*1,0),"")</f>
        <v/>
      </c>
      <c r="ME32" s="255" t="str">
        <f t="shared" si="338"/>
        <v/>
      </c>
      <c r="MF32" s="255" t="str">
        <f>IF(MC32&lt;&gt;"",IF(ABS($F32-$G32)&gt;=PrSettings!$M$7,(ABS($F32-$G32-LZ32+MA32)&lt;=1)*1,IF(AND(MC32,$F32=$G32,$F32&gt;=PrSettings!$M$6),(ABS(LZ32-$F32)&lt;=1)*1,IF(AND(ABS($F32-$G32-LZ32+MA32)&lt;=1,$F32+$G32&gt;=PrSettings!$M$8),(ABS(LZ32-$F32)&lt;=1)*(ABS(MA32-$G32)&lt;=1)*1,""))),"")</f>
        <v/>
      </c>
      <c r="MG32" s="264"/>
    </row>
    <row r="33" ht="24.0" customHeight="1">
      <c r="A33" s="172"/>
      <c r="B33" s="243" t="str">
        <f>Language!$E$95&amp;" E"</f>
        <v>Group E</v>
      </c>
      <c r="C33" s="244"/>
      <c r="D33" s="265"/>
      <c r="E33" s="246"/>
      <c r="F33" s="266"/>
      <c r="G33" s="267"/>
      <c r="H33" s="133"/>
      <c r="I33" s="243" t="str">
        <f>Language!$E$95&amp;" E"</f>
        <v>Group E</v>
      </c>
      <c r="J33" s="265"/>
      <c r="K33" s="265"/>
      <c r="L33" s="246"/>
      <c r="M33" s="249"/>
      <c r="N33" s="250"/>
      <c r="O33" s="247"/>
      <c r="P33" s="251"/>
      <c r="Q33" s="251"/>
      <c r="R33" s="246"/>
      <c r="S33" s="246"/>
      <c r="T33" s="252"/>
      <c r="V33" s="243" t="str">
        <f>Language!$E$95&amp;" E"</f>
        <v>Group E</v>
      </c>
      <c r="W33" s="265"/>
      <c r="X33" s="265"/>
      <c r="Y33" s="246"/>
      <c r="Z33" s="249"/>
      <c r="AA33" s="250"/>
      <c r="AB33" s="247"/>
      <c r="AC33" s="251"/>
      <c r="AD33" s="251"/>
      <c r="AE33" s="246"/>
      <c r="AF33" s="246"/>
      <c r="AG33" s="252"/>
      <c r="AI33" s="243" t="str">
        <f>Language!$E$95&amp;" E"</f>
        <v>Group E</v>
      </c>
      <c r="AJ33" s="265"/>
      <c r="AK33" s="265"/>
      <c r="AL33" s="246"/>
      <c r="AM33" s="249"/>
      <c r="AN33" s="250"/>
      <c r="AO33" s="247"/>
      <c r="AP33" s="251"/>
      <c r="AQ33" s="251"/>
      <c r="AR33" s="246"/>
      <c r="AS33" s="246"/>
      <c r="AT33" s="252"/>
      <c r="AV33" s="243" t="str">
        <f>Language!$E$95&amp;" E"</f>
        <v>Group E</v>
      </c>
      <c r="AW33" s="265"/>
      <c r="AX33" s="265"/>
      <c r="AY33" s="246"/>
      <c r="AZ33" s="249"/>
      <c r="BA33" s="250"/>
      <c r="BB33" s="247"/>
      <c r="BC33" s="251"/>
      <c r="BD33" s="251"/>
      <c r="BE33" s="246"/>
      <c r="BF33" s="246"/>
      <c r="BG33" s="252"/>
      <c r="BI33" s="243" t="str">
        <f>Language!$E$95&amp;" E"</f>
        <v>Group E</v>
      </c>
      <c r="BJ33" s="265"/>
      <c r="BK33" s="265"/>
      <c r="BL33" s="246"/>
      <c r="BM33" s="249"/>
      <c r="BN33" s="250"/>
      <c r="BO33" s="247"/>
      <c r="BP33" s="251"/>
      <c r="BQ33" s="251"/>
      <c r="BR33" s="246"/>
      <c r="BS33" s="246"/>
      <c r="BT33" s="252"/>
      <c r="BV33" s="243" t="str">
        <f>Language!$E$95&amp;" E"</f>
        <v>Group E</v>
      </c>
      <c r="BW33" s="265"/>
      <c r="BX33" s="265"/>
      <c r="BY33" s="246"/>
      <c r="BZ33" s="249"/>
      <c r="CA33" s="250"/>
      <c r="CB33" s="247"/>
      <c r="CC33" s="251"/>
      <c r="CD33" s="251"/>
      <c r="CE33" s="246"/>
      <c r="CF33" s="246"/>
      <c r="CG33" s="252"/>
      <c r="CI33" s="243" t="str">
        <f>Language!$E$95&amp;" E"</f>
        <v>Group E</v>
      </c>
      <c r="CJ33" s="265"/>
      <c r="CK33" s="265"/>
      <c r="CL33" s="246"/>
      <c r="CM33" s="249"/>
      <c r="CN33" s="250"/>
      <c r="CO33" s="247"/>
      <c r="CP33" s="251"/>
      <c r="CQ33" s="251"/>
      <c r="CR33" s="246"/>
      <c r="CS33" s="246"/>
      <c r="CT33" s="252"/>
      <c r="CV33" s="243" t="str">
        <f>Language!$E$95&amp;" E"</f>
        <v>Group E</v>
      </c>
      <c r="CW33" s="265"/>
      <c r="CX33" s="265"/>
      <c r="CY33" s="246"/>
      <c r="CZ33" s="249"/>
      <c r="DA33" s="250"/>
      <c r="DB33" s="247"/>
      <c r="DC33" s="251"/>
      <c r="DD33" s="251"/>
      <c r="DE33" s="246"/>
      <c r="DF33" s="246"/>
      <c r="DG33" s="252"/>
      <c r="DI33" s="243" t="str">
        <f>Language!$E$95&amp;" E"</f>
        <v>Group E</v>
      </c>
      <c r="DJ33" s="265"/>
      <c r="DK33" s="265"/>
      <c r="DL33" s="246"/>
      <c r="DM33" s="249"/>
      <c r="DN33" s="250"/>
      <c r="DO33" s="247"/>
      <c r="DP33" s="251"/>
      <c r="DQ33" s="251"/>
      <c r="DR33" s="246"/>
      <c r="DS33" s="246"/>
      <c r="DT33" s="252"/>
      <c r="DV33" s="243" t="str">
        <f>Language!$E$95&amp;" E"</f>
        <v>Group E</v>
      </c>
      <c r="DW33" s="265"/>
      <c r="DX33" s="265"/>
      <c r="DY33" s="246"/>
      <c r="DZ33" s="249"/>
      <c r="EA33" s="250"/>
      <c r="EB33" s="247"/>
      <c r="EC33" s="251"/>
      <c r="ED33" s="251"/>
      <c r="EE33" s="246"/>
      <c r="EF33" s="246"/>
      <c r="EG33" s="252"/>
      <c r="EI33" s="243" t="str">
        <f>Language!$E$95&amp;" E"</f>
        <v>Group E</v>
      </c>
      <c r="EJ33" s="265"/>
      <c r="EK33" s="265"/>
      <c r="EL33" s="246"/>
      <c r="EM33" s="249"/>
      <c r="EN33" s="250"/>
      <c r="EO33" s="247"/>
      <c r="EP33" s="251"/>
      <c r="EQ33" s="251"/>
      <c r="ER33" s="246"/>
      <c r="ES33" s="246"/>
      <c r="ET33" s="252"/>
      <c r="EV33" s="243" t="str">
        <f>Language!$E$95&amp;" E"</f>
        <v>Group E</v>
      </c>
      <c r="EW33" s="265"/>
      <c r="EX33" s="265"/>
      <c r="EY33" s="246"/>
      <c r="EZ33" s="249"/>
      <c r="FA33" s="250"/>
      <c r="FB33" s="247"/>
      <c r="FC33" s="251"/>
      <c r="FD33" s="251"/>
      <c r="FE33" s="246"/>
      <c r="FF33" s="246"/>
      <c r="FG33" s="252"/>
      <c r="FI33" s="243" t="str">
        <f>Language!$E$95&amp;" E"</f>
        <v>Group E</v>
      </c>
      <c r="FJ33" s="265"/>
      <c r="FK33" s="265"/>
      <c r="FL33" s="246"/>
      <c r="FM33" s="249"/>
      <c r="FN33" s="250"/>
      <c r="FO33" s="247"/>
      <c r="FP33" s="251"/>
      <c r="FQ33" s="251"/>
      <c r="FR33" s="246"/>
      <c r="FS33" s="246"/>
      <c r="FT33" s="252"/>
      <c r="FV33" s="243" t="str">
        <f>Language!$E$95&amp;" E"</f>
        <v>Group E</v>
      </c>
      <c r="FW33" s="265"/>
      <c r="FX33" s="265"/>
      <c r="FY33" s="246"/>
      <c r="FZ33" s="249"/>
      <c r="GA33" s="250"/>
      <c r="GB33" s="247"/>
      <c r="GC33" s="251"/>
      <c r="GD33" s="251"/>
      <c r="GE33" s="246"/>
      <c r="GF33" s="246"/>
      <c r="GG33" s="252"/>
      <c r="GI33" s="243" t="str">
        <f>Language!$E$95&amp;" E"</f>
        <v>Group E</v>
      </c>
      <c r="GJ33" s="265"/>
      <c r="GK33" s="265"/>
      <c r="GL33" s="246"/>
      <c r="GM33" s="249"/>
      <c r="GN33" s="250"/>
      <c r="GO33" s="247"/>
      <c r="GP33" s="251"/>
      <c r="GQ33" s="251"/>
      <c r="GR33" s="246"/>
      <c r="GS33" s="246"/>
      <c r="GT33" s="252"/>
      <c r="GV33" s="243" t="str">
        <f>Language!$E$95&amp;" E"</f>
        <v>Group E</v>
      </c>
      <c r="GW33" s="265"/>
      <c r="GX33" s="265"/>
      <c r="GY33" s="246"/>
      <c r="GZ33" s="249"/>
      <c r="HA33" s="250"/>
      <c r="HB33" s="247"/>
      <c r="HC33" s="251"/>
      <c r="HD33" s="251"/>
      <c r="HE33" s="246"/>
      <c r="HF33" s="246"/>
      <c r="HG33" s="252"/>
      <c r="HI33" s="243" t="str">
        <f>Language!$E$95&amp;" E"</f>
        <v>Group E</v>
      </c>
      <c r="HJ33" s="265"/>
      <c r="HK33" s="265"/>
      <c r="HL33" s="246"/>
      <c r="HM33" s="249"/>
      <c r="HN33" s="250"/>
      <c r="HO33" s="247"/>
      <c r="HP33" s="251"/>
      <c r="HQ33" s="251"/>
      <c r="HR33" s="246"/>
      <c r="HS33" s="246"/>
      <c r="HT33" s="252"/>
      <c r="HV33" s="243" t="str">
        <f>Language!$E$95&amp;" E"</f>
        <v>Group E</v>
      </c>
      <c r="HW33" s="265"/>
      <c r="HX33" s="265"/>
      <c r="HY33" s="246"/>
      <c r="HZ33" s="249"/>
      <c r="IA33" s="250"/>
      <c r="IB33" s="247"/>
      <c r="IC33" s="251"/>
      <c r="ID33" s="251"/>
      <c r="IE33" s="246"/>
      <c r="IF33" s="246"/>
      <c r="IG33" s="252"/>
      <c r="II33" s="243" t="str">
        <f>Language!$E$95&amp;" E"</f>
        <v>Group E</v>
      </c>
      <c r="IJ33" s="265"/>
      <c r="IK33" s="265"/>
      <c r="IL33" s="246"/>
      <c r="IM33" s="249"/>
      <c r="IN33" s="250"/>
      <c r="IO33" s="247"/>
      <c r="IP33" s="251"/>
      <c r="IQ33" s="251"/>
      <c r="IR33" s="246"/>
      <c r="IS33" s="246"/>
      <c r="IT33" s="252"/>
      <c r="IV33" s="243" t="str">
        <f>Language!$E$95&amp;" E"</f>
        <v>Group E</v>
      </c>
      <c r="IW33" s="265"/>
      <c r="IX33" s="265"/>
      <c r="IY33" s="246"/>
      <c r="IZ33" s="249"/>
      <c r="JA33" s="250"/>
      <c r="JB33" s="247"/>
      <c r="JC33" s="251"/>
      <c r="JD33" s="251"/>
      <c r="JE33" s="246"/>
      <c r="JF33" s="246"/>
      <c r="JG33" s="252"/>
      <c r="JI33" s="243" t="str">
        <f>Language!$E$95&amp;" E"</f>
        <v>Group E</v>
      </c>
      <c r="JJ33" s="265"/>
      <c r="JK33" s="265"/>
      <c r="JL33" s="246"/>
      <c r="JM33" s="249"/>
      <c r="JN33" s="250"/>
      <c r="JO33" s="247"/>
      <c r="JP33" s="251"/>
      <c r="JQ33" s="251"/>
      <c r="JR33" s="246"/>
      <c r="JS33" s="246"/>
      <c r="JT33" s="252"/>
      <c r="JV33" s="243" t="str">
        <f>Language!$E$95&amp;" E"</f>
        <v>Group E</v>
      </c>
      <c r="JW33" s="265"/>
      <c r="JX33" s="265"/>
      <c r="JY33" s="246"/>
      <c r="JZ33" s="249"/>
      <c r="KA33" s="250"/>
      <c r="KB33" s="247"/>
      <c r="KC33" s="251"/>
      <c r="KD33" s="251"/>
      <c r="KE33" s="246"/>
      <c r="KF33" s="246"/>
      <c r="KG33" s="252"/>
      <c r="KI33" s="243" t="str">
        <f>Language!$E$95&amp;" E"</f>
        <v>Group E</v>
      </c>
      <c r="KJ33" s="265"/>
      <c r="KK33" s="265"/>
      <c r="KL33" s="246"/>
      <c r="KM33" s="249"/>
      <c r="KN33" s="250"/>
      <c r="KO33" s="247"/>
      <c r="KP33" s="251"/>
      <c r="KQ33" s="251"/>
      <c r="KR33" s="246"/>
      <c r="KS33" s="246"/>
      <c r="KT33" s="252"/>
      <c r="KV33" s="243" t="str">
        <f>Language!$E$95&amp;" E"</f>
        <v>Group E</v>
      </c>
      <c r="KW33" s="265"/>
      <c r="KX33" s="265"/>
      <c r="KY33" s="246"/>
      <c r="KZ33" s="249"/>
      <c r="LA33" s="250"/>
      <c r="LB33" s="247"/>
      <c r="LC33" s="251"/>
      <c r="LD33" s="251"/>
      <c r="LE33" s="246"/>
      <c r="LF33" s="246"/>
      <c r="LG33" s="252"/>
      <c r="LI33" s="243" t="str">
        <f>Language!$E$95&amp;" E"</f>
        <v>Group E</v>
      </c>
      <c r="LJ33" s="265"/>
      <c r="LK33" s="265"/>
      <c r="LL33" s="246"/>
      <c r="LM33" s="249"/>
      <c r="LN33" s="250"/>
      <c r="LO33" s="247"/>
      <c r="LP33" s="251"/>
      <c r="LQ33" s="251"/>
      <c r="LR33" s="246"/>
      <c r="LS33" s="246"/>
      <c r="LT33" s="252"/>
      <c r="LV33" s="243" t="str">
        <f>Language!$E$95&amp;" E"</f>
        <v>Group E</v>
      </c>
      <c r="LW33" s="265"/>
      <c r="LX33" s="265"/>
      <c r="LY33" s="246"/>
      <c r="LZ33" s="249"/>
      <c r="MA33" s="250"/>
      <c r="MB33" s="247"/>
      <c r="MC33" s="251"/>
      <c r="MD33" s="251"/>
      <c r="ME33" s="246"/>
      <c r="MF33" s="246"/>
      <c r="MG33" s="252"/>
    </row>
    <row r="34">
      <c r="A34" s="172"/>
      <c r="B34" s="253">
        <f t="array" ref="B34">INDEX(Groups!$C$7:$C$35,MATCH(C34,Groups!$D$7:$D$35,0))</f>
        <v>8</v>
      </c>
      <c r="C34" s="254" t="str">
        <f>GrpE!$B$4</f>
        <v>Romania</v>
      </c>
      <c r="D34" s="255">
        <f t="array" ref="D34">INDEX(Groups!$C$7:$C$35,MATCH(E34,Groups!$D$7:$D$35,0))</f>
        <v>21</v>
      </c>
      <c r="E34" s="254" t="str">
        <f>GrpE!$D$4</f>
        <v>Ukraine</v>
      </c>
      <c r="F34" s="256">
        <f>GrpE!$E$4</f>
        <v>0</v>
      </c>
      <c r="G34" s="257">
        <f>GrpE!$G$4</f>
        <v>1</v>
      </c>
      <c r="H34" s="133"/>
      <c r="I34" s="253">
        <f t="shared" ref="I34:I56" si="339">$B34</f>
        <v>8</v>
      </c>
      <c r="J34" s="254" t="str">
        <f>GrpE!$B$4</f>
        <v>Romania</v>
      </c>
      <c r="K34" s="255">
        <f t="shared" ref="K34:K39" si="340">$D34</f>
        <v>21</v>
      </c>
      <c r="L34" s="254" t="str">
        <f>GrpE!$D$4</f>
        <v>Ukraine</v>
      </c>
      <c r="M34" s="258"/>
      <c r="N34" s="258"/>
      <c r="O34" s="259"/>
      <c r="P34" s="255" t="str">
        <f t="shared" ref="P34:P39" si="341">IF(($F34&lt;&gt;"")*($G34&lt;&gt;"")*(M34&lt;&gt;"")*(N34&lt;&gt;""),($F34&gt;$G34)*(M34&gt;N34)+($F34=$G34)*(M34=N34)+($F34&lt;$G34)*(M34&lt;N34),"")</f>
        <v/>
      </c>
      <c r="Q34" s="255" t="str">
        <f>IF((P34&lt;&gt;""),IF(OR($F34&lt;&gt;$G34,PrSettings!$M$4="●"),(($F34-$G34)=(M34-N34))*1,0),"")</f>
        <v/>
      </c>
      <c r="R34" s="255" t="str">
        <f t="shared" ref="R34:R39" si="342">IF((P34&lt;&gt;""),($F34=M34)*($G34=N34),"")</f>
        <v/>
      </c>
      <c r="S34" s="255" t="str">
        <f>IF(P34&lt;&gt;"",IF(ABS($F34-$G34)&gt;=PrSettings!$M$7,(ABS($F34-$G34-M34+N34)&lt;=1)*1,IF(AND(P34,$F34=$G34,$F34&gt;=PrSettings!$M$6),(ABS(M34-$F34)&lt;=1)*1,IF(AND(ABS($F34-$G34-M34+N34)&lt;=1,$F34+$G34&gt;=PrSettings!$M$8),(ABS(M34-$F34)&lt;=1)*(ABS(N34-$G34)&lt;=1)*1,""))),"")</f>
        <v/>
      </c>
      <c r="T34" s="260"/>
      <c r="V34" s="253">
        <f t="shared" ref="V34:V56" si="343">$B34</f>
        <v>8</v>
      </c>
      <c r="W34" s="254" t="str">
        <f>GrpE!$B$4</f>
        <v>Romania</v>
      </c>
      <c r="X34" s="255">
        <f t="shared" ref="X34:X39" si="344">$D34</f>
        <v>21</v>
      </c>
      <c r="Y34" s="254" t="str">
        <f>GrpE!$D$4</f>
        <v>Ukraine</v>
      </c>
      <c r="Z34" s="258"/>
      <c r="AA34" s="258"/>
      <c r="AB34" s="259"/>
      <c r="AC34" s="255" t="str">
        <f t="shared" ref="AC34:AC39" si="345">IF(($F34&lt;&gt;"")*($G34&lt;&gt;"")*(Z34&lt;&gt;"")*(AA34&lt;&gt;""),($F34&gt;$G34)*(Z34&gt;AA34)+($F34=$G34)*(Z34=AA34)+($F34&lt;$G34)*(Z34&lt;AA34),"")</f>
        <v/>
      </c>
      <c r="AD34" s="255" t="str">
        <f>IF((AC34&lt;&gt;""),IF(OR($F34&lt;&gt;$G34,PrSettings!$M$4="●"),(($F34-$G34)=(Z34-AA34))*1,0),"")</f>
        <v/>
      </c>
      <c r="AE34" s="255" t="str">
        <f t="shared" ref="AE34:AE39" si="346">IF((AC34&lt;&gt;""),($F34=Z34)*($G34=AA34),"")</f>
        <v/>
      </c>
      <c r="AF34" s="255" t="str">
        <f>IF(AC34&lt;&gt;"",IF(ABS($F34-$G34)&gt;=PrSettings!$M$7,(ABS($F34-$G34-Z34+AA34)&lt;=1)*1,IF(AND(AC34,$F34=$G34,$F34&gt;=PrSettings!$M$6),(ABS(Z34-$F34)&lt;=1)*1,IF(AND(ABS($F34-$G34-Z34+AA34)&lt;=1,$F34+$G34&gt;=PrSettings!$M$8),(ABS(Z34-$F34)&lt;=1)*(ABS(AA34-$G34)&lt;=1)*1,""))),"")</f>
        <v/>
      </c>
      <c r="AG34" s="260"/>
      <c r="AI34" s="253">
        <f t="shared" ref="AI34:AI56" si="347">$B34</f>
        <v>8</v>
      </c>
      <c r="AJ34" s="254" t="str">
        <f>GrpE!$B$4</f>
        <v>Romania</v>
      </c>
      <c r="AK34" s="255">
        <f t="shared" ref="AK34:AK39" si="348">$D34</f>
        <v>21</v>
      </c>
      <c r="AL34" s="254" t="str">
        <f>GrpE!$D$4</f>
        <v>Ukraine</v>
      </c>
      <c r="AM34" s="258"/>
      <c r="AN34" s="258"/>
      <c r="AO34" s="259"/>
      <c r="AP34" s="255" t="str">
        <f t="shared" ref="AP34:AP39" si="349">IF(($F34&lt;&gt;"")*($G34&lt;&gt;"")*(AM34&lt;&gt;"")*(AN34&lt;&gt;""),($F34&gt;$G34)*(AM34&gt;AN34)+($F34=$G34)*(AM34=AN34)+($F34&lt;$G34)*(AM34&lt;AN34),"")</f>
        <v/>
      </c>
      <c r="AQ34" s="255" t="str">
        <f>IF((AP34&lt;&gt;""),IF(OR($F34&lt;&gt;$G34,PrSettings!$M$4="●"),(($F34-$G34)=(AM34-AN34))*1,0),"")</f>
        <v/>
      </c>
      <c r="AR34" s="255" t="str">
        <f t="shared" ref="AR34:AR39" si="350">IF((AP34&lt;&gt;""),($F34=AM34)*($G34=AN34),"")</f>
        <v/>
      </c>
      <c r="AS34" s="255" t="str">
        <f>IF(AP34&lt;&gt;"",IF(ABS($F34-$G34)&gt;=PrSettings!$M$7,(ABS($F34-$G34-AM34+AN34)&lt;=1)*1,IF(AND(AP34,$F34=$G34,$F34&gt;=PrSettings!$M$6),(ABS(AM34-$F34)&lt;=1)*1,IF(AND(ABS($F34-$G34-AM34+AN34)&lt;=1,$F34+$G34&gt;=PrSettings!$M$8),(ABS(AM34-$F34)&lt;=1)*(ABS(AN34-$G34)&lt;=1)*1,""))),"")</f>
        <v/>
      </c>
      <c r="AT34" s="260"/>
      <c r="AV34" s="253">
        <f t="shared" ref="AV34:AV56" si="351">$B34</f>
        <v>8</v>
      </c>
      <c r="AW34" s="254" t="str">
        <f>GrpE!$B$4</f>
        <v>Romania</v>
      </c>
      <c r="AX34" s="255">
        <f t="shared" ref="AX34:AX39" si="352">$D34</f>
        <v>21</v>
      </c>
      <c r="AY34" s="254" t="str">
        <f>GrpE!$D$4</f>
        <v>Ukraine</v>
      </c>
      <c r="AZ34" s="258"/>
      <c r="BA34" s="258"/>
      <c r="BB34" s="259"/>
      <c r="BC34" s="255" t="str">
        <f t="shared" ref="BC34:BC39" si="353">IF(($F34&lt;&gt;"")*($G34&lt;&gt;"")*(AZ34&lt;&gt;"")*(BA34&lt;&gt;""),($F34&gt;$G34)*(AZ34&gt;BA34)+($F34=$G34)*(AZ34=BA34)+($F34&lt;$G34)*(AZ34&lt;BA34),"")</f>
        <v/>
      </c>
      <c r="BD34" s="255" t="str">
        <f>IF((BC34&lt;&gt;""),IF(OR($F34&lt;&gt;$G34,PrSettings!$M$4="●"),(($F34-$G34)=(AZ34-BA34))*1,0),"")</f>
        <v/>
      </c>
      <c r="BE34" s="255" t="str">
        <f t="shared" ref="BE34:BE39" si="354">IF((BC34&lt;&gt;""),($F34=AZ34)*($G34=BA34),"")</f>
        <v/>
      </c>
      <c r="BF34" s="255" t="str">
        <f>IF(BC34&lt;&gt;"",IF(ABS($F34-$G34)&gt;=PrSettings!$M$7,(ABS($F34-$G34-AZ34+BA34)&lt;=1)*1,IF(AND(BC34,$F34=$G34,$F34&gt;=PrSettings!$M$6),(ABS(AZ34-$F34)&lt;=1)*1,IF(AND(ABS($F34-$G34-AZ34+BA34)&lt;=1,$F34+$G34&gt;=PrSettings!$M$8),(ABS(AZ34-$F34)&lt;=1)*(ABS(BA34-$G34)&lt;=1)*1,""))),"")</f>
        <v/>
      </c>
      <c r="BG34" s="260"/>
      <c r="BI34" s="253">
        <f t="shared" ref="BI34:BI56" si="355">$B34</f>
        <v>8</v>
      </c>
      <c r="BJ34" s="254" t="str">
        <f>GrpE!$B$4</f>
        <v>Romania</v>
      </c>
      <c r="BK34" s="255">
        <f t="shared" ref="BK34:BK39" si="356">$D34</f>
        <v>21</v>
      </c>
      <c r="BL34" s="254" t="str">
        <f>GrpE!$D$4</f>
        <v>Ukraine</v>
      </c>
      <c r="BM34" s="258"/>
      <c r="BN34" s="258"/>
      <c r="BO34" s="259"/>
      <c r="BP34" s="255" t="str">
        <f t="shared" ref="BP34:BP39" si="357">IF(($F34&lt;&gt;"")*($G34&lt;&gt;"")*(BM34&lt;&gt;"")*(BN34&lt;&gt;""),($F34&gt;$G34)*(BM34&gt;BN34)+($F34=$G34)*(BM34=BN34)+($F34&lt;$G34)*(BM34&lt;BN34),"")</f>
        <v/>
      </c>
      <c r="BQ34" s="255" t="str">
        <f>IF((BP34&lt;&gt;""),IF(OR($F34&lt;&gt;$G34,PrSettings!$M$4="●"),(($F34-$G34)=(BM34-BN34))*1,0),"")</f>
        <v/>
      </c>
      <c r="BR34" s="255" t="str">
        <f t="shared" ref="BR34:BR39" si="358">IF((BP34&lt;&gt;""),($F34=BM34)*($G34=BN34),"")</f>
        <v/>
      </c>
      <c r="BS34" s="255" t="str">
        <f>IF(BP34&lt;&gt;"",IF(ABS($F34-$G34)&gt;=PrSettings!$M$7,(ABS($F34-$G34-BM34+BN34)&lt;=1)*1,IF(AND(BP34,$F34=$G34,$F34&gt;=PrSettings!$M$6),(ABS(BM34-$F34)&lt;=1)*1,IF(AND(ABS($F34-$G34-BM34+BN34)&lt;=1,$F34+$G34&gt;=PrSettings!$M$8),(ABS(BM34-$F34)&lt;=1)*(ABS(BN34-$G34)&lt;=1)*1,""))),"")</f>
        <v/>
      </c>
      <c r="BT34" s="260"/>
      <c r="BV34" s="253">
        <f t="shared" ref="BV34:BV56" si="359">$B34</f>
        <v>8</v>
      </c>
      <c r="BW34" s="254" t="str">
        <f>GrpE!$B$4</f>
        <v>Romania</v>
      </c>
      <c r="BX34" s="255">
        <f t="shared" ref="BX34:BX39" si="360">$D34</f>
        <v>21</v>
      </c>
      <c r="BY34" s="254" t="str">
        <f>GrpE!$D$4</f>
        <v>Ukraine</v>
      </c>
      <c r="BZ34" s="258"/>
      <c r="CA34" s="258"/>
      <c r="CB34" s="259"/>
      <c r="CC34" s="255" t="str">
        <f t="shared" ref="CC34:CC39" si="361">IF(($F34&lt;&gt;"")*($G34&lt;&gt;"")*(BZ34&lt;&gt;"")*(CA34&lt;&gt;""),($F34&gt;$G34)*(BZ34&gt;CA34)+($F34=$G34)*(BZ34=CA34)+($F34&lt;$G34)*(BZ34&lt;CA34),"")</f>
        <v/>
      </c>
      <c r="CD34" s="255" t="str">
        <f>IF((CC34&lt;&gt;""),IF(OR($F34&lt;&gt;$G34,PrSettings!$M$4="●"),(($F34-$G34)=(BZ34-CA34))*1,0),"")</f>
        <v/>
      </c>
      <c r="CE34" s="255" t="str">
        <f t="shared" ref="CE34:CE39" si="362">IF((CC34&lt;&gt;""),($F34=BZ34)*($G34=CA34),"")</f>
        <v/>
      </c>
      <c r="CF34" s="255" t="str">
        <f>IF(CC34&lt;&gt;"",IF(ABS($F34-$G34)&gt;=PrSettings!$M$7,(ABS($F34-$G34-BZ34+CA34)&lt;=1)*1,IF(AND(CC34,$F34=$G34,$F34&gt;=PrSettings!$M$6),(ABS(BZ34-$F34)&lt;=1)*1,IF(AND(ABS($F34-$G34-BZ34+CA34)&lt;=1,$F34+$G34&gt;=PrSettings!$M$8),(ABS(BZ34-$F34)&lt;=1)*(ABS(CA34-$G34)&lt;=1)*1,""))),"")</f>
        <v/>
      </c>
      <c r="CG34" s="260"/>
      <c r="CI34" s="253">
        <f t="shared" ref="CI34:CI56" si="363">$B34</f>
        <v>8</v>
      </c>
      <c r="CJ34" s="254" t="str">
        <f>GrpE!$B$4</f>
        <v>Romania</v>
      </c>
      <c r="CK34" s="255">
        <f t="shared" ref="CK34:CK39" si="364">$D34</f>
        <v>21</v>
      </c>
      <c r="CL34" s="254" t="str">
        <f>GrpE!$D$4</f>
        <v>Ukraine</v>
      </c>
      <c r="CM34" s="258"/>
      <c r="CN34" s="258"/>
      <c r="CO34" s="259"/>
      <c r="CP34" s="255" t="str">
        <f t="shared" ref="CP34:CP39" si="365">IF(($F34&lt;&gt;"")*($G34&lt;&gt;"")*(CM34&lt;&gt;"")*(CN34&lt;&gt;""),($F34&gt;$G34)*(CM34&gt;CN34)+($F34=$G34)*(CM34=CN34)+($F34&lt;$G34)*(CM34&lt;CN34),"")</f>
        <v/>
      </c>
      <c r="CQ34" s="255" t="str">
        <f>IF((CP34&lt;&gt;""),IF(OR($F34&lt;&gt;$G34,PrSettings!$M$4="●"),(($F34-$G34)=(CM34-CN34))*1,0),"")</f>
        <v/>
      </c>
      <c r="CR34" s="255" t="str">
        <f t="shared" ref="CR34:CR39" si="366">IF((CP34&lt;&gt;""),($F34=CM34)*($G34=CN34),"")</f>
        <v/>
      </c>
      <c r="CS34" s="255" t="str">
        <f>IF(CP34&lt;&gt;"",IF(ABS($F34-$G34)&gt;=PrSettings!$M$7,(ABS($F34-$G34-CM34+CN34)&lt;=1)*1,IF(AND(CP34,$F34=$G34,$F34&gt;=PrSettings!$M$6),(ABS(CM34-$F34)&lt;=1)*1,IF(AND(ABS($F34-$G34-CM34+CN34)&lt;=1,$F34+$G34&gt;=PrSettings!$M$8),(ABS(CM34-$F34)&lt;=1)*(ABS(CN34-$G34)&lt;=1)*1,""))),"")</f>
        <v/>
      </c>
      <c r="CT34" s="260"/>
      <c r="CV34" s="253">
        <f t="shared" ref="CV34:CV56" si="367">$B34</f>
        <v>8</v>
      </c>
      <c r="CW34" s="254" t="str">
        <f>GrpE!$B$4</f>
        <v>Romania</v>
      </c>
      <c r="CX34" s="255">
        <f t="shared" ref="CX34:CX39" si="368">$D34</f>
        <v>21</v>
      </c>
      <c r="CY34" s="254" t="str">
        <f>GrpE!$D$4</f>
        <v>Ukraine</v>
      </c>
      <c r="CZ34" s="258"/>
      <c r="DA34" s="258"/>
      <c r="DB34" s="259"/>
      <c r="DC34" s="255" t="str">
        <f t="shared" ref="DC34:DC39" si="369">IF(($F34&lt;&gt;"")*($G34&lt;&gt;"")*(CZ34&lt;&gt;"")*(DA34&lt;&gt;""),($F34&gt;$G34)*(CZ34&gt;DA34)+($F34=$G34)*(CZ34=DA34)+($F34&lt;$G34)*(CZ34&lt;DA34),"")</f>
        <v/>
      </c>
      <c r="DD34" s="255" t="str">
        <f>IF((DC34&lt;&gt;""),IF(OR($F34&lt;&gt;$G34,PrSettings!$M$4="●"),(($F34-$G34)=(CZ34-DA34))*1,0),"")</f>
        <v/>
      </c>
      <c r="DE34" s="255" t="str">
        <f t="shared" ref="DE34:DE39" si="370">IF((DC34&lt;&gt;""),($F34=CZ34)*($G34=DA34),"")</f>
        <v/>
      </c>
      <c r="DF34" s="255" t="str">
        <f>IF(DC34&lt;&gt;"",IF(ABS($F34-$G34)&gt;=PrSettings!$M$7,(ABS($F34-$G34-CZ34+DA34)&lt;=1)*1,IF(AND(DC34,$F34=$G34,$F34&gt;=PrSettings!$M$6),(ABS(CZ34-$F34)&lt;=1)*1,IF(AND(ABS($F34-$G34-CZ34+DA34)&lt;=1,$F34+$G34&gt;=PrSettings!$M$8),(ABS(CZ34-$F34)&lt;=1)*(ABS(DA34-$G34)&lt;=1)*1,""))),"")</f>
        <v/>
      </c>
      <c r="DG34" s="260"/>
      <c r="DI34" s="253">
        <f t="shared" ref="DI34:DI56" si="371">$B34</f>
        <v>8</v>
      </c>
      <c r="DJ34" s="254" t="str">
        <f>GrpE!$B$4</f>
        <v>Romania</v>
      </c>
      <c r="DK34" s="255">
        <f t="shared" ref="DK34:DK39" si="372">$D34</f>
        <v>21</v>
      </c>
      <c r="DL34" s="254" t="str">
        <f>GrpE!$D$4</f>
        <v>Ukraine</v>
      </c>
      <c r="DM34" s="258"/>
      <c r="DN34" s="258"/>
      <c r="DO34" s="259"/>
      <c r="DP34" s="255" t="str">
        <f t="shared" ref="DP34:DP39" si="373">IF(($F34&lt;&gt;"")*($G34&lt;&gt;"")*(DM34&lt;&gt;"")*(DN34&lt;&gt;""),($F34&gt;$G34)*(DM34&gt;DN34)+($F34=$G34)*(DM34=DN34)+($F34&lt;$G34)*(DM34&lt;DN34),"")</f>
        <v/>
      </c>
      <c r="DQ34" s="255" t="str">
        <f>IF((DP34&lt;&gt;""),IF(OR($F34&lt;&gt;$G34,PrSettings!$M$4="●"),(($F34-$G34)=(DM34-DN34))*1,0),"")</f>
        <v/>
      </c>
      <c r="DR34" s="255" t="str">
        <f t="shared" ref="DR34:DR39" si="374">IF((DP34&lt;&gt;""),($F34=DM34)*($G34=DN34),"")</f>
        <v/>
      </c>
      <c r="DS34" s="255" t="str">
        <f>IF(DP34&lt;&gt;"",IF(ABS($F34-$G34)&gt;=PrSettings!$M$7,(ABS($F34-$G34-DM34+DN34)&lt;=1)*1,IF(AND(DP34,$F34=$G34,$F34&gt;=PrSettings!$M$6),(ABS(DM34-$F34)&lt;=1)*1,IF(AND(ABS($F34-$G34-DM34+DN34)&lt;=1,$F34+$G34&gt;=PrSettings!$M$8),(ABS(DM34-$F34)&lt;=1)*(ABS(DN34-$G34)&lt;=1)*1,""))),"")</f>
        <v/>
      </c>
      <c r="DT34" s="260"/>
      <c r="DV34" s="253">
        <f t="shared" ref="DV34:DV56" si="375">$B34</f>
        <v>8</v>
      </c>
      <c r="DW34" s="254" t="str">
        <f>GrpE!$B$4</f>
        <v>Romania</v>
      </c>
      <c r="DX34" s="255">
        <f t="shared" ref="DX34:DX39" si="376">$D34</f>
        <v>21</v>
      </c>
      <c r="DY34" s="254" t="str">
        <f>GrpE!$D$4</f>
        <v>Ukraine</v>
      </c>
      <c r="DZ34" s="258"/>
      <c r="EA34" s="258"/>
      <c r="EB34" s="259"/>
      <c r="EC34" s="255" t="str">
        <f t="shared" ref="EC34:EC39" si="377">IF(($F34&lt;&gt;"")*($G34&lt;&gt;"")*(DZ34&lt;&gt;"")*(EA34&lt;&gt;""),($F34&gt;$G34)*(DZ34&gt;EA34)+($F34=$G34)*(DZ34=EA34)+($F34&lt;$G34)*(DZ34&lt;EA34),"")</f>
        <v/>
      </c>
      <c r="ED34" s="255" t="str">
        <f>IF((EC34&lt;&gt;""),IF(OR($F34&lt;&gt;$G34,PrSettings!$M$4="●"),(($F34-$G34)=(DZ34-EA34))*1,0),"")</f>
        <v/>
      </c>
      <c r="EE34" s="255" t="str">
        <f t="shared" ref="EE34:EE39" si="378">IF((EC34&lt;&gt;""),($F34=DZ34)*($G34=EA34),"")</f>
        <v/>
      </c>
      <c r="EF34" s="255" t="str">
        <f>IF(EC34&lt;&gt;"",IF(ABS($F34-$G34)&gt;=PrSettings!$M$7,(ABS($F34-$G34-DZ34+EA34)&lt;=1)*1,IF(AND(EC34,$F34=$G34,$F34&gt;=PrSettings!$M$6),(ABS(DZ34-$F34)&lt;=1)*1,IF(AND(ABS($F34-$G34-DZ34+EA34)&lt;=1,$F34+$G34&gt;=PrSettings!$M$8),(ABS(DZ34-$F34)&lt;=1)*(ABS(EA34-$G34)&lt;=1)*1,""))),"")</f>
        <v/>
      </c>
      <c r="EG34" s="260"/>
      <c r="EI34" s="253">
        <f t="shared" ref="EI34:EI56" si="379">$B34</f>
        <v>8</v>
      </c>
      <c r="EJ34" s="254" t="str">
        <f>GrpE!$B$4</f>
        <v>Romania</v>
      </c>
      <c r="EK34" s="255">
        <f t="shared" ref="EK34:EK39" si="380">$D34</f>
        <v>21</v>
      </c>
      <c r="EL34" s="254" t="str">
        <f>GrpE!$D$4</f>
        <v>Ukraine</v>
      </c>
      <c r="EM34" s="258"/>
      <c r="EN34" s="258"/>
      <c r="EO34" s="259"/>
      <c r="EP34" s="255" t="str">
        <f t="shared" ref="EP34:EP39" si="381">IF(($F34&lt;&gt;"")*($G34&lt;&gt;"")*(EM34&lt;&gt;"")*(EN34&lt;&gt;""),($F34&gt;$G34)*(EM34&gt;EN34)+($F34=$G34)*(EM34=EN34)+($F34&lt;$G34)*(EM34&lt;EN34),"")</f>
        <v/>
      </c>
      <c r="EQ34" s="255" t="str">
        <f>IF((EP34&lt;&gt;""),IF(OR($F34&lt;&gt;$G34,PrSettings!$M$4="●"),(($F34-$G34)=(EM34-EN34))*1,0),"")</f>
        <v/>
      </c>
      <c r="ER34" s="255" t="str">
        <f t="shared" ref="ER34:ER39" si="382">IF((EP34&lt;&gt;""),($F34=EM34)*($G34=EN34),"")</f>
        <v/>
      </c>
      <c r="ES34" s="255" t="str">
        <f>IF(EP34&lt;&gt;"",IF(ABS($F34-$G34)&gt;=PrSettings!$M$7,(ABS($F34-$G34-EM34+EN34)&lt;=1)*1,IF(AND(EP34,$F34=$G34,$F34&gt;=PrSettings!$M$6),(ABS(EM34-$F34)&lt;=1)*1,IF(AND(ABS($F34-$G34-EM34+EN34)&lt;=1,$F34+$G34&gt;=PrSettings!$M$8),(ABS(EM34-$F34)&lt;=1)*(ABS(EN34-$G34)&lt;=1)*1,""))),"")</f>
        <v/>
      </c>
      <c r="ET34" s="260"/>
      <c r="EV34" s="253">
        <f t="shared" ref="EV34:EV56" si="383">$B34</f>
        <v>8</v>
      </c>
      <c r="EW34" s="254" t="str">
        <f>GrpE!$B$4</f>
        <v>Romania</v>
      </c>
      <c r="EX34" s="255">
        <f t="shared" ref="EX34:EX39" si="384">$D34</f>
        <v>21</v>
      </c>
      <c r="EY34" s="254" t="str">
        <f>GrpE!$D$4</f>
        <v>Ukraine</v>
      </c>
      <c r="EZ34" s="258"/>
      <c r="FA34" s="258"/>
      <c r="FB34" s="259"/>
      <c r="FC34" s="255" t="str">
        <f t="shared" ref="FC34:FC39" si="385">IF(($F34&lt;&gt;"")*($G34&lt;&gt;"")*(EZ34&lt;&gt;"")*(FA34&lt;&gt;""),($F34&gt;$G34)*(EZ34&gt;FA34)+($F34=$G34)*(EZ34=FA34)+($F34&lt;$G34)*(EZ34&lt;FA34),"")</f>
        <v/>
      </c>
      <c r="FD34" s="255" t="str">
        <f>IF((FC34&lt;&gt;""),IF(OR($F34&lt;&gt;$G34,PrSettings!$M$4="●"),(($F34-$G34)=(EZ34-FA34))*1,0),"")</f>
        <v/>
      </c>
      <c r="FE34" s="255" t="str">
        <f t="shared" ref="FE34:FE39" si="386">IF((FC34&lt;&gt;""),($F34=EZ34)*($G34=FA34),"")</f>
        <v/>
      </c>
      <c r="FF34" s="255" t="str">
        <f>IF(FC34&lt;&gt;"",IF(ABS($F34-$G34)&gt;=PrSettings!$M$7,(ABS($F34-$G34-EZ34+FA34)&lt;=1)*1,IF(AND(FC34,$F34=$G34,$F34&gt;=PrSettings!$M$6),(ABS(EZ34-$F34)&lt;=1)*1,IF(AND(ABS($F34-$G34-EZ34+FA34)&lt;=1,$F34+$G34&gt;=PrSettings!$M$8),(ABS(EZ34-$F34)&lt;=1)*(ABS(FA34-$G34)&lt;=1)*1,""))),"")</f>
        <v/>
      </c>
      <c r="FG34" s="260"/>
      <c r="FI34" s="253">
        <f t="shared" ref="FI34:FI56" si="387">$B34</f>
        <v>8</v>
      </c>
      <c r="FJ34" s="254" t="str">
        <f>GrpE!$B$4</f>
        <v>Romania</v>
      </c>
      <c r="FK34" s="255">
        <f t="shared" ref="FK34:FK39" si="388">$D34</f>
        <v>21</v>
      </c>
      <c r="FL34" s="254" t="str">
        <f>GrpE!$D$4</f>
        <v>Ukraine</v>
      </c>
      <c r="FM34" s="258"/>
      <c r="FN34" s="258"/>
      <c r="FO34" s="259"/>
      <c r="FP34" s="255" t="str">
        <f t="shared" ref="FP34:FP39" si="389">IF(($F34&lt;&gt;"")*($G34&lt;&gt;"")*(FM34&lt;&gt;"")*(FN34&lt;&gt;""),($F34&gt;$G34)*(FM34&gt;FN34)+($F34=$G34)*(FM34=FN34)+($F34&lt;$G34)*(FM34&lt;FN34),"")</f>
        <v/>
      </c>
      <c r="FQ34" s="255" t="str">
        <f>IF((FP34&lt;&gt;""),IF(OR($F34&lt;&gt;$G34,PrSettings!$M$4="●"),(($F34-$G34)=(FM34-FN34))*1,0),"")</f>
        <v/>
      </c>
      <c r="FR34" s="255" t="str">
        <f t="shared" ref="FR34:FR39" si="390">IF((FP34&lt;&gt;""),($F34=FM34)*($G34=FN34),"")</f>
        <v/>
      </c>
      <c r="FS34" s="255" t="str">
        <f>IF(FP34&lt;&gt;"",IF(ABS($F34-$G34)&gt;=PrSettings!$M$7,(ABS($F34-$G34-FM34+FN34)&lt;=1)*1,IF(AND(FP34,$F34=$G34,$F34&gt;=PrSettings!$M$6),(ABS(FM34-$F34)&lt;=1)*1,IF(AND(ABS($F34-$G34-FM34+FN34)&lt;=1,$F34+$G34&gt;=PrSettings!$M$8),(ABS(FM34-$F34)&lt;=1)*(ABS(FN34-$G34)&lt;=1)*1,""))),"")</f>
        <v/>
      </c>
      <c r="FT34" s="260"/>
      <c r="FV34" s="253">
        <f t="shared" ref="FV34:FV56" si="391">$B34</f>
        <v>8</v>
      </c>
      <c r="FW34" s="254" t="str">
        <f>GrpE!$B$4</f>
        <v>Romania</v>
      </c>
      <c r="FX34" s="255">
        <f t="shared" ref="FX34:FX39" si="392">$D34</f>
        <v>21</v>
      </c>
      <c r="FY34" s="254" t="str">
        <f>GrpE!$D$4</f>
        <v>Ukraine</v>
      </c>
      <c r="FZ34" s="258"/>
      <c r="GA34" s="258"/>
      <c r="GB34" s="259"/>
      <c r="GC34" s="255" t="str">
        <f t="shared" ref="GC34:GC39" si="393">IF(($F34&lt;&gt;"")*($G34&lt;&gt;"")*(FZ34&lt;&gt;"")*(GA34&lt;&gt;""),($F34&gt;$G34)*(FZ34&gt;GA34)+($F34=$G34)*(FZ34=GA34)+($F34&lt;$G34)*(FZ34&lt;GA34),"")</f>
        <v/>
      </c>
      <c r="GD34" s="255" t="str">
        <f>IF((GC34&lt;&gt;""),IF(OR($F34&lt;&gt;$G34,PrSettings!$M$4="●"),(($F34-$G34)=(FZ34-GA34))*1,0),"")</f>
        <v/>
      </c>
      <c r="GE34" s="255" t="str">
        <f t="shared" ref="GE34:GE39" si="394">IF((GC34&lt;&gt;""),($F34=FZ34)*($G34=GA34),"")</f>
        <v/>
      </c>
      <c r="GF34" s="255" t="str">
        <f>IF(GC34&lt;&gt;"",IF(ABS($F34-$G34)&gt;=PrSettings!$M$7,(ABS($F34-$G34-FZ34+GA34)&lt;=1)*1,IF(AND(GC34,$F34=$G34,$F34&gt;=PrSettings!$M$6),(ABS(FZ34-$F34)&lt;=1)*1,IF(AND(ABS($F34-$G34-FZ34+GA34)&lt;=1,$F34+$G34&gt;=PrSettings!$M$8),(ABS(FZ34-$F34)&lt;=1)*(ABS(GA34-$G34)&lt;=1)*1,""))),"")</f>
        <v/>
      </c>
      <c r="GG34" s="260"/>
      <c r="GI34" s="253">
        <f t="shared" ref="GI34:GI56" si="395">$B34</f>
        <v>8</v>
      </c>
      <c r="GJ34" s="254" t="str">
        <f>GrpE!$B$4</f>
        <v>Romania</v>
      </c>
      <c r="GK34" s="255">
        <f t="shared" ref="GK34:GK39" si="396">$D34</f>
        <v>21</v>
      </c>
      <c r="GL34" s="254" t="str">
        <f>GrpE!$D$4</f>
        <v>Ukraine</v>
      </c>
      <c r="GM34" s="258"/>
      <c r="GN34" s="258"/>
      <c r="GO34" s="259"/>
      <c r="GP34" s="255" t="str">
        <f t="shared" ref="GP34:GP39" si="397">IF(($F34&lt;&gt;"")*($G34&lt;&gt;"")*(GM34&lt;&gt;"")*(GN34&lt;&gt;""),($F34&gt;$G34)*(GM34&gt;GN34)+($F34=$G34)*(GM34=GN34)+($F34&lt;$G34)*(GM34&lt;GN34),"")</f>
        <v/>
      </c>
      <c r="GQ34" s="255" t="str">
        <f>IF((GP34&lt;&gt;""),IF(OR($F34&lt;&gt;$G34,PrSettings!$M$4="●"),(($F34-$G34)=(GM34-GN34))*1,0),"")</f>
        <v/>
      </c>
      <c r="GR34" s="255" t="str">
        <f t="shared" ref="GR34:GR39" si="398">IF((GP34&lt;&gt;""),($F34=GM34)*($G34=GN34),"")</f>
        <v/>
      </c>
      <c r="GS34" s="255" t="str">
        <f>IF(GP34&lt;&gt;"",IF(ABS($F34-$G34)&gt;=PrSettings!$M$7,(ABS($F34-$G34-GM34+GN34)&lt;=1)*1,IF(AND(GP34,$F34=$G34,$F34&gt;=PrSettings!$M$6),(ABS(GM34-$F34)&lt;=1)*1,IF(AND(ABS($F34-$G34-GM34+GN34)&lt;=1,$F34+$G34&gt;=PrSettings!$M$8),(ABS(GM34-$F34)&lt;=1)*(ABS(GN34-$G34)&lt;=1)*1,""))),"")</f>
        <v/>
      </c>
      <c r="GT34" s="260"/>
      <c r="GV34" s="253">
        <f t="shared" ref="GV34:GV56" si="399">$B34</f>
        <v>8</v>
      </c>
      <c r="GW34" s="254" t="str">
        <f>GrpE!$B$4</f>
        <v>Romania</v>
      </c>
      <c r="GX34" s="255">
        <f t="shared" ref="GX34:GX39" si="400">$D34</f>
        <v>21</v>
      </c>
      <c r="GY34" s="254" t="str">
        <f>GrpE!$D$4</f>
        <v>Ukraine</v>
      </c>
      <c r="GZ34" s="258"/>
      <c r="HA34" s="258"/>
      <c r="HB34" s="259"/>
      <c r="HC34" s="255" t="str">
        <f t="shared" ref="HC34:HC39" si="401">IF(($F34&lt;&gt;"")*($G34&lt;&gt;"")*(GZ34&lt;&gt;"")*(HA34&lt;&gt;""),($F34&gt;$G34)*(GZ34&gt;HA34)+($F34=$G34)*(GZ34=HA34)+($F34&lt;$G34)*(GZ34&lt;HA34),"")</f>
        <v/>
      </c>
      <c r="HD34" s="255" t="str">
        <f>IF((HC34&lt;&gt;""),IF(OR($F34&lt;&gt;$G34,PrSettings!$M$4="●"),(($F34-$G34)=(GZ34-HA34))*1,0),"")</f>
        <v/>
      </c>
      <c r="HE34" s="255" t="str">
        <f t="shared" ref="HE34:HE39" si="402">IF((HC34&lt;&gt;""),($F34=GZ34)*($G34=HA34),"")</f>
        <v/>
      </c>
      <c r="HF34" s="255" t="str">
        <f>IF(HC34&lt;&gt;"",IF(ABS($F34-$G34)&gt;=PrSettings!$M$7,(ABS($F34-$G34-GZ34+HA34)&lt;=1)*1,IF(AND(HC34,$F34=$G34,$F34&gt;=PrSettings!$M$6),(ABS(GZ34-$F34)&lt;=1)*1,IF(AND(ABS($F34-$G34-GZ34+HA34)&lt;=1,$F34+$G34&gt;=PrSettings!$M$8),(ABS(GZ34-$F34)&lt;=1)*(ABS(HA34-$G34)&lt;=1)*1,""))),"")</f>
        <v/>
      </c>
      <c r="HG34" s="260"/>
      <c r="HI34" s="253">
        <f t="shared" ref="HI34:HI56" si="403">$B34</f>
        <v>8</v>
      </c>
      <c r="HJ34" s="254" t="str">
        <f>GrpE!$B$4</f>
        <v>Romania</v>
      </c>
      <c r="HK34" s="255">
        <f t="shared" ref="HK34:HK39" si="404">$D34</f>
        <v>21</v>
      </c>
      <c r="HL34" s="254" t="str">
        <f>GrpE!$D$4</f>
        <v>Ukraine</v>
      </c>
      <c r="HM34" s="258"/>
      <c r="HN34" s="258"/>
      <c r="HO34" s="259"/>
      <c r="HP34" s="255" t="str">
        <f t="shared" ref="HP34:HP39" si="405">IF(($F34&lt;&gt;"")*($G34&lt;&gt;"")*(HM34&lt;&gt;"")*(HN34&lt;&gt;""),($F34&gt;$G34)*(HM34&gt;HN34)+($F34=$G34)*(HM34=HN34)+($F34&lt;$G34)*(HM34&lt;HN34),"")</f>
        <v/>
      </c>
      <c r="HQ34" s="255" t="str">
        <f>IF((HP34&lt;&gt;""),IF(OR($F34&lt;&gt;$G34,PrSettings!$M$4="●"),(($F34-$G34)=(HM34-HN34))*1,0),"")</f>
        <v/>
      </c>
      <c r="HR34" s="255" t="str">
        <f t="shared" ref="HR34:HR39" si="406">IF((HP34&lt;&gt;""),($F34=HM34)*($G34=HN34),"")</f>
        <v/>
      </c>
      <c r="HS34" s="255" t="str">
        <f>IF(HP34&lt;&gt;"",IF(ABS($F34-$G34)&gt;=PrSettings!$M$7,(ABS($F34-$G34-HM34+HN34)&lt;=1)*1,IF(AND(HP34,$F34=$G34,$F34&gt;=PrSettings!$M$6),(ABS(HM34-$F34)&lt;=1)*1,IF(AND(ABS($F34-$G34-HM34+HN34)&lt;=1,$F34+$G34&gt;=PrSettings!$M$8),(ABS(HM34-$F34)&lt;=1)*(ABS(HN34-$G34)&lt;=1)*1,""))),"")</f>
        <v/>
      </c>
      <c r="HT34" s="260"/>
      <c r="HV34" s="253">
        <f t="shared" ref="HV34:HV56" si="407">$B34</f>
        <v>8</v>
      </c>
      <c r="HW34" s="254" t="str">
        <f>GrpE!$B$4</f>
        <v>Romania</v>
      </c>
      <c r="HX34" s="255">
        <f t="shared" ref="HX34:HX39" si="408">$D34</f>
        <v>21</v>
      </c>
      <c r="HY34" s="254" t="str">
        <f>GrpE!$D$4</f>
        <v>Ukraine</v>
      </c>
      <c r="HZ34" s="258"/>
      <c r="IA34" s="258"/>
      <c r="IB34" s="259"/>
      <c r="IC34" s="255" t="str">
        <f t="shared" ref="IC34:IC39" si="409">IF(($F34&lt;&gt;"")*($G34&lt;&gt;"")*(HZ34&lt;&gt;"")*(IA34&lt;&gt;""),($F34&gt;$G34)*(HZ34&gt;IA34)+($F34=$G34)*(HZ34=IA34)+($F34&lt;$G34)*(HZ34&lt;IA34),"")</f>
        <v/>
      </c>
      <c r="ID34" s="255" t="str">
        <f>IF((IC34&lt;&gt;""),IF(OR($F34&lt;&gt;$G34,PrSettings!$M$4="●"),(($F34-$G34)=(HZ34-IA34))*1,0),"")</f>
        <v/>
      </c>
      <c r="IE34" s="255" t="str">
        <f t="shared" ref="IE34:IE39" si="410">IF((IC34&lt;&gt;""),($F34=HZ34)*($G34=IA34),"")</f>
        <v/>
      </c>
      <c r="IF34" s="255" t="str">
        <f>IF(IC34&lt;&gt;"",IF(ABS($F34-$G34)&gt;=PrSettings!$M$7,(ABS($F34-$G34-HZ34+IA34)&lt;=1)*1,IF(AND(IC34,$F34=$G34,$F34&gt;=PrSettings!$M$6),(ABS(HZ34-$F34)&lt;=1)*1,IF(AND(ABS($F34-$G34-HZ34+IA34)&lt;=1,$F34+$G34&gt;=PrSettings!$M$8),(ABS(HZ34-$F34)&lt;=1)*(ABS(IA34-$G34)&lt;=1)*1,""))),"")</f>
        <v/>
      </c>
      <c r="IG34" s="260"/>
      <c r="II34" s="253">
        <f t="shared" ref="II34:II56" si="411">$B34</f>
        <v>8</v>
      </c>
      <c r="IJ34" s="254" t="str">
        <f>GrpE!$B$4</f>
        <v>Romania</v>
      </c>
      <c r="IK34" s="255">
        <f t="shared" ref="IK34:IK39" si="412">$D34</f>
        <v>21</v>
      </c>
      <c r="IL34" s="254" t="str">
        <f>GrpE!$D$4</f>
        <v>Ukraine</v>
      </c>
      <c r="IM34" s="258"/>
      <c r="IN34" s="258"/>
      <c r="IO34" s="259"/>
      <c r="IP34" s="255" t="str">
        <f t="shared" ref="IP34:IP39" si="413">IF(($F34&lt;&gt;"")*($G34&lt;&gt;"")*(IM34&lt;&gt;"")*(IN34&lt;&gt;""),($F34&gt;$G34)*(IM34&gt;IN34)+($F34=$G34)*(IM34=IN34)+($F34&lt;$G34)*(IM34&lt;IN34),"")</f>
        <v/>
      </c>
      <c r="IQ34" s="255" t="str">
        <f>IF((IP34&lt;&gt;""),IF(OR($F34&lt;&gt;$G34,PrSettings!$M$4="●"),(($F34-$G34)=(IM34-IN34))*1,0),"")</f>
        <v/>
      </c>
      <c r="IR34" s="255" t="str">
        <f t="shared" ref="IR34:IR39" si="414">IF((IP34&lt;&gt;""),($F34=IM34)*($G34=IN34),"")</f>
        <v/>
      </c>
      <c r="IS34" s="255" t="str">
        <f>IF(IP34&lt;&gt;"",IF(ABS($F34-$G34)&gt;=PrSettings!$M$7,(ABS($F34-$G34-IM34+IN34)&lt;=1)*1,IF(AND(IP34,$F34=$G34,$F34&gt;=PrSettings!$M$6),(ABS(IM34-$F34)&lt;=1)*1,IF(AND(ABS($F34-$G34-IM34+IN34)&lt;=1,$F34+$G34&gt;=PrSettings!$M$8),(ABS(IM34-$F34)&lt;=1)*(ABS(IN34-$G34)&lt;=1)*1,""))),"")</f>
        <v/>
      </c>
      <c r="IT34" s="260"/>
      <c r="IV34" s="253">
        <f t="shared" ref="IV34:IV56" si="415">$B34</f>
        <v>8</v>
      </c>
      <c r="IW34" s="254" t="str">
        <f>GrpE!$B$4</f>
        <v>Romania</v>
      </c>
      <c r="IX34" s="255">
        <f t="shared" ref="IX34:IX39" si="416">$D34</f>
        <v>21</v>
      </c>
      <c r="IY34" s="254" t="str">
        <f>GrpE!$D$4</f>
        <v>Ukraine</v>
      </c>
      <c r="IZ34" s="258"/>
      <c r="JA34" s="258"/>
      <c r="JB34" s="259"/>
      <c r="JC34" s="255" t="str">
        <f t="shared" ref="JC34:JC39" si="417">IF(($F34&lt;&gt;"")*($G34&lt;&gt;"")*(IZ34&lt;&gt;"")*(JA34&lt;&gt;""),($F34&gt;$G34)*(IZ34&gt;JA34)+($F34=$G34)*(IZ34=JA34)+($F34&lt;$G34)*(IZ34&lt;JA34),"")</f>
        <v/>
      </c>
      <c r="JD34" s="255" t="str">
        <f>IF((JC34&lt;&gt;""),IF(OR($F34&lt;&gt;$G34,PrSettings!$M$4="●"),(($F34-$G34)=(IZ34-JA34))*1,0),"")</f>
        <v/>
      </c>
      <c r="JE34" s="255" t="str">
        <f t="shared" ref="JE34:JE39" si="418">IF((JC34&lt;&gt;""),($F34=IZ34)*($G34=JA34),"")</f>
        <v/>
      </c>
      <c r="JF34" s="255" t="str">
        <f>IF(JC34&lt;&gt;"",IF(ABS($F34-$G34)&gt;=PrSettings!$M$7,(ABS($F34-$G34-IZ34+JA34)&lt;=1)*1,IF(AND(JC34,$F34=$G34,$F34&gt;=PrSettings!$M$6),(ABS(IZ34-$F34)&lt;=1)*1,IF(AND(ABS($F34-$G34-IZ34+JA34)&lt;=1,$F34+$G34&gt;=PrSettings!$M$8),(ABS(IZ34-$F34)&lt;=1)*(ABS(JA34-$G34)&lt;=1)*1,""))),"")</f>
        <v/>
      </c>
      <c r="JG34" s="260"/>
      <c r="JI34" s="253">
        <f t="shared" ref="JI34:JI56" si="419">$B34</f>
        <v>8</v>
      </c>
      <c r="JJ34" s="254" t="str">
        <f>GrpE!$B$4</f>
        <v>Romania</v>
      </c>
      <c r="JK34" s="255">
        <f t="shared" ref="JK34:JK39" si="420">$D34</f>
        <v>21</v>
      </c>
      <c r="JL34" s="254" t="str">
        <f>GrpE!$D$4</f>
        <v>Ukraine</v>
      </c>
      <c r="JM34" s="258"/>
      <c r="JN34" s="258"/>
      <c r="JO34" s="259"/>
      <c r="JP34" s="255" t="str">
        <f t="shared" ref="JP34:JP39" si="421">IF(($F34&lt;&gt;"")*($G34&lt;&gt;"")*(JM34&lt;&gt;"")*(JN34&lt;&gt;""),($F34&gt;$G34)*(JM34&gt;JN34)+($F34=$G34)*(JM34=JN34)+($F34&lt;$G34)*(JM34&lt;JN34),"")</f>
        <v/>
      </c>
      <c r="JQ34" s="255" t="str">
        <f>IF((JP34&lt;&gt;""),IF(OR($F34&lt;&gt;$G34,PrSettings!$M$4="●"),(($F34-$G34)=(JM34-JN34))*1,0),"")</f>
        <v/>
      </c>
      <c r="JR34" s="255" t="str">
        <f t="shared" ref="JR34:JR39" si="422">IF((JP34&lt;&gt;""),($F34=JM34)*($G34=JN34),"")</f>
        <v/>
      </c>
      <c r="JS34" s="255" t="str">
        <f>IF(JP34&lt;&gt;"",IF(ABS($F34-$G34)&gt;=PrSettings!$M$7,(ABS($F34-$G34-JM34+JN34)&lt;=1)*1,IF(AND(JP34,$F34=$G34,$F34&gt;=PrSettings!$M$6),(ABS(JM34-$F34)&lt;=1)*1,IF(AND(ABS($F34-$G34-JM34+JN34)&lt;=1,$F34+$G34&gt;=PrSettings!$M$8),(ABS(JM34-$F34)&lt;=1)*(ABS(JN34-$G34)&lt;=1)*1,""))),"")</f>
        <v/>
      </c>
      <c r="JT34" s="260"/>
      <c r="JV34" s="253">
        <f t="shared" ref="JV34:JV56" si="423">$B34</f>
        <v>8</v>
      </c>
      <c r="JW34" s="254" t="str">
        <f>GrpE!$B$4</f>
        <v>Romania</v>
      </c>
      <c r="JX34" s="255">
        <f t="shared" ref="JX34:JX39" si="424">$D34</f>
        <v>21</v>
      </c>
      <c r="JY34" s="254" t="str">
        <f>GrpE!$D$4</f>
        <v>Ukraine</v>
      </c>
      <c r="JZ34" s="258"/>
      <c r="KA34" s="258"/>
      <c r="KB34" s="259"/>
      <c r="KC34" s="255" t="str">
        <f t="shared" ref="KC34:KC39" si="425">IF(($F34&lt;&gt;"")*($G34&lt;&gt;"")*(JZ34&lt;&gt;"")*(KA34&lt;&gt;""),($F34&gt;$G34)*(JZ34&gt;KA34)+($F34=$G34)*(JZ34=KA34)+($F34&lt;$G34)*(JZ34&lt;KA34),"")</f>
        <v/>
      </c>
      <c r="KD34" s="255" t="str">
        <f>IF((KC34&lt;&gt;""),IF(OR($F34&lt;&gt;$G34,PrSettings!$M$4="●"),(($F34-$G34)=(JZ34-KA34))*1,0),"")</f>
        <v/>
      </c>
      <c r="KE34" s="255" t="str">
        <f t="shared" ref="KE34:KE39" si="426">IF((KC34&lt;&gt;""),($F34=JZ34)*($G34=KA34),"")</f>
        <v/>
      </c>
      <c r="KF34" s="255" t="str">
        <f>IF(KC34&lt;&gt;"",IF(ABS($F34-$G34)&gt;=PrSettings!$M$7,(ABS($F34-$G34-JZ34+KA34)&lt;=1)*1,IF(AND(KC34,$F34=$G34,$F34&gt;=PrSettings!$M$6),(ABS(JZ34-$F34)&lt;=1)*1,IF(AND(ABS($F34-$G34-JZ34+KA34)&lt;=1,$F34+$G34&gt;=PrSettings!$M$8),(ABS(JZ34-$F34)&lt;=1)*(ABS(KA34-$G34)&lt;=1)*1,""))),"")</f>
        <v/>
      </c>
      <c r="KG34" s="260"/>
      <c r="KI34" s="253">
        <f t="shared" ref="KI34:KI56" si="427">$B34</f>
        <v>8</v>
      </c>
      <c r="KJ34" s="254" t="str">
        <f>GrpE!$B$4</f>
        <v>Romania</v>
      </c>
      <c r="KK34" s="255">
        <f t="shared" ref="KK34:KK39" si="428">$D34</f>
        <v>21</v>
      </c>
      <c r="KL34" s="254" t="str">
        <f>GrpE!$D$4</f>
        <v>Ukraine</v>
      </c>
      <c r="KM34" s="258"/>
      <c r="KN34" s="258"/>
      <c r="KO34" s="259"/>
      <c r="KP34" s="255" t="str">
        <f t="shared" ref="KP34:KP39" si="429">IF(($F34&lt;&gt;"")*($G34&lt;&gt;"")*(KM34&lt;&gt;"")*(KN34&lt;&gt;""),($F34&gt;$G34)*(KM34&gt;KN34)+($F34=$G34)*(KM34=KN34)+($F34&lt;$G34)*(KM34&lt;KN34),"")</f>
        <v/>
      </c>
      <c r="KQ34" s="255" t="str">
        <f>IF((KP34&lt;&gt;""),IF(OR($F34&lt;&gt;$G34,PrSettings!$M$4="●"),(($F34-$G34)=(KM34-KN34))*1,0),"")</f>
        <v/>
      </c>
      <c r="KR34" s="255" t="str">
        <f t="shared" ref="KR34:KR39" si="430">IF((KP34&lt;&gt;""),($F34=KM34)*($G34=KN34),"")</f>
        <v/>
      </c>
      <c r="KS34" s="255" t="str">
        <f>IF(KP34&lt;&gt;"",IF(ABS($F34-$G34)&gt;=PrSettings!$M$7,(ABS($F34-$G34-KM34+KN34)&lt;=1)*1,IF(AND(KP34,$F34=$G34,$F34&gt;=PrSettings!$M$6),(ABS(KM34-$F34)&lt;=1)*1,IF(AND(ABS($F34-$G34-KM34+KN34)&lt;=1,$F34+$G34&gt;=PrSettings!$M$8),(ABS(KM34-$F34)&lt;=1)*(ABS(KN34-$G34)&lt;=1)*1,""))),"")</f>
        <v/>
      </c>
      <c r="KT34" s="260"/>
      <c r="KV34" s="253">
        <f t="shared" ref="KV34:KV56" si="431">$B34</f>
        <v>8</v>
      </c>
      <c r="KW34" s="254" t="str">
        <f>GrpE!$B$4</f>
        <v>Romania</v>
      </c>
      <c r="KX34" s="255">
        <f t="shared" ref="KX34:KX39" si="432">$D34</f>
        <v>21</v>
      </c>
      <c r="KY34" s="254" t="str">
        <f>GrpE!$D$4</f>
        <v>Ukraine</v>
      </c>
      <c r="KZ34" s="258"/>
      <c r="LA34" s="258"/>
      <c r="LB34" s="259"/>
      <c r="LC34" s="255" t="str">
        <f t="shared" ref="LC34:LC39" si="433">IF(($F34&lt;&gt;"")*($G34&lt;&gt;"")*(KZ34&lt;&gt;"")*(LA34&lt;&gt;""),($F34&gt;$G34)*(KZ34&gt;LA34)+($F34=$G34)*(KZ34=LA34)+($F34&lt;$G34)*(KZ34&lt;LA34),"")</f>
        <v/>
      </c>
      <c r="LD34" s="255" t="str">
        <f>IF((LC34&lt;&gt;""),IF(OR($F34&lt;&gt;$G34,PrSettings!$M$4="●"),(($F34-$G34)=(KZ34-LA34))*1,0),"")</f>
        <v/>
      </c>
      <c r="LE34" s="255" t="str">
        <f t="shared" ref="LE34:LE39" si="434">IF((LC34&lt;&gt;""),($F34=KZ34)*($G34=LA34),"")</f>
        <v/>
      </c>
      <c r="LF34" s="255" t="str">
        <f>IF(LC34&lt;&gt;"",IF(ABS($F34-$G34)&gt;=PrSettings!$M$7,(ABS($F34-$G34-KZ34+LA34)&lt;=1)*1,IF(AND(LC34,$F34=$G34,$F34&gt;=PrSettings!$M$6),(ABS(KZ34-$F34)&lt;=1)*1,IF(AND(ABS($F34-$G34-KZ34+LA34)&lt;=1,$F34+$G34&gt;=PrSettings!$M$8),(ABS(KZ34-$F34)&lt;=1)*(ABS(LA34-$G34)&lt;=1)*1,""))),"")</f>
        <v/>
      </c>
      <c r="LG34" s="260"/>
      <c r="LI34" s="253">
        <f t="shared" ref="LI34:LI56" si="435">$B34</f>
        <v>8</v>
      </c>
      <c r="LJ34" s="254" t="str">
        <f>GrpE!$B$4</f>
        <v>Romania</v>
      </c>
      <c r="LK34" s="255">
        <f t="shared" ref="LK34:LK39" si="436">$D34</f>
        <v>21</v>
      </c>
      <c r="LL34" s="254" t="str">
        <f>GrpE!$D$4</f>
        <v>Ukraine</v>
      </c>
      <c r="LM34" s="258"/>
      <c r="LN34" s="258"/>
      <c r="LO34" s="259"/>
      <c r="LP34" s="255" t="str">
        <f t="shared" ref="LP34:LP39" si="437">IF(($F34&lt;&gt;"")*($G34&lt;&gt;"")*(LM34&lt;&gt;"")*(LN34&lt;&gt;""),($F34&gt;$G34)*(LM34&gt;LN34)+($F34=$G34)*(LM34=LN34)+($F34&lt;$G34)*(LM34&lt;LN34),"")</f>
        <v/>
      </c>
      <c r="LQ34" s="255" t="str">
        <f>IF((LP34&lt;&gt;""),IF(OR($F34&lt;&gt;$G34,PrSettings!$M$4="●"),(($F34-$G34)=(LM34-LN34))*1,0),"")</f>
        <v/>
      </c>
      <c r="LR34" s="255" t="str">
        <f t="shared" ref="LR34:LR39" si="438">IF((LP34&lt;&gt;""),($F34=LM34)*($G34=LN34),"")</f>
        <v/>
      </c>
      <c r="LS34" s="255" t="str">
        <f>IF(LP34&lt;&gt;"",IF(ABS($F34-$G34)&gt;=PrSettings!$M$7,(ABS($F34-$G34-LM34+LN34)&lt;=1)*1,IF(AND(LP34,$F34=$G34,$F34&gt;=PrSettings!$M$6),(ABS(LM34-$F34)&lt;=1)*1,IF(AND(ABS($F34-$G34-LM34+LN34)&lt;=1,$F34+$G34&gt;=PrSettings!$M$8),(ABS(LM34-$F34)&lt;=1)*(ABS(LN34-$G34)&lt;=1)*1,""))),"")</f>
        <v/>
      </c>
      <c r="LT34" s="260"/>
      <c r="LV34" s="253">
        <f t="shared" ref="LV34:LV56" si="439">$B34</f>
        <v>8</v>
      </c>
      <c r="LW34" s="254" t="str">
        <f>GrpE!$B$4</f>
        <v>Romania</v>
      </c>
      <c r="LX34" s="255">
        <f t="shared" ref="LX34:LX39" si="440">$D34</f>
        <v>21</v>
      </c>
      <c r="LY34" s="254" t="str">
        <f>GrpE!$D$4</f>
        <v>Ukraine</v>
      </c>
      <c r="LZ34" s="258"/>
      <c r="MA34" s="258"/>
      <c r="MB34" s="259"/>
      <c r="MC34" s="255" t="str">
        <f t="shared" ref="MC34:MC39" si="441">IF(($F34&lt;&gt;"")*($G34&lt;&gt;"")*(LZ34&lt;&gt;"")*(MA34&lt;&gt;""),($F34&gt;$G34)*(LZ34&gt;MA34)+($F34=$G34)*(LZ34=MA34)+($F34&lt;$G34)*(LZ34&lt;MA34),"")</f>
        <v/>
      </c>
      <c r="MD34" s="255" t="str">
        <f>IF((MC34&lt;&gt;""),IF(OR($F34&lt;&gt;$G34,PrSettings!$M$4="●"),(($F34-$G34)=(LZ34-MA34))*1,0),"")</f>
        <v/>
      </c>
      <c r="ME34" s="255" t="str">
        <f t="shared" ref="ME34:ME39" si="442">IF((MC34&lt;&gt;""),($F34=LZ34)*($G34=MA34),"")</f>
        <v/>
      </c>
      <c r="MF34" s="255" t="str">
        <f>IF(MC34&lt;&gt;"",IF(ABS($F34-$G34)&gt;=PrSettings!$M$7,(ABS($F34-$G34-LZ34+MA34)&lt;=1)*1,IF(AND(MC34,$F34=$G34,$F34&gt;=PrSettings!$M$6),(ABS(LZ34-$F34)&lt;=1)*1,IF(AND(ABS($F34-$G34-LZ34+MA34)&lt;=1,$F34+$G34&gt;=PrSettings!$M$8),(ABS(LZ34-$F34)&lt;=1)*(ABS(MA34-$G34)&lt;=1)*1,""))),"")</f>
        <v/>
      </c>
      <c r="MG34" s="260"/>
    </row>
    <row r="35">
      <c r="A35" s="172"/>
      <c r="B35" s="253">
        <f t="array" ref="B35">INDEX(Groups!$C$7:$C$35,MATCH(C35,Groups!$D$7:$D$35,0))</f>
        <v>4</v>
      </c>
      <c r="C35" s="254" t="str">
        <f>GrpE!$B$5</f>
        <v>Belgium</v>
      </c>
      <c r="D35" s="255">
        <f t="array" ref="D35">INDEX(Groups!$C$7:$C$35,MATCH(E35,Groups!$D$7:$D$35,0))</f>
        <v>16</v>
      </c>
      <c r="E35" s="254" t="str">
        <f>GrpE!$D$5</f>
        <v>Slovakia</v>
      </c>
      <c r="F35" s="256">
        <f>GrpE!$E$5</f>
        <v>2</v>
      </c>
      <c r="G35" s="257">
        <f>GrpE!$G$5</f>
        <v>0</v>
      </c>
      <c r="H35" s="133"/>
      <c r="I35" s="253">
        <f t="shared" si="339"/>
        <v>4</v>
      </c>
      <c r="J35" s="254" t="str">
        <f>GrpE!$B$5</f>
        <v>Belgium</v>
      </c>
      <c r="K35" s="255">
        <f t="shared" si="340"/>
        <v>16</v>
      </c>
      <c r="L35" s="254" t="str">
        <f>GrpE!$D$5</f>
        <v>Slovakia</v>
      </c>
      <c r="M35" s="258"/>
      <c r="N35" s="258"/>
      <c r="O35" s="261"/>
      <c r="P35" s="255" t="str">
        <f t="shared" si="341"/>
        <v/>
      </c>
      <c r="Q35" s="255" t="str">
        <f>IF((P35&lt;&gt;""),IF(OR($F35&lt;&gt;$G35,PrSettings!$M$4="●"),(($F35-$G35)=(M35-N35))*1,0),"")</f>
        <v/>
      </c>
      <c r="R35" s="255" t="str">
        <f t="shared" si="342"/>
        <v/>
      </c>
      <c r="S35" s="255" t="str">
        <f>IF(P35&lt;&gt;"",IF(ABS($F35-$G35)&gt;=PrSettings!$M$7,(ABS($F35-$G35-M35+N35)&lt;=1)*1,IF(AND(P35,$F35=$G35,$F35&gt;=PrSettings!$M$6),(ABS(M35-$F35)&lt;=1)*1,IF(AND(ABS($F35-$G35-M35+N35)&lt;=1,$F35+$G35&gt;=PrSettings!$M$8),(ABS(M35-$F35)&lt;=1)*(ABS(N35-$G35)&lt;=1)*1,""))),"")</f>
        <v/>
      </c>
      <c r="T35" s="262"/>
      <c r="V35" s="253">
        <f t="shared" si="343"/>
        <v>4</v>
      </c>
      <c r="W35" s="254" t="str">
        <f>GrpE!$B$5</f>
        <v>Belgium</v>
      </c>
      <c r="X35" s="255">
        <f t="shared" si="344"/>
        <v>16</v>
      </c>
      <c r="Y35" s="254" t="str">
        <f>GrpE!$D$5</f>
        <v>Slovakia</v>
      </c>
      <c r="Z35" s="258"/>
      <c r="AA35" s="258"/>
      <c r="AB35" s="261"/>
      <c r="AC35" s="255" t="str">
        <f t="shared" si="345"/>
        <v/>
      </c>
      <c r="AD35" s="255" t="str">
        <f>IF((AC35&lt;&gt;""),IF(OR($F35&lt;&gt;$G35,PrSettings!$M$4="●"),(($F35-$G35)=(Z35-AA35))*1,0),"")</f>
        <v/>
      </c>
      <c r="AE35" s="255" t="str">
        <f t="shared" si="346"/>
        <v/>
      </c>
      <c r="AF35" s="255" t="str">
        <f>IF(AC35&lt;&gt;"",IF(ABS($F35-$G35)&gt;=PrSettings!$M$7,(ABS($F35-$G35-Z35+AA35)&lt;=1)*1,IF(AND(AC35,$F35=$G35,$F35&gt;=PrSettings!$M$6),(ABS(Z35-$F35)&lt;=1)*1,IF(AND(ABS($F35-$G35-Z35+AA35)&lt;=1,$F35+$G35&gt;=PrSettings!$M$8),(ABS(Z35-$F35)&lt;=1)*(ABS(AA35-$G35)&lt;=1)*1,""))),"")</f>
        <v/>
      </c>
      <c r="AG35" s="262"/>
      <c r="AI35" s="253">
        <f t="shared" si="347"/>
        <v>4</v>
      </c>
      <c r="AJ35" s="254" t="str">
        <f>GrpE!$B$5</f>
        <v>Belgium</v>
      </c>
      <c r="AK35" s="255">
        <f t="shared" si="348"/>
        <v>16</v>
      </c>
      <c r="AL35" s="254" t="str">
        <f>GrpE!$D$5</f>
        <v>Slovakia</v>
      </c>
      <c r="AM35" s="258"/>
      <c r="AN35" s="258"/>
      <c r="AO35" s="261"/>
      <c r="AP35" s="255" t="str">
        <f t="shared" si="349"/>
        <v/>
      </c>
      <c r="AQ35" s="255" t="str">
        <f>IF((AP35&lt;&gt;""),IF(OR($F35&lt;&gt;$G35,PrSettings!$M$4="●"),(($F35-$G35)=(AM35-AN35))*1,0),"")</f>
        <v/>
      </c>
      <c r="AR35" s="255" t="str">
        <f t="shared" si="350"/>
        <v/>
      </c>
      <c r="AS35" s="255" t="str">
        <f>IF(AP35&lt;&gt;"",IF(ABS($F35-$G35)&gt;=PrSettings!$M$7,(ABS($F35-$G35-AM35+AN35)&lt;=1)*1,IF(AND(AP35,$F35=$G35,$F35&gt;=PrSettings!$M$6),(ABS(AM35-$F35)&lt;=1)*1,IF(AND(ABS($F35-$G35-AM35+AN35)&lt;=1,$F35+$G35&gt;=PrSettings!$M$8),(ABS(AM35-$F35)&lt;=1)*(ABS(AN35-$G35)&lt;=1)*1,""))),"")</f>
        <v/>
      </c>
      <c r="AT35" s="262"/>
      <c r="AV35" s="253">
        <f t="shared" si="351"/>
        <v>4</v>
      </c>
      <c r="AW35" s="254" t="str">
        <f>GrpE!$B$5</f>
        <v>Belgium</v>
      </c>
      <c r="AX35" s="255">
        <f t="shared" si="352"/>
        <v>16</v>
      </c>
      <c r="AY35" s="254" t="str">
        <f>GrpE!$D$5</f>
        <v>Slovakia</v>
      </c>
      <c r="AZ35" s="258"/>
      <c r="BA35" s="258"/>
      <c r="BB35" s="261"/>
      <c r="BC35" s="255" t="str">
        <f t="shared" si="353"/>
        <v/>
      </c>
      <c r="BD35" s="255" t="str">
        <f>IF((BC35&lt;&gt;""),IF(OR($F35&lt;&gt;$G35,PrSettings!$M$4="●"),(($F35-$G35)=(AZ35-BA35))*1,0),"")</f>
        <v/>
      </c>
      <c r="BE35" s="255" t="str">
        <f t="shared" si="354"/>
        <v/>
      </c>
      <c r="BF35" s="255" t="str">
        <f>IF(BC35&lt;&gt;"",IF(ABS($F35-$G35)&gt;=PrSettings!$M$7,(ABS($F35-$G35-AZ35+BA35)&lt;=1)*1,IF(AND(BC35,$F35=$G35,$F35&gt;=PrSettings!$M$6),(ABS(AZ35-$F35)&lt;=1)*1,IF(AND(ABS($F35-$G35-AZ35+BA35)&lt;=1,$F35+$G35&gt;=PrSettings!$M$8),(ABS(AZ35-$F35)&lt;=1)*(ABS(BA35-$G35)&lt;=1)*1,""))),"")</f>
        <v/>
      </c>
      <c r="BG35" s="262"/>
      <c r="BI35" s="253">
        <f t="shared" si="355"/>
        <v>4</v>
      </c>
      <c r="BJ35" s="254" t="str">
        <f>GrpE!$B$5</f>
        <v>Belgium</v>
      </c>
      <c r="BK35" s="255">
        <f t="shared" si="356"/>
        <v>16</v>
      </c>
      <c r="BL35" s="254" t="str">
        <f>GrpE!$D$5</f>
        <v>Slovakia</v>
      </c>
      <c r="BM35" s="258"/>
      <c r="BN35" s="258"/>
      <c r="BO35" s="261"/>
      <c r="BP35" s="255" t="str">
        <f t="shared" si="357"/>
        <v/>
      </c>
      <c r="BQ35" s="255" t="str">
        <f>IF((BP35&lt;&gt;""),IF(OR($F35&lt;&gt;$G35,PrSettings!$M$4="●"),(($F35-$G35)=(BM35-BN35))*1,0),"")</f>
        <v/>
      </c>
      <c r="BR35" s="255" t="str">
        <f t="shared" si="358"/>
        <v/>
      </c>
      <c r="BS35" s="255" t="str">
        <f>IF(BP35&lt;&gt;"",IF(ABS($F35-$G35)&gt;=PrSettings!$M$7,(ABS($F35-$G35-BM35+BN35)&lt;=1)*1,IF(AND(BP35,$F35=$G35,$F35&gt;=PrSettings!$M$6),(ABS(BM35-$F35)&lt;=1)*1,IF(AND(ABS($F35-$G35-BM35+BN35)&lt;=1,$F35+$G35&gt;=PrSettings!$M$8),(ABS(BM35-$F35)&lt;=1)*(ABS(BN35-$G35)&lt;=1)*1,""))),"")</f>
        <v/>
      </c>
      <c r="BT35" s="262"/>
      <c r="BV35" s="253">
        <f t="shared" si="359"/>
        <v>4</v>
      </c>
      <c r="BW35" s="254" t="str">
        <f>GrpE!$B$5</f>
        <v>Belgium</v>
      </c>
      <c r="BX35" s="255">
        <f t="shared" si="360"/>
        <v>16</v>
      </c>
      <c r="BY35" s="254" t="str">
        <f>GrpE!$D$5</f>
        <v>Slovakia</v>
      </c>
      <c r="BZ35" s="258"/>
      <c r="CA35" s="258"/>
      <c r="CB35" s="261"/>
      <c r="CC35" s="255" t="str">
        <f t="shared" si="361"/>
        <v/>
      </c>
      <c r="CD35" s="255" t="str">
        <f>IF((CC35&lt;&gt;""),IF(OR($F35&lt;&gt;$G35,PrSettings!$M$4="●"),(($F35-$G35)=(BZ35-CA35))*1,0),"")</f>
        <v/>
      </c>
      <c r="CE35" s="255" t="str">
        <f t="shared" si="362"/>
        <v/>
      </c>
      <c r="CF35" s="255" t="str">
        <f>IF(CC35&lt;&gt;"",IF(ABS($F35-$G35)&gt;=PrSettings!$M$7,(ABS($F35-$G35-BZ35+CA35)&lt;=1)*1,IF(AND(CC35,$F35=$G35,$F35&gt;=PrSettings!$M$6),(ABS(BZ35-$F35)&lt;=1)*1,IF(AND(ABS($F35-$G35-BZ35+CA35)&lt;=1,$F35+$G35&gt;=PrSettings!$M$8),(ABS(BZ35-$F35)&lt;=1)*(ABS(CA35-$G35)&lt;=1)*1,""))),"")</f>
        <v/>
      </c>
      <c r="CG35" s="262"/>
      <c r="CI35" s="253">
        <f t="shared" si="363"/>
        <v>4</v>
      </c>
      <c r="CJ35" s="254" t="str">
        <f>GrpE!$B$5</f>
        <v>Belgium</v>
      </c>
      <c r="CK35" s="255">
        <f t="shared" si="364"/>
        <v>16</v>
      </c>
      <c r="CL35" s="254" t="str">
        <f>GrpE!$D$5</f>
        <v>Slovakia</v>
      </c>
      <c r="CM35" s="258"/>
      <c r="CN35" s="258"/>
      <c r="CO35" s="261"/>
      <c r="CP35" s="255" t="str">
        <f t="shared" si="365"/>
        <v/>
      </c>
      <c r="CQ35" s="255" t="str">
        <f>IF((CP35&lt;&gt;""),IF(OR($F35&lt;&gt;$G35,PrSettings!$M$4="●"),(($F35-$G35)=(CM35-CN35))*1,0),"")</f>
        <v/>
      </c>
      <c r="CR35" s="255" t="str">
        <f t="shared" si="366"/>
        <v/>
      </c>
      <c r="CS35" s="255" t="str">
        <f>IF(CP35&lt;&gt;"",IF(ABS($F35-$G35)&gt;=PrSettings!$M$7,(ABS($F35-$G35-CM35+CN35)&lt;=1)*1,IF(AND(CP35,$F35=$G35,$F35&gt;=PrSettings!$M$6),(ABS(CM35-$F35)&lt;=1)*1,IF(AND(ABS($F35-$G35-CM35+CN35)&lt;=1,$F35+$G35&gt;=PrSettings!$M$8),(ABS(CM35-$F35)&lt;=1)*(ABS(CN35-$G35)&lt;=1)*1,""))),"")</f>
        <v/>
      </c>
      <c r="CT35" s="262"/>
      <c r="CV35" s="253">
        <f t="shared" si="367"/>
        <v>4</v>
      </c>
      <c r="CW35" s="254" t="str">
        <f>GrpE!$B$5</f>
        <v>Belgium</v>
      </c>
      <c r="CX35" s="255">
        <f t="shared" si="368"/>
        <v>16</v>
      </c>
      <c r="CY35" s="254" t="str">
        <f>GrpE!$D$5</f>
        <v>Slovakia</v>
      </c>
      <c r="CZ35" s="258"/>
      <c r="DA35" s="258"/>
      <c r="DB35" s="261"/>
      <c r="DC35" s="255" t="str">
        <f t="shared" si="369"/>
        <v/>
      </c>
      <c r="DD35" s="255" t="str">
        <f>IF((DC35&lt;&gt;""),IF(OR($F35&lt;&gt;$G35,PrSettings!$M$4="●"),(($F35-$G35)=(CZ35-DA35))*1,0),"")</f>
        <v/>
      </c>
      <c r="DE35" s="255" t="str">
        <f t="shared" si="370"/>
        <v/>
      </c>
      <c r="DF35" s="255" t="str">
        <f>IF(DC35&lt;&gt;"",IF(ABS($F35-$G35)&gt;=PrSettings!$M$7,(ABS($F35-$G35-CZ35+DA35)&lt;=1)*1,IF(AND(DC35,$F35=$G35,$F35&gt;=PrSettings!$M$6),(ABS(CZ35-$F35)&lt;=1)*1,IF(AND(ABS($F35-$G35-CZ35+DA35)&lt;=1,$F35+$G35&gt;=PrSettings!$M$8),(ABS(CZ35-$F35)&lt;=1)*(ABS(DA35-$G35)&lt;=1)*1,""))),"")</f>
        <v/>
      </c>
      <c r="DG35" s="262"/>
      <c r="DI35" s="253">
        <f t="shared" si="371"/>
        <v>4</v>
      </c>
      <c r="DJ35" s="254" t="str">
        <f>GrpE!$B$5</f>
        <v>Belgium</v>
      </c>
      <c r="DK35" s="255">
        <f t="shared" si="372"/>
        <v>16</v>
      </c>
      <c r="DL35" s="254" t="str">
        <f>GrpE!$D$5</f>
        <v>Slovakia</v>
      </c>
      <c r="DM35" s="258"/>
      <c r="DN35" s="258"/>
      <c r="DO35" s="261"/>
      <c r="DP35" s="255" t="str">
        <f t="shared" si="373"/>
        <v/>
      </c>
      <c r="DQ35" s="255" t="str">
        <f>IF((DP35&lt;&gt;""),IF(OR($F35&lt;&gt;$G35,PrSettings!$M$4="●"),(($F35-$G35)=(DM35-DN35))*1,0),"")</f>
        <v/>
      </c>
      <c r="DR35" s="255" t="str">
        <f t="shared" si="374"/>
        <v/>
      </c>
      <c r="DS35" s="255" t="str">
        <f>IF(DP35&lt;&gt;"",IF(ABS($F35-$G35)&gt;=PrSettings!$M$7,(ABS($F35-$G35-DM35+DN35)&lt;=1)*1,IF(AND(DP35,$F35=$G35,$F35&gt;=PrSettings!$M$6),(ABS(DM35-$F35)&lt;=1)*1,IF(AND(ABS($F35-$G35-DM35+DN35)&lt;=1,$F35+$G35&gt;=PrSettings!$M$8),(ABS(DM35-$F35)&lt;=1)*(ABS(DN35-$G35)&lt;=1)*1,""))),"")</f>
        <v/>
      </c>
      <c r="DT35" s="262"/>
      <c r="DV35" s="253">
        <f t="shared" si="375"/>
        <v>4</v>
      </c>
      <c r="DW35" s="254" t="str">
        <f>GrpE!$B$5</f>
        <v>Belgium</v>
      </c>
      <c r="DX35" s="255">
        <f t="shared" si="376"/>
        <v>16</v>
      </c>
      <c r="DY35" s="254" t="str">
        <f>GrpE!$D$5</f>
        <v>Slovakia</v>
      </c>
      <c r="DZ35" s="258"/>
      <c r="EA35" s="258"/>
      <c r="EB35" s="261"/>
      <c r="EC35" s="255" t="str">
        <f t="shared" si="377"/>
        <v/>
      </c>
      <c r="ED35" s="255" t="str">
        <f>IF((EC35&lt;&gt;""),IF(OR($F35&lt;&gt;$G35,PrSettings!$M$4="●"),(($F35-$G35)=(DZ35-EA35))*1,0),"")</f>
        <v/>
      </c>
      <c r="EE35" s="255" t="str">
        <f t="shared" si="378"/>
        <v/>
      </c>
      <c r="EF35" s="255" t="str">
        <f>IF(EC35&lt;&gt;"",IF(ABS($F35-$G35)&gt;=PrSettings!$M$7,(ABS($F35-$G35-DZ35+EA35)&lt;=1)*1,IF(AND(EC35,$F35=$G35,$F35&gt;=PrSettings!$M$6),(ABS(DZ35-$F35)&lt;=1)*1,IF(AND(ABS($F35-$G35-DZ35+EA35)&lt;=1,$F35+$G35&gt;=PrSettings!$M$8),(ABS(DZ35-$F35)&lt;=1)*(ABS(EA35-$G35)&lt;=1)*1,""))),"")</f>
        <v/>
      </c>
      <c r="EG35" s="262"/>
      <c r="EI35" s="253">
        <f t="shared" si="379"/>
        <v>4</v>
      </c>
      <c r="EJ35" s="254" t="str">
        <f>GrpE!$B$5</f>
        <v>Belgium</v>
      </c>
      <c r="EK35" s="255">
        <f t="shared" si="380"/>
        <v>16</v>
      </c>
      <c r="EL35" s="254" t="str">
        <f>GrpE!$D$5</f>
        <v>Slovakia</v>
      </c>
      <c r="EM35" s="258"/>
      <c r="EN35" s="258"/>
      <c r="EO35" s="261"/>
      <c r="EP35" s="255" t="str">
        <f t="shared" si="381"/>
        <v/>
      </c>
      <c r="EQ35" s="255" t="str">
        <f>IF((EP35&lt;&gt;""),IF(OR($F35&lt;&gt;$G35,PrSettings!$M$4="●"),(($F35-$G35)=(EM35-EN35))*1,0),"")</f>
        <v/>
      </c>
      <c r="ER35" s="255" t="str">
        <f t="shared" si="382"/>
        <v/>
      </c>
      <c r="ES35" s="255" t="str">
        <f>IF(EP35&lt;&gt;"",IF(ABS($F35-$G35)&gt;=PrSettings!$M$7,(ABS($F35-$G35-EM35+EN35)&lt;=1)*1,IF(AND(EP35,$F35=$G35,$F35&gt;=PrSettings!$M$6),(ABS(EM35-$F35)&lt;=1)*1,IF(AND(ABS($F35-$G35-EM35+EN35)&lt;=1,$F35+$G35&gt;=PrSettings!$M$8),(ABS(EM35-$F35)&lt;=1)*(ABS(EN35-$G35)&lt;=1)*1,""))),"")</f>
        <v/>
      </c>
      <c r="ET35" s="262"/>
      <c r="EV35" s="253">
        <f t="shared" si="383"/>
        <v>4</v>
      </c>
      <c r="EW35" s="254" t="str">
        <f>GrpE!$B$5</f>
        <v>Belgium</v>
      </c>
      <c r="EX35" s="255">
        <f t="shared" si="384"/>
        <v>16</v>
      </c>
      <c r="EY35" s="254" t="str">
        <f>GrpE!$D$5</f>
        <v>Slovakia</v>
      </c>
      <c r="EZ35" s="258"/>
      <c r="FA35" s="258"/>
      <c r="FB35" s="261"/>
      <c r="FC35" s="255" t="str">
        <f t="shared" si="385"/>
        <v/>
      </c>
      <c r="FD35" s="255" t="str">
        <f>IF((FC35&lt;&gt;""),IF(OR($F35&lt;&gt;$G35,PrSettings!$M$4="●"),(($F35-$G35)=(EZ35-FA35))*1,0),"")</f>
        <v/>
      </c>
      <c r="FE35" s="255" t="str">
        <f t="shared" si="386"/>
        <v/>
      </c>
      <c r="FF35" s="255" t="str">
        <f>IF(FC35&lt;&gt;"",IF(ABS($F35-$G35)&gt;=PrSettings!$M$7,(ABS($F35-$G35-EZ35+FA35)&lt;=1)*1,IF(AND(FC35,$F35=$G35,$F35&gt;=PrSettings!$M$6),(ABS(EZ35-$F35)&lt;=1)*1,IF(AND(ABS($F35-$G35-EZ35+FA35)&lt;=1,$F35+$G35&gt;=PrSettings!$M$8),(ABS(EZ35-$F35)&lt;=1)*(ABS(FA35-$G35)&lt;=1)*1,""))),"")</f>
        <v/>
      </c>
      <c r="FG35" s="262"/>
      <c r="FI35" s="253">
        <f t="shared" si="387"/>
        <v>4</v>
      </c>
      <c r="FJ35" s="254" t="str">
        <f>GrpE!$B$5</f>
        <v>Belgium</v>
      </c>
      <c r="FK35" s="255">
        <f t="shared" si="388"/>
        <v>16</v>
      </c>
      <c r="FL35" s="254" t="str">
        <f>GrpE!$D$5</f>
        <v>Slovakia</v>
      </c>
      <c r="FM35" s="258"/>
      <c r="FN35" s="258"/>
      <c r="FO35" s="261"/>
      <c r="FP35" s="255" t="str">
        <f t="shared" si="389"/>
        <v/>
      </c>
      <c r="FQ35" s="255" t="str">
        <f>IF((FP35&lt;&gt;""),IF(OR($F35&lt;&gt;$G35,PrSettings!$M$4="●"),(($F35-$G35)=(FM35-FN35))*1,0),"")</f>
        <v/>
      </c>
      <c r="FR35" s="255" t="str">
        <f t="shared" si="390"/>
        <v/>
      </c>
      <c r="FS35" s="255" t="str">
        <f>IF(FP35&lt;&gt;"",IF(ABS($F35-$G35)&gt;=PrSettings!$M$7,(ABS($F35-$G35-FM35+FN35)&lt;=1)*1,IF(AND(FP35,$F35=$G35,$F35&gt;=PrSettings!$M$6),(ABS(FM35-$F35)&lt;=1)*1,IF(AND(ABS($F35-$G35-FM35+FN35)&lt;=1,$F35+$G35&gt;=PrSettings!$M$8),(ABS(FM35-$F35)&lt;=1)*(ABS(FN35-$G35)&lt;=1)*1,""))),"")</f>
        <v/>
      </c>
      <c r="FT35" s="262"/>
      <c r="FV35" s="253">
        <f t="shared" si="391"/>
        <v>4</v>
      </c>
      <c r="FW35" s="254" t="str">
        <f>GrpE!$B$5</f>
        <v>Belgium</v>
      </c>
      <c r="FX35" s="255">
        <f t="shared" si="392"/>
        <v>16</v>
      </c>
      <c r="FY35" s="254" t="str">
        <f>GrpE!$D$5</f>
        <v>Slovakia</v>
      </c>
      <c r="FZ35" s="258"/>
      <c r="GA35" s="258"/>
      <c r="GB35" s="261"/>
      <c r="GC35" s="255" t="str">
        <f t="shared" si="393"/>
        <v/>
      </c>
      <c r="GD35" s="255" t="str">
        <f>IF((GC35&lt;&gt;""),IF(OR($F35&lt;&gt;$G35,PrSettings!$M$4="●"),(($F35-$G35)=(FZ35-GA35))*1,0),"")</f>
        <v/>
      </c>
      <c r="GE35" s="255" t="str">
        <f t="shared" si="394"/>
        <v/>
      </c>
      <c r="GF35" s="255" t="str">
        <f>IF(GC35&lt;&gt;"",IF(ABS($F35-$G35)&gt;=PrSettings!$M$7,(ABS($F35-$G35-FZ35+GA35)&lt;=1)*1,IF(AND(GC35,$F35=$G35,$F35&gt;=PrSettings!$M$6),(ABS(FZ35-$F35)&lt;=1)*1,IF(AND(ABS($F35-$G35-FZ35+GA35)&lt;=1,$F35+$G35&gt;=PrSettings!$M$8),(ABS(FZ35-$F35)&lt;=1)*(ABS(GA35-$G35)&lt;=1)*1,""))),"")</f>
        <v/>
      </c>
      <c r="GG35" s="262"/>
      <c r="GI35" s="253">
        <f t="shared" si="395"/>
        <v>4</v>
      </c>
      <c r="GJ35" s="254" t="str">
        <f>GrpE!$B$5</f>
        <v>Belgium</v>
      </c>
      <c r="GK35" s="255">
        <f t="shared" si="396"/>
        <v>16</v>
      </c>
      <c r="GL35" s="254" t="str">
        <f>GrpE!$D$5</f>
        <v>Slovakia</v>
      </c>
      <c r="GM35" s="258"/>
      <c r="GN35" s="258"/>
      <c r="GO35" s="261"/>
      <c r="GP35" s="255" t="str">
        <f t="shared" si="397"/>
        <v/>
      </c>
      <c r="GQ35" s="255" t="str">
        <f>IF((GP35&lt;&gt;""),IF(OR($F35&lt;&gt;$G35,PrSettings!$M$4="●"),(($F35-$G35)=(GM35-GN35))*1,0),"")</f>
        <v/>
      </c>
      <c r="GR35" s="255" t="str">
        <f t="shared" si="398"/>
        <v/>
      </c>
      <c r="GS35" s="255" t="str">
        <f>IF(GP35&lt;&gt;"",IF(ABS($F35-$G35)&gt;=PrSettings!$M$7,(ABS($F35-$G35-GM35+GN35)&lt;=1)*1,IF(AND(GP35,$F35=$G35,$F35&gt;=PrSettings!$M$6),(ABS(GM35-$F35)&lt;=1)*1,IF(AND(ABS($F35-$G35-GM35+GN35)&lt;=1,$F35+$G35&gt;=PrSettings!$M$8),(ABS(GM35-$F35)&lt;=1)*(ABS(GN35-$G35)&lt;=1)*1,""))),"")</f>
        <v/>
      </c>
      <c r="GT35" s="262"/>
      <c r="GV35" s="253">
        <f t="shared" si="399"/>
        <v>4</v>
      </c>
      <c r="GW35" s="254" t="str">
        <f>GrpE!$B$5</f>
        <v>Belgium</v>
      </c>
      <c r="GX35" s="255">
        <f t="shared" si="400"/>
        <v>16</v>
      </c>
      <c r="GY35" s="254" t="str">
        <f>GrpE!$D$5</f>
        <v>Slovakia</v>
      </c>
      <c r="GZ35" s="258"/>
      <c r="HA35" s="258"/>
      <c r="HB35" s="261"/>
      <c r="HC35" s="255" t="str">
        <f t="shared" si="401"/>
        <v/>
      </c>
      <c r="HD35" s="255" t="str">
        <f>IF((HC35&lt;&gt;""),IF(OR($F35&lt;&gt;$G35,PrSettings!$M$4="●"),(($F35-$G35)=(GZ35-HA35))*1,0),"")</f>
        <v/>
      </c>
      <c r="HE35" s="255" t="str">
        <f t="shared" si="402"/>
        <v/>
      </c>
      <c r="HF35" s="255" t="str">
        <f>IF(HC35&lt;&gt;"",IF(ABS($F35-$G35)&gt;=PrSettings!$M$7,(ABS($F35-$G35-GZ35+HA35)&lt;=1)*1,IF(AND(HC35,$F35=$G35,$F35&gt;=PrSettings!$M$6),(ABS(GZ35-$F35)&lt;=1)*1,IF(AND(ABS($F35-$G35-GZ35+HA35)&lt;=1,$F35+$G35&gt;=PrSettings!$M$8),(ABS(GZ35-$F35)&lt;=1)*(ABS(HA35-$G35)&lt;=1)*1,""))),"")</f>
        <v/>
      </c>
      <c r="HG35" s="262"/>
      <c r="HI35" s="253">
        <f t="shared" si="403"/>
        <v>4</v>
      </c>
      <c r="HJ35" s="254" t="str">
        <f>GrpE!$B$5</f>
        <v>Belgium</v>
      </c>
      <c r="HK35" s="255">
        <f t="shared" si="404"/>
        <v>16</v>
      </c>
      <c r="HL35" s="254" t="str">
        <f>GrpE!$D$5</f>
        <v>Slovakia</v>
      </c>
      <c r="HM35" s="258"/>
      <c r="HN35" s="258"/>
      <c r="HO35" s="261"/>
      <c r="HP35" s="255" t="str">
        <f t="shared" si="405"/>
        <v/>
      </c>
      <c r="HQ35" s="255" t="str">
        <f>IF((HP35&lt;&gt;""),IF(OR($F35&lt;&gt;$G35,PrSettings!$M$4="●"),(($F35-$G35)=(HM35-HN35))*1,0),"")</f>
        <v/>
      </c>
      <c r="HR35" s="255" t="str">
        <f t="shared" si="406"/>
        <v/>
      </c>
      <c r="HS35" s="255" t="str">
        <f>IF(HP35&lt;&gt;"",IF(ABS($F35-$G35)&gt;=PrSettings!$M$7,(ABS($F35-$G35-HM35+HN35)&lt;=1)*1,IF(AND(HP35,$F35=$G35,$F35&gt;=PrSettings!$M$6),(ABS(HM35-$F35)&lt;=1)*1,IF(AND(ABS($F35-$G35-HM35+HN35)&lt;=1,$F35+$G35&gt;=PrSettings!$M$8),(ABS(HM35-$F35)&lt;=1)*(ABS(HN35-$G35)&lt;=1)*1,""))),"")</f>
        <v/>
      </c>
      <c r="HT35" s="262"/>
      <c r="HV35" s="253">
        <f t="shared" si="407"/>
        <v>4</v>
      </c>
      <c r="HW35" s="254" t="str">
        <f>GrpE!$B$5</f>
        <v>Belgium</v>
      </c>
      <c r="HX35" s="255">
        <f t="shared" si="408"/>
        <v>16</v>
      </c>
      <c r="HY35" s="254" t="str">
        <f>GrpE!$D$5</f>
        <v>Slovakia</v>
      </c>
      <c r="HZ35" s="258"/>
      <c r="IA35" s="258"/>
      <c r="IB35" s="261"/>
      <c r="IC35" s="255" t="str">
        <f t="shared" si="409"/>
        <v/>
      </c>
      <c r="ID35" s="255" t="str">
        <f>IF((IC35&lt;&gt;""),IF(OR($F35&lt;&gt;$G35,PrSettings!$M$4="●"),(($F35-$G35)=(HZ35-IA35))*1,0),"")</f>
        <v/>
      </c>
      <c r="IE35" s="255" t="str">
        <f t="shared" si="410"/>
        <v/>
      </c>
      <c r="IF35" s="255" t="str">
        <f>IF(IC35&lt;&gt;"",IF(ABS($F35-$G35)&gt;=PrSettings!$M$7,(ABS($F35-$G35-HZ35+IA35)&lt;=1)*1,IF(AND(IC35,$F35=$G35,$F35&gt;=PrSettings!$M$6),(ABS(HZ35-$F35)&lt;=1)*1,IF(AND(ABS($F35-$G35-HZ35+IA35)&lt;=1,$F35+$G35&gt;=PrSettings!$M$8),(ABS(HZ35-$F35)&lt;=1)*(ABS(IA35-$G35)&lt;=1)*1,""))),"")</f>
        <v/>
      </c>
      <c r="IG35" s="262"/>
      <c r="II35" s="253">
        <f t="shared" si="411"/>
        <v>4</v>
      </c>
      <c r="IJ35" s="254" t="str">
        <f>GrpE!$B$5</f>
        <v>Belgium</v>
      </c>
      <c r="IK35" s="255">
        <f t="shared" si="412"/>
        <v>16</v>
      </c>
      <c r="IL35" s="254" t="str">
        <f>GrpE!$D$5</f>
        <v>Slovakia</v>
      </c>
      <c r="IM35" s="258"/>
      <c r="IN35" s="258"/>
      <c r="IO35" s="261"/>
      <c r="IP35" s="255" t="str">
        <f t="shared" si="413"/>
        <v/>
      </c>
      <c r="IQ35" s="255" t="str">
        <f>IF((IP35&lt;&gt;""),IF(OR($F35&lt;&gt;$G35,PrSettings!$M$4="●"),(($F35-$G35)=(IM35-IN35))*1,0),"")</f>
        <v/>
      </c>
      <c r="IR35" s="255" t="str">
        <f t="shared" si="414"/>
        <v/>
      </c>
      <c r="IS35" s="255" t="str">
        <f>IF(IP35&lt;&gt;"",IF(ABS($F35-$G35)&gt;=PrSettings!$M$7,(ABS($F35-$G35-IM35+IN35)&lt;=1)*1,IF(AND(IP35,$F35=$G35,$F35&gt;=PrSettings!$M$6),(ABS(IM35-$F35)&lt;=1)*1,IF(AND(ABS($F35-$G35-IM35+IN35)&lt;=1,$F35+$G35&gt;=PrSettings!$M$8),(ABS(IM35-$F35)&lt;=1)*(ABS(IN35-$G35)&lt;=1)*1,""))),"")</f>
        <v/>
      </c>
      <c r="IT35" s="262"/>
      <c r="IV35" s="253">
        <f t="shared" si="415"/>
        <v>4</v>
      </c>
      <c r="IW35" s="254" t="str">
        <f>GrpE!$B$5</f>
        <v>Belgium</v>
      </c>
      <c r="IX35" s="255">
        <f t="shared" si="416"/>
        <v>16</v>
      </c>
      <c r="IY35" s="254" t="str">
        <f>GrpE!$D$5</f>
        <v>Slovakia</v>
      </c>
      <c r="IZ35" s="258"/>
      <c r="JA35" s="258"/>
      <c r="JB35" s="261"/>
      <c r="JC35" s="255" t="str">
        <f t="shared" si="417"/>
        <v/>
      </c>
      <c r="JD35" s="255" t="str">
        <f>IF((JC35&lt;&gt;""),IF(OR($F35&lt;&gt;$G35,PrSettings!$M$4="●"),(($F35-$G35)=(IZ35-JA35))*1,0),"")</f>
        <v/>
      </c>
      <c r="JE35" s="255" t="str">
        <f t="shared" si="418"/>
        <v/>
      </c>
      <c r="JF35" s="255" t="str">
        <f>IF(JC35&lt;&gt;"",IF(ABS($F35-$G35)&gt;=PrSettings!$M$7,(ABS($F35-$G35-IZ35+JA35)&lt;=1)*1,IF(AND(JC35,$F35=$G35,$F35&gt;=PrSettings!$M$6),(ABS(IZ35-$F35)&lt;=1)*1,IF(AND(ABS($F35-$G35-IZ35+JA35)&lt;=1,$F35+$G35&gt;=PrSettings!$M$8),(ABS(IZ35-$F35)&lt;=1)*(ABS(JA35-$G35)&lt;=1)*1,""))),"")</f>
        <v/>
      </c>
      <c r="JG35" s="262"/>
      <c r="JI35" s="253">
        <f t="shared" si="419"/>
        <v>4</v>
      </c>
      <c r="JJ35" s="254" t="str">
        <f>GrpE!$B$5</f>
        <v>Belgium</v>
      </c>
      <c r="JK35" s="255">
        <f t="shared" si="420"/>
        <v>16</v>
      </c>
      <c r="JL35" s="254" t="str">
        <f>GrpE!$D$5</f>
        <v>Slovakia</v>
      </c>
      <c r="JM35" s="258"/>
      <c r="JN35" s="258"/>
      <c r="JO35" s="261"/>
      <c r="JP35" s="255" t="str">
        <f t="shared" si="421"/>
        <v/>
      </c>
      <c r="JQ35" s="255" t="str">
        <f>IF((JP35&lt;&gt;""),IF(OR($F35&lt;&gt;$G35,PrSettings!$M$4="●"),(($F35-$G35)=(JM35-JN35))*1,0),"")</f>
        <v/>
      </c>
      <c r="JR35" s="255" t="str">
        <f t="shared" si="422"/>
        <v/>
      </c>
      <c r="JS35" s="255" t="str">
        <f>IF(JP35&lt;&gt;"",IF(ABS($F35-$G35)&gt;=PrSettings!$M$7,(ABS($F35-$G35-JM35+JN35)&lt;=1)*1,IF(AND(JP35,$F35=$G35,$F35&gt;=PrSettings!$M$6),(ABS(JM35-$F35)&lt;=1)*1,IF(AND(ABS($F35-$G35-JM35+JN35)&lt;=1,$F35+$G35&gt;=PrSettings!$M$8),(ABS(JM35-$F35)&lt;=1)*(ABS(JN35-$G35)&lt;=1)*1,""))),"")</f>
        <v/>
      </c>
      <c r="JT35" s="262"/>
      <c r="JV35" s="253">
        <f t="shared" si="423"/>
        <v>4</v>
      </c>
      <c r="JW35" s="254" t="str">
        <f>GrpE!$B$5</f>
        <v>Belgium</v>
      </c>
      <c r="JX35" s="255">
        <f t="shared" si="424"/>
        <v>16</v>
      </c>
      <c r="JY35" s="254" t="str">
        <f>GrpE!$D$5</f>
        <v>Slovakia</v>
      </c>
      <c r="JZ35" s="258"/>
      <c r="KA35" s="258"/>
      <c r="KB35" s="261"/>
      <c r="KC35" s="255" t="str">
        <f t="shared" si="425"/>
        <v/>
      </c>
      <c r="KD35" s="255" t="str">
        <f>IF((KC35&lt;&gt;""),IF(OR($F35&lt;&gt;$G35,PrSettings!$M$4="●"),(($F35-$G35)=(JZ35-KA35))*1,0),"")</f>
        <v/>
      </c>
      <c r="KE35" s="255" t="str">
        <f t="shared" si="426"/>
        <v/>
      </c>
      <c r="KF35" s="255" t="str">
        <f>IF(KC35&lt;&gt;"",IF(ABS($F35-$G35)&gt;=PrSettings!$M$7,(ABS($F35-$G35-JZ35+KA35)&lt;=1)*1,IF(AND(KC35,$F35=$G35,$F35&gt;=PrSettings!$M$6),(ABS(JZ35-$F35)&lt;=1)*1,IF(AND(ABS($F35-$G35-JZ35+KA35)&lt;=1,$F35+$G35&gt;=PrSettings!$M$8),(ABS(JZ35-$F35)&lt;=1)*(ABS(KA35-$G35)&lt;=1)*1,""))),"")</f>
        <v/>
      </c>
      <c r="KG35" s="262"/>
      <c r="KI35" s="253">
        <f t="shared" si="427"/>
        <v>4</v>
      </c>
      <c r="KJ35" s="254" t="str">
        <f>GrpE!$B$5</f>
        <v>Belgium</v>
      </c>
      <c r="KK35" s="255">
        <f t="shared" si="428"/>
        <v>16</v>
      </c>
      <c r="KL35" s="254" t="str">
        <f>GrpE!$D$5</f>
        <v>Slovakia</v>
      </c>
      <c r="KM35" s="258"/>
      <c r="KN35" s="258"/>
      <c r="KO35" s="261"/>
      <c r="KP35" s="255" t="str">
        <f t="shared" si="429"/>
        <v/>
      </c>
      <c r="KQ35" s="255" t="str">
        <f>IF((KP35&lt;&gt;""),IF(OR($F35&lt;&gt;$G35,PrSettings!$M$4="●"),(($F35-$G35)=(KM35-KN35))*1,0),"")</f>
        <v/>
      </c>
      <c r="KR35" s="255" t="str">
        <f t="shared" si="430"/>
        <v/>
      </c>
      <c r="KS35" s="255" t="str">
        <f>IF(KP35&lt;&gt;"",IF(ABS($F35-$G35)&gt;=PrSettings!$M$7,(ABS($F35-$G35-KM35+KN35)&lt;=1)*1,IF(AND(KP35,$F35=$G35,$F35&gt;=PrSettings!$M$6),(ABS(KM35-$F35)&lt;=1)*1,IF(AND(ABS($F35-$G35-KM35+KN35)&lt;=1,$F35+$G35&gt;=PrSettings!$M$8),(ABS(KM35-$F35)&lt;=1)*(ABS(KN35-$G35)&lt;=1)*1,""))),"")</f>
        <v/>
      </c>
      <c r="KT35" s="262"/>
      <c r="KV35" s="253">
        <f t="shared" si="431"/>
        <v>4</v>
      </c>
      <c r="KW35" s="254" t="str">
        <f>GrpE!$B$5</f>
        <v>Belgium</v>
      </c>
      <c r="KX35" s="255">
        <f t="shared" si="432"/>
        <v>16</v>
      </c>
      <c r="KY35" s="254" t="str">
        <f>GrpE!$D$5</f>
        <v>Slovakia</v>
      </c>
      <c r="KZ35" s="258"/>
      <c r="LA35" s="258"/>
      <c r="LB35" s="261"/>
      <c r="LC35" s="255" t="str">
        <f t="shared" si="433"/>
        <v/>
      </c>
      <c r="LD35" s="255" t="str">
        <f>IF((LC35&lt;&gt;""),IF(OR($F35&lt;&gt;$G35,PrSettings!$M$4="●"),(($F35-$G35)=(KZ35-LA35))*1,0),"")</f>
        <v/>
      </c>
      <c r="LE35" s="255" t="str">
        <f t="shared" si="434"/>
        <v/>
      </c>
      <c r="LF35" s="255" t="str">
        <f>IF(LC35&lt;&gt;"",IF(ABS($F35-$G35)&gt;=PrSettings!$M$7,(ABS($F35-$G35-KZ35+LA35)&lt;=1)*1,IF(AND(LC35,$F35=$G35,$F35&gt;=PrSettings!$M$6),(ABS(KZ35-$F35)&lt;=1)*1,IF(AND(ABS($F35-$G35-KZ35+LA35)&lt;=1,$F35+$G35&gt;=PrSettings!$M$8),(ABS(KZ35-$F35)&lt;=1)*(ABS(LA35-$G35)&lt;=1)*1,""))),"")</f>
        <v/>
      </c>
      <c r="LG35" s="262"/>
      <c r="LI35" s="253">
        <f t="shared" si="435"/>
        <v>4</v>
      </c>
      <c r="LJ35" s="254" t="str">
        <f>GrpE!$B$5</f>
        <v>Belgium</v>
      </c>
      <c r="LK35" s="255">
        <f t="shared" si="436"/>
        <v>16</v>
      </c>
      <c r="LL35" s="254" t="str">
        <f>GrpE!$D$5</f>
        <v>Slovakia</v>
      </c>
      <c r="LM35" s="258"/>
      <c r="LN35" s="258"/>
      <c r="LO35" s="261"/>
      <c r="LP35" s="255" t="str">
        <f t="shared" si="437"/>
        <v/>
      </c>
      <c r="LQ35" s="255" t="str">
        <f>IF((LP35&lt;&gt;""),IF(OR($F35&lt;&gt;$G35,PrSettings!$M$4="●"),(($F35-$G35)=(LM35-LN35))*1,0),"")</f>
        <v/>
      </c>
      <c r="LR35" s="255" t="str">
        <f t="shared" si="438"/>
        <v/>
      </c>
      <c r="LS35" s="255" t="str">
        <f>IF(LP35&lt;&gt;"",IF(ABS($F35-$G35)&gt;=PrSettings!$M$7,(ABS($F35-$G35-LM35+LN35)&lt;=1)*1,IF(AND(LP35,$F35=$G35,$F35&gt;=PrSettings!$M$6),(ABS(LM35-$F35)&lt;=1)*1,IF(AND(ABS($F35-$G35-LM35+LN35)&lt;=1,$F35+$G35&gt;=PrSettings!$M$8),(ABS(LM35-$F35)&lt;=1)*(ABS(LN35-$G35)&lt;=1)*1,""))),"")</f>
        <v/>
      </c>
      <c r="LT35" s="262"/>
      <c r="LV35" s="253">
        <f t="shared" si="439"/>
        <v>4</v>
      </c>
      <c r="LW35" s="254" t="str">
        <f>GrpE!$B$5</f>
        <v>Belgium</v>
      </c>
      <c r="LX35" s="255">
        <f t="shared" si="440"/>
        <v>16</v>
      </c>
      <c r="LY35" s="254" t="str">
        <f>GrpE!$D$5</f>
        <v>Slovakia</v>
      </c>
      <c r="LZ35" s="258"/>
      <c r="MA35" s="258"/>
      <c r="MB35" s="261"/>
      <c r="MC35" s="255" t="str">
        <f t="shared" si="441"/>
        <v/>
      </c>
      <c r="MD35" s="255" t="str">
        <f>IF((MC35&lt;&gt;""),IF(OR($F35&lt;&gt;$G35,PrSettings!$M$4="●"),(($F35-$G35)=(LZ35-MA35))*1,0),"")</f>
        <v/>
      </c>
      <c r="ME35" s="255" t="str">
        <f t="shared" si="442"/>
        <v/>
      </c>
      <c r="MF35" s="255" t="str">
        <f>IF(MC35&lt;&gt;"",IF(ABS($F35-$G35)&gt;=PrSettings!$M$7,(ABS($F35-$G35-LZ35+MA35)&lt;=1)*1,IF(AND(MC35,$F35=$G35,$F35&gt;=PrSettings!$M$6),(ABS(LZ35-$F35)&lt;=1)*1,IF(AND(ABS($F35-$G35-LZ35+MA35)&lt;=1,$F35+$G35&gt;=PrSettings!$M$8),(ABS(LZ35-$F35)&lt;=1)*(ABS(MA35-$G35)&lt;=1)*1,""))),"")</f>
        <v/>
      </c>
      <c r="MG35" s="262"/>
    </row>
    <row r="36">
      <c r="A36" s="172"/>
      <c r="B36" s="253">
        <f t="array" ref="B36">INDEX(Groups!$C$7:$C$35,MATCH(C36,Groups!$D$7:$D$35,0))</f>
        <v>16</v>
      </c>
      <c r="C36" s="254" t="str">
        <f>GrpE!$B$6</f>
        <v>Slovakia</v>
      </c>
      <c r="D36" s="255">
        <f t="array" ref="D36">INDEX(Groups!$C$7:$C$35,MATCH(E36,Groups!$D$7:$D$35,0))</f>
        <v>21</v>
      </c>
      <c r="E36" s="254" t="str">
        <f>GrpE!$D$6</f>
        <v>Ukraine</v>
      </c>
      <c r="F36" s="256">
        <f>GrpE!$E$6</f>
        <v>1</v>
      </c>
      <c r="G36" s="257">
        <f>GrpE!$G$6</f>
        <v>0</v>
      </c>
      <c r="H36" s="133"/>
      <c r="I36" s="253">
        <f t="shared" si="339"/>
        <v>16</v>
      </c>
      <c r="J36" s="254" t="str">
        <f>GrpE!$B$6</f>
        <v>Slovakia</v>
      </c>
      <c r="K36" s="255">
        <f t="shared" si="340"/>
        <v>21</v>
      </c>
      <c r="L36" s="254" t="str">
        <f>GrpE!$D$6</f>
        <v>Ukraine</v>
      </c>
      <c r="M36" s="258"/>
      <c r="N36" s="258"/>
      <c r="O36" s="261"/>
      <c r="P36" s="255" t="str">
        <f t="shared" si="341"/>
        <v/>
      </c>
      <c r="Q36" s="255" t="str">
        <f>IF((P36&lt;&gt;""),IF(OR($F36&lt;&gt;$G36,PrSettings!$M$4="●"),(($F36-$G36)=(M36-N36))*1,0),"")</f>
        <v/>
      </c>
      <c r="R36" s="255" t="str">
        <f t="shared" si="342"/>
        <v/>
      </c>
      <c r="S36" s="255" t="str">
        <f>IF(P36&lt;&gt;"",IF(ABS($F36-$G36)&gt;=PrSettings!$M$7,(ABS($F36-$G36-M36+N36)&lt;=1)*1,IF(AND(P36,$F36=$G36,$F36&gt;=PrSettings!$M$6),(ABS(M36-$F36)&lt;=1)*1,IF(AND(ABS($F36-$G36-M36+N36)&lt;=1,$F36+$G36&gt;=PrSettings!$M$8),(ABS(M36-$F36)&lt;=1)*(ABS(N36-$G36)&lt;=1)*1,""))),"")</f>
        <v/>
      </c>
      <c r="T36" s="262"/>
      <c r="V36" s="253">
        <f t="shared" si="343"/>
        <v>16</v>
      </c>
      <c r="W36" s="254" t="str">
        <f>GrpE!$B$6</f>
        <v>Slovakia</v>
      </c>
      <c r="X36" s="255">
        <f t="shared" si="344"/>
        <v>21</v>
      </c>
      <c r="Y36" s="254" t="str">
        <f>GrpE!$D$6</f>
        <v>Ukraine</v>
      </c>
      <c r="Z36" s="258"/>
      <c r="AA36" s="258"/>
      <c r="AB36" s="261"/>
      <c r="AC36" s="255" t="str">
        <f t="shared" si="345"/>
        <v/>
      </c>
      <c r="AD36" s="255" t="str">
        <f>IF((AC36&lt;&gt;""),IF(OR($F36&lt;&gt;$G36,PrSettings!$M$4="●"),(($F36-$G36)=(Z36-AA36))*1,0),"")</f>
        <v/>
      </c>
      <c r="AE36" s="255" t="str">
        <f t="shared" si="346"/>
        <v/>
      </c>
      <c r="AF36" s="255" t="str">
        <f>IF(AC36&lt;&gt;"",IF(ABS($F36-$G36)&gt;=PrSettings!$M$7,(ABS($F36-$G36-Z36+AA36)&lt;=1)*1,IF(AND(AC36,$F36=$G36,$F36&gt;=PrSettings!$M$6),(ABS(Z36-$F36)&lt;=1)*1,IF(AND(ABS($F36-$G36-Z36+AA36)&lt;=1,$F36+$G36&gt;=PrSettings!$M$8),(ABS(Z36-$F36)&lt;=1)*(ABS(AA36-$G36)&lt;=1)*1,""))),"")</f>
        <v/>
      </c>
      <c r="AG36" s="262"/>
      <c r="AI36" s="253">
        <f t="shared" si="347"/>
        <v>16</v>
      </c>
      <c r="AJ36" s="254" t="str">
        <f>GrpE!$B$6</f>
        <v>Slovakia</v>
      </c>
      <c r="AK36" s="255">
        <f t="shared" si="348"/>
        <v>21</v>
      </c>
      <c r="AL36" s="254" t="str">
        <f>GrpE!$D$6</f>
        <v>Ukraine</v>
      </c>
      <c r="AM36" s="258"/>
      <c r="AN36" s="258"/>
      <c r="AO36" s="261"/>
      <c r="AP36" s="255" t="str">
        <f t="shared" si="349"/>
        <v/>
      </c>
      <c r="AQ36" s="255" t="str">
        <f>IF((AP36&lt;&gt;""),IF(OR($F36&lt;&gt;$G36,PrSettings!$M$4="●"),(($F36-$G36)=(AM36-AN36))*1,0),"")</f>
        <v/>
      </c>
      <c r="AR36" s="255" t="str">
        <f t="shared" si="350"/>
        <v/>
      </c>
      <c r="AS36" s="255" t="str">
        <f>IF(AP36&lt;&gt;"",IF(ABS($F36-$G36)&gt;=PrSettings!$M$7,(ABS($F36-$G36-AM36+AN36)&lt;=1)*1,IF(AND(AP36,$F36=$G36,$F36&gt;=PrSettings!$M$6),(ABS(AM36-$F36)&lt;=1)*1,IF(AND(ABS($F36-$G36-AM36+AN36)&lt;=1,$F36+$G36&gt;=PrSettings!$M$8),(ABS(AM36-$F36)&lt;=1)*(ABS(AN36-$G36)&lt;=1)*1,""))),"")</f>
        <v/>
      </c>
      <c r="AT36" s="262"/>
      <c r="AV36" s="253">
        <f t="shared" si="351"/>
        <v>16</v>
      </c>
      <c r="AW36" s="254" t="str">
        <f>GrpE!$B$6</f>
        <v>Slovakia</v>
      </c>
      <c r="AX36" s="255">
        <f t="shared" si="352"/>
        <v>21</v>
      </c>
      <c r="AY36" s="254" t="str">
        <f>GrpE!$D$6</f>
        <v>Ukraine</v>
      </c>
      <c r="AZ36" s="258"/>
      <c r="BA36" s="258"/>
      <c r="BB36" s="261"/>
      <c r="BC36" s="255" t="str">
        <f t="shared" si="353"/>
        <v/>
      </c>
      <c r="BD36" s="255" t="str">
        <f>IF((BC36&lt;&gt;""),IF(OR($F36&lt;&gt;$G36,PrSettings!$M$4="●"),(($F36-$G36)=(AZ36-BA36))*1,0),"")</f>
        <v/>
      </c>
      <c r="BE36" s="255" t="str">
        <f t="shared" si="354"/>
        <v/>
      </c>
      <c r="BF36" s="255" t="str">
        <f>IF(BC36&lt;&gt;"",IF(ABS($F36-$G36)&gt;=PrSettings!$M$7,(ABS($F36-$G36-AZ36+BA36)&lt;=1)*1,IF(AND(BC36,$F36=$G36,$F36&gt;=PrSettings!$M$6),(ABS(AZ36-$F36)&lt;=1)*1,IF(AND(ABS($F36-$G36-AZ36+BA36)&lt;=1,$F36+$G36&gt;=PrSettings!$M$8),(ABS(AZ36-$F36)&lt;=1)*(ABS(BA36-$G36)&lt;=1)*1,""))),"")</f>
        <v/>
      </c>
      <c r="BG36" s="262"/>
      <c r="BI36" s="253">
        <f t="shared" si="355"/>
        <v>16</v>
      </c>
      <c r="BJ36" s="254" t="str">
        <f>GrpE!$B$6</f>
        <v>Slovakia</v>
      </c>
      <c r="BK36" s="255">
        <f t="shared" si="356"/>
        <v>21</v>
      </c>
      <c r="BL36" s="254" t="str">
        <f>GrpE!$D$6</f>
        <v>Ukraine</v>
      </c>
      <c r="BM36" s="258"/>
      <c r="BN36" s="258"/>
      <c r="BO36" s="261"/>
      <c r="BP36" s="255" t="str">
        <f t="shared" si="357"/>
        <v/>
      </c>
      <c r="BQ36" s="255" t="str">
        <f>IF((BP36&lt;&gt;""),IF(OR($F36&lt;&gt;$G36,PrSettings!$M$4="●"),(($F36-$G36)=(BM36-BN36))*1,0),"")</f>
        <v/>
      </c>
      <c r="BR36" s="255" t="str">
        <f t="shared" si="358"/>
        <v/>
      </c>
      <c r="BS36" s="255" t="str">
        <f>IF(BP36&lt;&gt;"",IF(ABS($F36-$G36)&gt;=PrSettings!$M$7,(ABS($F36-$G36-BM36+BN36)&lt;=1)*1,IF(AND(BP36,$F36=$G36,$F36&gt;=PrSettings!$M$6),(ABS(BM36-$F36)&lt;=1)*1,IF(AND(ABS($F36-$G36-BM36+BN36)&lt;=1,$F36+$G36&gt;=PrSettings!$M$8),(ABS(BM36-$F36)&lt;=1)*(ABS(BN36-$G36)&lt;=1)*1,""))),"")</f>
        <v/>
      </c>
      <c r="BT36" s="262"/>
      <c r="BV36" s="253">
        <f t="shared" si="359"/>
        <v>16</v>
      </c>
      <c r="BW36" s="254" t="str">
        <f>GrpE!$B$6</f>
        <v>Slovakia</v>
      </c>
      <c r="BX36" s="255">
        <f t="shared" si="360"/>
        <v>21</v>
      </c>
      <c r="BY36" s="254" t="str">
        <f>GrpE!$D$6</f>
        <v>Ukraine</v>
      </c>
      <c r="BZ36" s="258"/>
      <c r="CA36" s="258"/>
      <c r="CB36" s="261"/>
      <c r="CC36" s="255" t="str">
        <f t="shared" si="361"/>
        <v/>
      </c>
      <c r="CD36" s="255" t="str">
        <f>IF((CC36&lt;&gt;""),IF(OR($F36&lt;&gt;$G36,PrSettings!$M$4="●"),(($F36-$G36)=(BZ36-CA36))*1,0),"")</f>
        <v/>
      </c>
      <c r="CE36" s="255" t="str">
        <f t="shared" si="362"/>
        <v/>
      </c>
      <c r="CF36" s="255" t="str">
        <f>IF(CC36&lt;&gt;"",IF(ABS($F36-$G36)&gt;=PrSettings!$M$7,(ABS($F36-$G36-BZ36+CA36)&lt;=1)*1,IF(AND(CC36,$F36=$G36,$F36&gt;=PrSettings!$M$6),(ABS(BZ36-$F36)&lt;=1)*1,IF(AND(ABS($F36-$G36-BZ36+CA36)&lt;=1,$F36+$G36&gt;=PrSettings!$M$8),(ABS(BZ36-$F36)&lt;=1)*(ABS(CA36-$G36)&lt;=1)*1,""))),"")</f>
        <v/>
      </c>
      <c r="CG36" s="262"/>
      <c r="CI36" s="253">
        <f t="shared" si="363"/>
        <v>16</v>
      </c>
      <c r="CJ36" s="254" t="str">
        <f>GrpE!$B$6</f>
        <v>Slovakia</v>
      </c>
      <c r="CK36" s="255">
        <f t="shared" si="364"/>
        <v>21</v>
      </c>
      <c r="CL36" s="254" t="str">
        <f>GrpE!$D$6</f>
        <v>Ukraine</v>
      </c>
      <c r="CM36" s="258"/>
      <c r="CN36" s="258"/>
      <c r="CO36" s="261"/>
      <c r="CP36" s="255" t="str">
        <f t="shared" si="365"/>
        <v/>
      </c>
      <c r="CQ36" s="255" t="str">
        <f>IF((CP36&lt;&gt;""),IF(OR($F36&lt;&gt;$G36,PrSettings!$M$4="●"),(($F36-$G36)=(CM36-CN36))*1,0),"")</f>
        <v/>
      </c>
      <c r="CR36" s="255" t="str">
        <f t="shared" si="366"/>
        <v/>
      </c>
      <c r="CS36" s="255" t="str">
        <f>IF(CP36&lt;&gt;"",IF(ABS($F36-$G36)&gt;=PrSettings!$M$7,(ABS($F36-$G36-CM36+CN36)&lt;=1)*1,IF(AND(CP36,$F36=$G36,$F36&gt;=PrSettings!$M$6),(ABS(CM36-$F36)&lt;=1)*1,IF(AND(ABS($F36-$G36-CM36+CN36)&lt;=1,$F36+$G36&gt;=PrSettings!$M$8),(ABS(CM36-$F36)&lt;=1)*(ABS(CN36-$G36)&lt;=1)*1,""))),"")</f>
        <v/>
      </c>
      <c r="CT36" s="262"/>
      <c r="CV36" s="253">
        <f t="shared" si="367"/>
        <v>16</v>
      </c>
      <c r="CW36" s="254" t="str">
        <f>GrpE!$B$6</f>
        <v>Slovakia</v>
      </c>
      <c r="CX36" s="255">
        <f t="shared" si="368"/>
        <v>21</v>
      </c>
      <c r="CY36" s="254" t="str">
        <f>GrpE!$D$6</f>
        <v>Ukraine</v>
      </c>
      <c r="CZ36" s="258"/>
      <c r="DA36" s="258"/>
      <c r="DB36" s="261"/>
      <c r="DC36" s="255" t="str">
        <f t="shared" si="369"/>
        <v/>
      </c>
      <c r="DD36" s="255" t="str">
        <f>IF((DC36&lt;&gt;""),IF(OR($F36&lt;&gt;$G36,PrSettings!$M$4="●"),(($F36-$G36)=(CZ36-DA36))*1,0),"")</f>
        <v/>
      </c>
      <c r="DE36" s="255" t="str">
        <f t="shared" si="370"/>
        <v/>
      </c>
      <c r="DF36" s="255" t="str">
        <f>IF(DC36&lt;&gt;"",IF(ABS($F36-$G36)&gt;=PrSettings!$M$7,(ABS($F36-$G36-CZ36+DA36)&lt;=1)*1,IF(AND(DC36,$F36=$G36,$F36&gt;=PrSettings!$M$6),(ABS(CZ36-$F36)&lt;=1)*1,IF(AND(ABS($F36-$G36-CZ36+DA36)&lt;=1,$F36+$G36&gt;=PrSettings!$M$8),(ABS(CZ36-$F36)&lt;=1)*(ABS(DA36-$G36)&lt;=1)*1,""))),"")</f>
        <v/>
      </c>
      <c r="DG36" s="262"/>
      <c r="DI36" s="253">
        <f t="shared" si="371"/>
        <v>16</v>
      </c>
      <c r="DJ36" s="254" t="str">
        <f>GrpE!$B$6</f>
        <v>Slovakia</v>
      </c>
      <c r="DK36" s="255">
        <f t="shared" si="372"/>
        <v>21</v>
      </c>
      <c r="DL36" s="254" t="str">
        <f>GrpE!$D$6</f>
        <v>Ukraine</v>
      </c>
      <c r="DM36" s="258"/>
      <c r="DN36" s="258"/>
      <c r="DO36" s="261"/>
      <c r="DP36" s="255" t="str">
        <f t="shared" si="373"/>
        <v/>
      </c>
      <c r="DQ36" s="255" t="str">
        <f>IF((DP36&lt;&gt;""),IF(OR($F36&lt;&gt;$G36,PrSettings!$M$4="●"),(($F36-$G36)=(DM36-DN36))*1,0),"")</f>
        <v/>
      </c>
      <c r="DR36" s="255" t="str">
        <f t="shared" si="374"/>
        <v/>
      </c>
      <c r="DS36" s="255" t="str">
        <f>IF(DP36&lt;&gt;"",IF(ABS($F36-$G36)&gt;=PrSettings!$M$7,(ABS($F36-$G36-DM36+DN36)&lt;=1)*1,IF(AND(DP36,$F36=$G36,$F36&gt;=PrSettings!$M$6),(ABS(DM36-$F36)&lt;=1)*1,IF(AND(ABS($F36-$G36-DM36+DN36)&lt;=1,$F36+$G36&gt;=PrSettings!$M$8),(ABS(DM36-$F36)&lt;=1)*(ABS(DN36-$G36)&lt;=1)*1,""))),"")</f>
        <v/>
      </c>
      <c r="DT36" s="262"/>
      <c r="DV36" s="253">
        <f t="shared" si="375"/>
        <v>16</v>
      </c>
      <c r="DW36" s="254" t="str">
        <f>GrpE!$B$6</f>
        <v>Slovakia</v>
      </c>
      <c r="DX36" s="255">
        <f t="shared" si="376"/>
        <v>21</v>
      </c>
      <c r="DY36" s="254" t="str">
        <f>GrpE!$D$6</f>
        <v>Ukraine</v>
      </c>
      <c r="DZ36" s="258"/>
      <c r="EA36" s="258"/>
      <c r="EB36" s="261"/>
      <c r="EC36" s="255" t="str">
        <f t="shared" si="377"/>
        <v/>
      </c>
      <c r="ED36" s="255" t="str">
        <f>IF((EC36&lt;&gt;""),IF(OR($F36&lt;&gt;$G36,PrSettings!$M$4="●"),(($F36-$G36)=(DZ36-EA36))*1,0),"")</f>
        <v/>
      </c>
      <c r="EE36" s="255" t="str">
        <f t="shared" si="378"/>
        <v/>
      </c>
      <c r="EF36" s="255" t="str">
        <f>IF(EC36&lt;&gt;"",IF(ABS($F36-$G36)&gt;=PrSettings!$M$7,(ABS($F36-$G36-DZ36+EA36)&lt;=1)*1,IF(AND(EC36,$F36=$G36,$F36&gt;=PrSettings!$M$6),(ABS(DZ36-$F36)&lt;=1)*1,IF(AND(ABS($F36-$G36-DZ36+EA36)&lt;=1,$F36+$G36&gt;=PrSettings!$M$8),(ABS(DZ36-$F36)&lt;=1)*(ABS(EA36-$G36)&lt;=1)*1,""))),"")</f>
        <v/>
      </c>
      <c r="EG36" s="262"/>
      <c r="EI36" s="253">
        <f t="shared" si="379"/>
        <v>16</v>
      </c>
      <c r="EJ36" s="254" t="str">
        <f>GrpE!$B$6</f>
        <v>Slovakia</v>
      </c>
      <c r="EK36" s="255">
        <f t="shared" si="380"/>
        <v>21</v>
      </c>
      <c r="EL36" s="254" t="str">
        <f>GrpE!$D$6</f>
        <v>Ukraine</v>
      </c>
      <c r="EM36" s="258"/>
      <c r="EN36" s="258"/>
      <c r="EO36" s="261"/>
      <c r="EP36" s="255" t="str">
        <f t="shared" si="381"/>
        <v/>
      </c>
      <c r="EQ36" s="255" t="str">
        <f>IF((EP36&lt;&gt;""),IF(OR($F36&lt;&gt;$G36,PrSettings!$M$4="●"),(($F36-$G36)=(EM36-EN36))*1,0),"")</f>
        <v/>
      </c>
      <c r="ER36" s="255" t="str">
        <f t="shared" si="382"/>
        <v/>
      </c>
      <c r="ES36" s="255" t="str">
        <f>IF(EP36&lt;&gt;"",IF(ABS($F36-$G36)&gt;=PrSettings!$M$7,(ABS($F36-$G36-EM36+EN36)&lt;=1)*1,IF(AND(EP36,$F36=$G36,$F36&gt;=PrSettings!$M$6),(ABS(EM36-$F36)&lt;=1)*1,IF(AND(ABS($F36-$G36-EM36+EN36)&lt;=1,$F36+$G36&gt;=PrSettings!$M$8),(ABS(EM36-$F36)&lt;=1)*(ABS(EN36-$G36)&lt;=1)*1,""))),"")</f>
        <v/>
      </c>
      <c r="ET36" s="262"/>
      <c r="EV36" s="253">
        <f t="shared" si="383"/>
        <v>16</v>
      </c>
      <c r="EW36" s="254" t="str">
        <f>GrpE!$B$6</f>
        <v>Slovakia</v>
      </c>
      <c r="EX36" s="255">
        <f t="shared" si="384"/>
        <v>21</v>
      </c>
      <c r="EY36" s="254" t="str">
        <f>GrpE!$D$6</f>
        <v>Ukraine</v>
      </c>
      <c r="EZ36" s="258"/>
      <c r="FA36" s="258"/>
      <c r="FB36" s="261"/>
      <c r="FC36" s="255" t="str">
        <f t="shared" si="385"/>
        <v/>
      </c>
      <c r="FD36" s="255" t="str">
        <f>IF((FC36&lt;&gt;""),IF(OR($F36&lt;&gt;$G36,PrSettings!$M$4="●"),(($F36-$G36)=(EZ36-FA36))*1,0),"")</f>
        <v/>
      </c>
      <c r="FE36" s="255" t="str">
        <f t="shared" si="386"/>
        <v/>
      </c>
      <c r="FF36" s="255" t="str">
        <f>IF(FC36&lt;&gt;"",IF(ABS($F36-$G36)&gt;=PrSettings!$M$7,(ABS($F36-$G36-EZ36+FA36)&lt;=1)*1,IF(AND(FC36,$F36=$G36,$F36&gt;=PrSettings!$M$6),(ABS(EZ36-$F36)&lt;=1)*1,IF(AND(ABS($F36-$G36-EZ36+FA36)&lt;=1,$F36+$G36&gt;=PrSettings!$M$8),(ABS(EZ36-$F36)&lt;=1)*(ABS(FA36-$G36)&lt;=1)*1,""))),"")</f>
        <v/>
      </c>
      <c r="FG36" s="262"/>
      <c r="FI36" s="253">
        <f t="shared" si="387"/>
        <v>16</v>
      </c>
      <c r="FJ36" s="254" t="str">
        <f>GrpE!$B$6</f>
        <v>Slovakia</v>
      </c>
      <c r="FK36" s="255">
        <f t="shared" si="388"/>
        <v>21</v>
      </c>
      <c r="FL36" s="254" t="str">
        <f>GrpE!$D$6</f>
        <v>Ukraine</v>
      </c>
      <c r="FM36" s="258"/>
      <c r="FN36" s="258"/>
      <c r="FO36" s="261"/>
      <c r="FP36" s="255" t="str">
        <f t="shared" si="389"/>
        <v/>
      </c>
      <c r="FQ36" s="255" t="str">
        <f>IF((FP36&lt;&gt;""),IF(OR($F36&lt;&gt;$G36,PrSettings!$M$4="●"),(($F36-$G36)=(FM36-FN36))*1,0),"")</f>
        <v/>
      </c>
      <c r="FR36" s="255" t="str">
        <f t="shared" si="390"/>
        <v/>
      </c>
      <c r="FS36" s="255" t="str">
        <f>IF(FP36&lt;&gt;"",IF(ABS($F36-$G36)&gt;=PrSettings!$M$7,(ABS($F36-$G36-FM36+FN36)&lt;=1)*1,IF(AND(FP36,$F36=$G36,$F36&gt;=PrSettings!$M$6),(ABS(FM36-$F36)&lt;=1)*1,IF(AND(ABS($F36-$G36-FM36+FN36)&lt;=1,$F36+$G36&gt;=PrSettings!$M$8),(ABS(FM36-$F36)&lt;=1)*(ABS(FN36-$G36)&lt;=1)*1,""))),"")</f>
        <v/>
      </c>
      <c r="FT36" s="262"/>
      <c r="FV36" s="253">
        <f t="shared" si="391"/>
        <v>16</v>
      </c>
      <c r="FW36" s="254" t="str">
        <f>GrpE!$B$6</f>
        <v>Slovakia</v>
      </c>
      <c r="FX36" s="255">
        <f t="shared" si="392"/>
        <v>21</v>
      </c>
      <c r="FY36" s="254" t="str">
        <f>GrpE!$D$6</f>
        <v>Ukraine</v>
      </c>
      <c r="FZ36" s="258"/>
      <c r="GA36" s="258"/>
      <c r="GB36" s="261"/>
      <c r="GC36" s="255" t="str">
        <f t="shared" si="393"/>
        <v/>
      </c>
      <c r="GD36" s="255" t="str">
        <f>IF((GC36&lt;&gt;""),IF(OR($F36&lt;&gt;$G36,PrSettings!$M$4="●"),(($F36-$G36)=(FZ36-GA36))*1,0),"")</f>
        <v/>
      </c>
      <c r="GE36" s="255" t="str">
        <f t="shared" si="394"/>
        <v/>
      </c>
      <c r="GF36" s="255" t="str">
        <f>IF(GC36&lt;&gt;"",IF(ABS($F36-$G36)&gt;=PrSettings!$M$7,(ABS($F36-$G36-FZ36+GA36)&lt;=1)*1,IF(AND(GC36,$F36=$G36,$F36&gt;=PrSettings!$M$6),(ABS(FZ36-$F36)&lt;=1)*1,IF(AND(ABS($F36-$G36-FZ36+GA36)&lt;=1,$F36+$G36&gt;=PrSettings!$M$8),(ABS(FZ36-$F36)&lt;=1)*(ABS(GA36-$G36)&lt;=1)*1,""))),"")</f>
        <v/>
      </c>
      <c r="GG36" s="262"/>
      <c r="GI36" s="253">
        <f t="shared" si="395"/>
        <v>16</v>
      </c>
      <c r="GJ36" s="254" t="str">
        <f>GrpE!$B$6</f>
        <v>Slovakia</v>
      </c>
      <c r="GK36" s="255">
        <f t="shared" si="396"/>
        <v>21</v>
      </c>
      <c r="GL36" s="254" t="str">
        <f>GrpE!$D$6</f>
        <v>Ukraine</v>
      </c>
      <c r="GM36" s="258"/>
      <c r="GN36" s="258"/>
      <c r="GO36" s="261"/>
      <c r="GP36" s="255" t="str">
        <f t="shared" si="397"/>
        <v/>
      </c>
      <c r="GQ36" s="255" t="str">
        <f>IF((GP36&lt;&gt;""),IF(OR($F36&lt;&gt;$G36,PrSettings!$M$4="●"),(($F36-$G36)=(GM36-GN36))*1,0),"")</f>
        <v/>
      </c>
      <c r="GR36" s="255" t="str">
        <f t="shared" si="398"/>
        <v/>
      </c>
      <c r="GS36" s="255" t="str">
        <f>IF(GP36&lt;&gt;"",IF(ABS($F36-$G36)&gt;=PrSettings!$M$7,(ABS($F36-$G36-GM36+GN36)&lt;=1)*1,IF(AND(GP36,$F36=$G36,$F36&gt;=PrSettings!$M$6),(ABS(GM36-$F36)&lt;=1)*1,IF(AND(ABS($F36-$G36-GM36+GN36)&lt;=1,$F36+$G36&gt;=PrSettings!$M$8),(ABS(GM36-$F36)&lt;=1)*(ABS(GN36-$G36)&lt;=1)*1,""))),"")</f>
        <v/>
      </c>
      <c r="GT36" s="262"/>
      <c r="GV36" s="253">
        <f t="shared" si="399"/>
        <v>16</v>
      </c>
      <c r="GW36" s="254" t="str">
        <f>GrpE!$B$6</f>
        <v>Slovakia</v>
      </c>
      <c r="GX36" s="255">
        <f t="shared" si="400"/>
        <v>21</v>
      </c>
      <c r="GY36" s="254" t="str">
        <f>GrpE!$D$6</f>
        <v>Ukraine</v>
      </c>
      <c r="GZ36" s="258"/>
      <c r="HA36" s="258"/>
      <c r="HB36" s="261"/>
      <c r="HC36" s="255" t="str">
        <f t="shared" si="401"/>
        <v/>
      </c>
      <c r="HD36" s="255" t="str">
        <f>IF((HC36&lt;&gt;""),IF(OR($F36&lt;&gt;$G36,PrSettings!$M$4="●"),(($F36-$G36)=(GZ36-HA36))*1,0),"")</f>
        <v/>
      </c>
      <c r="HE36" s="255" t="str">
        <f t="shared" si="402"/>
        <v/>
      </c>
      <c r="HF36" s="255" t="str">
        <f>IF(HC36&lt;&gt;"",IF(ABS($F36-$G36)&gt;=PrSettings!$M$7,(ABS($F36-$G36-GZ36+HA36)&lt;=1)*1,IF(AND(HC36,$F36=$G36,$F36&gt;=PrSettings!$M$6),(ABS(GZ36-$F36)&lt;=1)*1,IF(AND(ABS($F36-$G36-GZ36+HA36)&lt;=1,$F36+$G36&gt;=PrSettings!$M$8),(ABS(GZ36-$F36)&lt;=1)*(ABS(HA36-$G36)&lt;=1)*1,""))),"")</f>
        <v/>
      </c>
      <c r="HG36" s="262"/>
      <c r="HI36" s="253">
        <f t="shared" si="403"/>
        <v>16</v>
      </c>
      <c r="HJ36" s="254" t="str">
        <f>GrpE!$B$6</f>
        <v>Slovakia</v>
      </c>
      <c r="HK36" s="255">
        <f t="shared" si="404"/>
        <v>21</v>
      </c>
      <c r="HL36" s="254" t="str">
        <f>GrpE!$D$6</f>
        <v>Ukraine</v>
      </c>
      <c r="HM36" s="258"/>
      <c r="HN36" s="258"/>
      <c r="HO36" s="261"/>
      <c r="HP36" s="255" t="str">
        <f t="shared" si="405"/>
        <v/>
      </c>
      <c r="HQ36" s="255" t="str">
        <f>IF((HP36&lt;&gt;""),IF(OR($F36&lt;&gt;$G36,PrSettings!$M$4="●"),(($F36-$G36)=(HM36-HN36))*1,0),"")</f>
        <v/>
      </c>
      <c r="HR36" s="255" t="str">
        <f t="shared" si="406"/>
        <v/>
      </c>
      <c r="HS36" s="255" t="str">
        <f>IF(HP36&lt;&gt;"",IF(ABS($F36-$G36)&gt;=PrSettings!$M$7,(ABS($F36-$G36-HM36+HN36)&lt;=1)*1,IF(AND(HP36,$F36=$G36,$F36&gt;=PrSettings!$M$6),(ABS(HM36-$F36)&lt;=1)*1,IF(AND(ABS($F36-$G36-HM36+HN36)&lt;=1,$F36+$G36&gt;=PrSettings!$M$8),(ABS(HM36-$F36)&lt;=1)*(ABS(HN36-$G36)&lt;=1)*1,""))),"")</f>
        <v/>
      </c>
      <c r="HT36" s="262"/>
      <c r="HV36" s="253">
        <f t="shared" si="407"/>
        <v>16</v>
      </c>
      <c r="HW36" s="254" t="str">
        <f>GrpE!$B$6</f>
        <v>Slovakia</v>
      </c>
      <c r="HX36" s="255">
        <f t="shared" si="408"/>
        <v>21</v>
      </c>
      <c r="HY36" s="254" t="str">
        <f>GrpE!$D$6</f>
        <v>Ukraine</v>
      </c>
      <c r="HZ36" s="258"/>
      <c r="IA36" s="258"/>
      <c r="IB36" s="261"/>
      <c r="IC36" s="255" t="str">
        <f t="shared" si="409"/>
        <v/>
      </c>
      <c r="ID36" s="255" t="str">
        <f>IF((IC36&lt;&gt;""),IF(OR($F36&lt;&gt;$G36,PrSettings!$M$4="●"),(($F36-$G36)=(HZ36-IA36))*1,0),"")</f>
        <v/>
      </c>
      <c r="IE36" s="255" t="str">
        <f t="shared" si="410"/>
        <v/>
      </c>
      <c r="IF36" s="255" t="str">
        <f>IF(IC36&lt;&gt;"",IF(ABS($F36-$G36)&gt;=PrSettings!$M$7,(ABS($F36-$G36-HZ36+IA36)&lt;=1)*1,IF(AND(IC36,$F36=$G36,$F36&gt;=PrSettings!$M$6),(ABS(HZ36-$F36)&lt;=1)*1,IF(AND(ABS($F36-$G36-HZ36+IA36)&lt;=1,$F36+$G36&gt;=PrSettings!$M$8),(ABS(HZ36-$F36)&lt;=1)*(ABS(IA36-$G36)&lt;=1)*1,""))),"")</f>
        <v/>
      </c>
      <c r="IG36" s="262"/>
      <c r="II36" s="253">
        <f t="shared" si="411"/>
        <v>16</v>
      </c>
      <c r="IJ36" s="254" t="str">
        <f>GrpE!$B$6</f>
        <v>Slovakia</v>
      </c>
      <c r="IK36" s="255">
        <f t="shared" si="412"/>
        <v>21</v>
      </c>
      <c r="IL36" s="254" t="str">
        <f>GrpE!$D$6</f>
        <v>Ukraine</v>
      </c>
      <c r="IM36" s="258"/>
      <c r="IN36" s="258"/>
      <c r="IO36" s="261"/>
      <c r="IP36" s="255" t="str">
        <f t="shared" si="413"/>
        <v/>
      </c>
      <c r="IQ36" s="255" t="str">
        <f>IF((IP36&lt;&gt;""),IF(OR($F36&lt;&gt;$G36,PrSettings!$M$4="●"),(($F36-$G36)=(IM36-IN36))*1,0),"")</f>
        <v/>
      </c>
      <c r="IR36" s="255" t="str">
        <f t="shared" si="414"/>
        <v/>
      </c>
      <c r="IS36" s="255" t="str">
        <f>IF(IP36&lt;&gt;"",IF(ABS($F36-$G36)&gt;=PrSettings!$M$7,(ABS($F36-$G36-IM36+IN36)&lt;=1)*1,IF(AND(IP36,$F36=$G36,$F36&gt;=PrSettings!$M$6),(ABS(IM36-$F36)&lt;=1)*1,IF(AND(ABS($F36-$G36-IM36+IN36)&lt;=1,$F36+$G36&gt;=PrSettings!$M$8),(ABS(IM36-$F36)&lt;=1)*(ABS(IN36-$G36)&lt;=1)*1,""))),"")</f>
        <v/>
      </c>
      <c r="IT36" s="262"/>
      <c r="IV36" s="253">
        <f t="shared" si="415"/>
        <v>16</v>
      </c>
      <c r="IW36" s="254" t="str">
        <f>GrpE!$B$6</f>
        <v>Slovakia</v>
      </c>
      <c r="IX36" s="255">
        <f t="shared" si="416"/>
        <v>21</v>
      </c>
      <c r="IY36" s="254" t="str">
        <f>GrpE!$D$6</f>
        <v>Ukraine</v>
      </c>
      <c r="IZ36" s="258"/>
      <c r="JA36" s="258"/>
      <c r="JB36" s="261"/>
      <c r="JC36" s="255" t="str">
        <f t="shared" si="417"/>
        <v/>
      </c>
      <c r="JD36" s="255" t="str">
        <f>IF((JC36&lt;&gt;""),IF(OR($F36&lt;&gt;$G36,PrSettings!$M$4="●"),(($F36-$G36)=(IZ36-JA36))*1,0),"")</f>
        <v/>
      </c>
      <c r="JE36" s="255" t="str">
        <f t="shared" si="418"/>
        <v/>
      </c>
      <c r="JF36" s="255" t="str">
        <f>IF(JC36&lt;&gt;"",IF(ABS($F36-$G36)&gt;=PrSettings!$M$7,(ABS($F36-$G36-IZ36+JA36)&lt;=1)*1,IF(AND(JC36,$F36=$G36,$F36&gt;=PrSettings!$M$6),(ABS(IZ36-$F36)&lt;=1)*1,IF(AND(ABS($F36-$G36-IZ36+JA36)&lt;=1,$F36+$G36&gt;=PrSettings!$M$8),(ABS(IZ36-$F36)&lt;=1)*(ABS(JA36-$G36)&lt;=1)*1,""))),"")</f>
        <v/>
      </c>
      <c r="JG36" s="262"/>
      <c r="JI36" s="253">
        <f t="shared" si="419"/>
        <v>16</v>
      </c>
      <c r="JJ36" s="254" t="str">
        <f>GrpE!$B$6</f>
        <v>Slovakia</v>
      </c>
      <c r="JK36" s="255">
        <f t="shared" si="420"/>
        <v>21</v>
      </c>
      <c r="JL36" s="254" t="str">
        <f>GrpE!$D$6</f>
        <v>Ukraine</v>
      </c>
      <c r="JM36" s="258"/>
      <c r="JN36" s="258"/>
      <c r="JO36" s="261"/>
      <c r="JP36" s="255" t="str">
        <f t="shared" si="421"/>
        <v/>
      </c>
      <c r="JQ36" s="255" t="str">
        <f>IF((JP36&lt;&gt;""),IF(OR($F36&lt;&gt;$G36,PrSettings!$M$4="●"),(($F36-$G36)=(JM36-JN36))*1,0),"")</f>
        <v/>
      </c>
      <c r="JR36" s="255" t="str">
        <f t="shared" si="422"/>
        <v/>
      </c>
      <c r="JS36" s="255" t="str">
        <f>IF(JP36&lt;&gt;"",IF(ABS($F36-$G36)&gt;=PrSettings!$M$7,(ABS($F36-$G36-JM36+JN36)&lt;=1)*1,IF(AND(JP36,$F36=$G36,$F36&gt;=PrSettings!$M$6),(ABS(JM36-$F36)&lt;=1)*1,IF(AND(ABS($F36-$G36-JM36+JN36)&lt;=1,$F36+$G36&gt;=PrSettings!$M$8),(ABS(JM36-$F36)&lt;=1)*(ABS(JN36-$G36)&lt;=1)*1,""))),"")</f>
        <v/>
      </c>
      <c r="JT36" s="262"/>
      <c r="JV36" s="253">
        <f t="shared" si="423"/>
        <v>16</v>
      </c>
      <c r="JW36" s="254" t="str">
        <f>GrpE!$B$6</f>
        <v>Slovakia</v>
      </c>
      <c r="JX36" s="255">
        <f t="shared" si="424"/>
        <v>21</v>
      </c>
      <c r="JY36" s="254" t="str">
        <f>GrpE!$D$6</f>
        <v>Ukraine</v>
      </c>
      <c r="JZ36" s="258"/>
      <c r="KA36" s="258"/>
      <c r="KB36" s="261"/>
      <c r="KC36" s="255" t="str">
        <f t="shared" si="425"/>
        <v/>
      </c>
      <c r="KD36" s="255" t="str">
        <f>IF((KC36&lt;&gt;""),IF(OR($F36&lt;&gt;$G36,PrSettings!$M$4="●"),(($F36-$G36)=(JZ36-KA36))*1,0),"")</f>
        <v/>
      </c>
      <c r="KE36" s="255" t="str">
        <f t="shared" si="426"/>
        <v/>
      </c>
      <c r="KF36" s="255" t="str">
        <f>IF(KC36&lt;&gt;"",IF(ABS($F36-$G36)&gt;=PrSettings!$M$7,(ABS($F36-$G36-JZ36+KA36)&lt;=1)*1,IF(AND(KC36,$F36=$G36,$F36&gt;=PrSettings!$M$6),(ABS(JZ36-$F36)&lt;=1)*1,IF(AND(ABS($F36-$G36-JZ36+KA36)&lt;=1,$F36+$G36&gt;=PrSettings!$M$8),(ABS(JZ36-$F36)&lt;=1)*(ABS(KA36-$G36)&lt;=1)*1,""))),"")</f>
        <v/>
      </c>
      <c r="KG36" s="262"/>
      <c r="KI36" s="253">
        <f t="shared" si="427"/>
        <v>16</v>
      </c>
      <c r="KJ36" s="254" t="str">
        <f>GrpE!$B$6</f>
        <v>Slovakia</v>
      </c>
      <c r="KK36" s="255">
        <f t="shared" si="428"/>
        <v>21</v>
      </c>
      <c r="KL36" s="254" t="str">
        <f>GrpE!$D$6</f>
        <v>Ukraine</v>
      </c>
      <c r="KM36" s="258"/>
      <c r="KN36" s="258"/>
      <c r="KO36" s="261"/>
      <c r="KP36" s="255" t="str">
        <f t="shared" si="429"/>
        <v/>
      </c>
      <c r="KQ36" s="255" t="str">
        <f>IF((KP36&lt;&gt;""),IF(OR($F36&lt;&gt;$G36,PrSettings!$M$4="●"),(($F36-$G36)=(KM36-KN36))*1,0),"")</f>
        <v/>
      </c>
      <c r="KR36" s="255" t="str">
        <f t="shared" si="430"/>
        <v/>
      </c>
      <c r="KS36" s="255" t="str">
        <f>IF(KP36&lt;&gt;"",IF(ABS($F36-$G36)&gt;=PrSettings!$M$7,(ABS($F36-$G36-KM36+KN36)&lt;=1)*1,IF(AND(KP36,$F36=$G36,$F36&gt;=PrSettings!$M$6),(ABS(KM36-$F36)&lt;=1)*1,IF(AND(ABS($F36-$G36-KM36+KN36)&lt;=1,$F36+$G36&gt;=PrSettings!$M$8),(ABS(KM36-$F36)&lt;=1)*(ABS(KN36-$G36)&lt;=1)*1,""))),"")</f>
        <v/>
      </c>
      <c r="KT36" s="262"/>
      <c r="KV36" s="253">
        <f t="shared" si="431"/>
        <v>16</v>
      </c>
      <c r="KW36" s="254" t="str">
        <f>GrpE!$B$6</f>
        <v>Slovakia</v>
      </c>
      <c r="KX36" s="255">
        <f t="shared" si="432"/>
        <v>21</v>
      </c>
      <c r="KY36" s="254" t="str">
        <f>GrpE!$D$6</f>
        <v>Ukraine</v>
      </c>
      <c r="KZ36" s="258"/>
      <c r="LA36" s="258"/>
      <c r="LB36" s="261"/>
      <c r="LC36" s="255" t="str">
        <f t="shared" si="433"/>
        <v/>
      </c>
      <c r="LD36" s="255" t="str">
        <f>IF((LC36&lt;&gt;""),IF(OR($F36&lt;&gt;$G36,PrSettings!$M$4="●"),(($F36-$G36)=(KZ36-LA36))*1,0),"")</f>
        <v/>
      </c>
      <c r="LE36" s="255" t="str">
        <f t="shared" si="434"/>
        <v/>
      </c>
      <c r="LF36" s="255" t="str">
        <f>IF(LC36&lt;&gt;"",IF(ABS($F36-$G36)&gt;=PrSettings!$M$7,(ABS($F36-$G36-KZ36+LA36)&lt;=1)*1,IF(AND(LC36,$F36=$G36,$F36&gt;=PrSettings!$M$6),(ABS(KZ36-$F36)&lt;=1)*1,IF(AND(ABS($F36-$G36-KZ36+LA36)&lt;=1,$F36+$G36&gt;=PrSettings!$M$8),(ABS(KZ36-$F36)&lt;=1)*(ABS(LA36-$G36)&lt;=1)*1,""))),"")</f>
        <v/>
      </c>
      <c r="LG36" s="262"/>
      <c r="LI36" s="253">
        <f t="shared" si="435"/>
        <v>16</v>
      </c>
      <c r="LJ36" s="254" t="str">
        <f>GrpE!$B$6</f>
        <v>Slovakia</v>
      </c>
      <c r="LK36" s="255">
        <f t="shared" si="436"/>
        <v>21</v>
      </c>
      <c r="LL36" s="254" t="str">
        <f>GrpE!$D$6</f>
        <v>Ukraine</v>
      </c>
      <c r="LM36" s="258"/>
      <c r="LN36" s="258"/>
      <c r="LO36" s="261"/>
      <c r="LP36" s="255" t="str">
        <f t="shared" si="437"/>
        <v/>
      </c>
      <c r="LQ36" s="255" t="str">
        <f>IF((LP36&lt;&gt;""),IF(OR($F36&lt;&gt;$G36,PrSettings!$M$4="●"),(($F36-$G36)=(LM36-LN36))*1,0),"")</f>
        <v/>
      </c>
      <c r="LR36" s="255" t="str">
        <f t="shared" si="438"/>
        <v/>
      </c>
      <c r="LS36" s="255" t="str">
        <f>IF(LP36&lt;&gt;"",IF(ABS($F36-$G36)&gt;=PrSettings!$M$7,(ABS($F36-$G36-LM36+LN36)&lt;=1)*1,IF(AND(LP36,$F36=$G36,$F36&gt;=PrSettings!$M$6),(ABS(LM36-$F36)&lt;=1)*1,IF(AND(ABS($F36-$G36-LM36+LN36)&lt;=1,$F36+$G36&gt;=PrSettings!$M$8),(ABS(LM36-$F36)&lt;=1)*(ABS(LN36-$G36)&lt;=1)*1,""))),"")</f>
        <v/>
      </c>
      <c r="LT36" s="262"/>
      <c r="LV36" s="253">
        <f t="shared" si="439"/>
        <v>16</v>
      </c>
      <c r="LW36" s="254" t="str">
        <f>GrpE!$B$6</f>
        <v>Slovakia</v>
      </c>
      <c r="LX36" s="255">
        <f t="shared" si="440"/>
        <v>21</v>
      </c>
      <c r="LY36" s="254" t="str">
        <f>GrpE!$D$6</f>
        <v>Ukraine</v>
      </c>
      <c r="LZ36" s="258"/>
      <c r="MA36" s="258"/>
      <c r="MB36" s="261"/>
      <c r="MC36" s="255" t="str">
        <f t="shared" si="441"/>
        <v/>
      </c>
      <c r="MD36" s="255" t="str">
        <f>IF((MC36&lt;&gt;""),IF(OR($F36&lt;&gt;$G36,PrSettings!$M$4="●"),(($F36-$G36)=(LZ36-MA36))*1,0),"")</f>
        <v/>
      </c>
      <c r="ME36" s="255" t="str">
        <f t="shared" si="442"/>
        <v/>
      </c>
      <c r="MF36" s="255" t="str">
        <f>IF(MC36&lt;&gt;"",IF(ABS($F36-$G36)&gt;=PrSettings!$M$7,(ABS($F36-$G36-LZ36+MA36)&lt;=1)*1,IF(AND(MC36,$F36=$G36,$F36&gt;=PrSettings!$M$6),(ABS(LZ36-$F36)&lt;=1)*1,IF(AND(ABS($F36-$G36-LZ36+MA36)&lt;=1,$F36+$G36&gt;=PrSettings!$M$8),(ABS(LZ36-$F36)&lt;=1)*(ABS(MA36-$G36)&lt;=1)*1,""))),"")</f>
        <v/>
      </c>
      <c r="MG36" s="262"/>
    </row>
    <row r="37">
      <c r="A37" s="172"/>
      <c r="B37" s="253">
        <f t="array" ref="B37">INDEX(Groups!$C$7:$C$35,MATCH(C37,Groups!$D$7:$D$35,0))</f>
        <v>4</v>
      </c>
      <c r="C37" s="254" t="str">
        <f>GrpE!$B$7</f>
        <v>Belgium</v>
      </c>
      <c r="D37" s="255">
        <f t="array" ref="D37">INDEX(Groups!$C$7:$C$35,MATCH(E37,Groups!$D$7:$D$35,0))</f>
        <v>8</v>
      </c>
      <c r="E37" s="254" t="str">
        <f>GrpE!$D$7</f>
        <v>Romania</v>
      </c>
      <c r="F37" s="256">
        <f>GrpE!$E$7</f>
        <v>1</v>
      </c>
      <c r="G37" s="257">
        <f>GrpE!$G$7</f>
        <v>0</v>
      </c>
      <c r="H37" s="133"/>
      <c r="I37" s="253">
        <f t="shared" si="339"/>
        <v>4</v>
      </c>
      <c r="J37" s="254" t="str">
        <f>GrpE!$B$7</f>
        <v>Belgium</v>
      </c>
      <c r="K37" s="255">
        <f t="shared" si="340"/>
        <v>8</v>
      </c>
      <c r="L37" s="254" t="str">
        <f>GrpE!$D$7</f>
        <v>Romania</v>
      </c>
      <c r="M37" s="258"/>
      <c r="N37" s="258"/>
      <c r="O37" s="261"/>
      <c r="P37" s="255" t="str">
        <f t="shared" si="341"/>
        <v/>
      </c>
      <c r="Q37" s="255" t="str">
        <f>IF((P37&lt;&gt;""),IF(OR($F37&lt;&gt;$G37,PrSettings!$M$4="●"),(($F37-$G37)=(M37-N37))*1,0),"")</f>
        <v/>
      </c>
      <c r="R37" s="255" t="str">
        <f t="shared" si="342"/>
        <v/>
      </c>
      <c r="S37" s="255" t="str">
        <f>IF(P37&lt;&gt;"",IF(ABS($F37-$G37)&gt;=PrSettings!$M$7,(ABS($F37-$G37-M37+N37)&lt;=1)*1,IF(AND(P37,$F37=$G37,$F37&gt;=PrSettings!$M$6),(ABS(M37-$F37)&lt;=1)*1,IF(AND(ABS($F37-$G37-M37+N37)&lt;=1,$F37+$G37&gt;=PrSettings!$M$8),(ABS(M37-$F37)&lt;=1)*(ABS(N37-$G37)&lt;=1)*1,""))),"")</f>
        <v/>
      </c>
      <c r="T37" s="262"/>
      <c r="V37" s="253">
        <f t="shared" si="343"/>
        <v>4</v>
      </c>
      <c r="W37" s="254" t="str">
        <f>GrpE!$B$7</f>
        <v>Belgium</v>
      </c>
      <c r="X37" s="255">
        <f t="shared" si="344"/>
        <v>8</v>
      </c>
      <c r="Y37" s="254" t="str">
        <f>GrpE!$D$7</f>
        <v>Romania</v>
      </c>
      <c r="Z37" s="258"/>
      <c r="AA37" s="258"/>
      <c r="AB37" s="261"/>
      <c r="AC37" s="255" t="str">
        <f t="shared" si="345"/>
        <v/>
      </c>
      <c r="AD37" s="255" t="str">
        <f>IF((AC37&lt;&gt;""),IF(OR($F37&lt;&gt;$G37,PrSettings!$M$4="●"),(($F37-$G37)=(Z37-AA37))*1,0),"")</f>
        <v/>
      </c>
      <c r="AE37" s="255" t="str">
        <f t="shared" si="346"/>
        <v/>
      </c>
      <c r="AF37" s="255" t="str">
        <f>IF(AC37&lt;&gt;"",IF(ABS($F37-$G37)&gt;=PrSettings!$M$7,(ABS($F37-$G37-Z37+AA37)&lt;=1)*1,IF(AND(AC37,$F37=$G37,$F37&gt;=PrSettings!$M$6),(ABS(Z37-$F37)&lt;=1)*1,IF(AND(ABS($F37-$G37-Z37+AA37)&lt;=1,$F37+$G37&gt;=PrSettings!$M$8),(ABS(Z37-$F37)&lt;=1)*(ABS(AA37-$G37)&lt;=1)*1,""))),"")</f>
        <v/>
      </c>
      <c r="AG37" s="262"/>
      <c r="AI37" s="253">
        <f t="shared" si="347"/>
        <v>4</v>
      </c>
      <c r="AJ37" s="254" t="str">
        <f>GrpE!$B$7</f>
        <v>Belgium</v>
      </c>
      <c r="AK37" s="255">
        <f t="shared" si="348"/>
        <v>8</v>
      </c>
      <c r="AL37" s="254" t="str">
        <f>GrpE!$D$7</f>
        <v>Romania</v>
      </c>
      <c r="AM37" s="258"/>
      <c r="AN37" s="258"/>
      <c r="AO37" s="261"/>
      <c r="AP37" s="255" t="str">
        <f t="shared" si="349"/>
        <v/>
      </c>
      <c r="AQ37" s="255" t="str">
        <f>IF((AP37&lt;&gt;""),IF(OR($F37&lt;&gt;$G37,PrSettings!$M$4="●"),(($F37-$G37)=(AM37-AN37))*1,0),"")</f>
        <v/>
      </c>
      <c r="AR37" s="255" t="str">
        <f t="shared" si="350"/>
        <v/>
      </c>
      <c r="AS37" s="255" t="str">
        <f>IF(AP37&lt;&gt;"",IF(ABS($F37-$G37)&gt;=PrSettings!$M$7,(ABS($F37-$G37-AM37+AN37)&lt;=1)*1,IF(AND(AP37,$F37=$G37,$F37&gt;=PrSettings!$M$6),(ABS(AM37-$F37)&lt;=1)*1,IF(AND(ABS($F37-$G37-AM37+AN37)&lt;=1,$F37+$G37&gt;=PrSettings!$M$8),(ABS(AM37-$F37)&lt;=1)*(ABS(AN37-$G37)&lt;=1)*1,""))),"")</f>
        <v/>
      </c>
      <c r="AT37" s="262"/>
      <c r="AV37" s="253">
        <f t="shared" si="351"/>
        <v>4</v>
      </c>
      <c r="AW37" s="254" t="str">
        <f>GrpE!$B$7</f>
        <v>Belgium</v>
      </c>
      <c r="AX37" s="255">
        <f t="shared" si="352"/>
        <v>8</v>
      </c>
      <c r="AY37" s="254" t="str">
        <f>GrpE!$D$7</f>
        <v>Romania</v>
      </c>
      <c r="AZ37" s="258"/>
      <c r="BA37" s="258"/>
      <c r="BB37" s="261"/>
      <c r="BC37" s="255" t="str">
        <f t="shared" si="353"/>
        <v/>
      </c>
      <c r="BD37" s="255" t="str">
        <f>IF((BC37&lt;&gt;""),IF(OR($F37&lt;&gt;$G37,PrSettings!$M$4="●"),(($F37-$G37)=(AZ37-BA37))*1,0),"")</f>
        <v/>
      </c>
      <c r="BE37" s="255" t="str">
        <f t="shared" si="354"/>
        <v/>
      </c>
      <c r="BF37" s="255" t="str">
        <f>IF(BC37&lt;&gt;"",IF(ABS($F37-$G37)&gt;=PrSettings!$M$7,(ABS($F37-$G37-AZ37+BA37)&lt;=1)*1,IF(AND(BC37,$F37=$G37,$F37&gt;=PrSettings!$M$6),(ABS(AZ37-$F37)&lt;=1)*1,IF(AND(ABS($F37-$G37-AZ37+BA37)&lt;=1,$F37+$G37&gt;=PrSettings!$M$8),(ABS(AZ37-$F37)&lt;=1)*(ABS(BA37-$G37)&lt;=1)*1,""))),"")</f>
        <v/>
      </c>
      <c r="BG37" s="262"/>
      <c r="BI37" s="253">
        <f t="shared" si="355"/>
        <v>4</v>
      </c>
      <c r="BJ37" s="254" t="str">
        <f>GrpE!$B$7</f>
        <v>Belgium</v>
      </c>
      <c r="BK37" s="255">
        <f t="shared" si="356"/>
        <v>8</v>
      </c>
      <c r="BL37" s="254" t="str">
        <f>GrpE!$D$7</f>
        <v>Romania</v>
      </c>
      <c r="BM37" s="258"/>
      <c r="BN37" s="258"/>
      <c r="BO37" s="261"/>
      <c r="BP37" s="255" t="str">
        <f t="shared" si="357"/>
        <v/>
      </c>
      <c r="BQ37" s="255" t="str">
        <f>IF((BP37&lt;&gt;""),IF(OR($F37&lt;&gt;$G37,PrSettings!$M$4="●"),(($F37-$G37)=(BM37-BN37))*1,0),"")</f>
        <v/>
      </c>
      <c r="BR37" s="255" t="str">
        <f t="shared" si="358"/>
        <v/>
      </c>
      <c r="BS37" s="255" t="str">
        <f>IF(BP37&lt;&gt;"",IF(ABS($F37-$G37)&gt;=PrSettings!$M$7,(ABS($F37-$G37-BM37+BN37)&lt;=1)*1,IF(AND(BP37,$F37=$G37,$F37&gt;=PrSettings!$M$6),(ABS(BM37-$F37)&lt;=1)*1,IF(AND(ABS($F37-$G37-BM37+BN37)&lt;=1,$F37+$G37&gt;=PrSettings!$M$8),(ABS(BM37-$F37)&lt;=1)*(ABS(BN37-$G37)&lt;=1)*1,""))),"")</f>
        <v/>
      </c>
      <c r="BT37" s="262"/>
      <c r="BV37" s="253">
        <f t="shared" si="359"/>
        <v>4</v>
      </c>
      <c r="BW37" s="254" t="str">
        <f>GrpE!$B$7</f>
        <v>Belgium</v>
      </c>
      <c r="BX37" s="255">
        <f t="shared" si="360"/>
        <v>8</v>
      </c>
      <c r="BY37" s="254" t="str">
        <f>GrpE!$D$7</f>
        <v>Romania</v>
      </c>
      <c r="BZ37" s="258"/>
      <c r="CA37" s="258"/>
      <c r="CB37" s="261"/>
      <c r="CC37" s="255" t="str">
        <f t="shared" si="361"/>
        <v/>
      </c>
      <c r="CD37" s="255" t="str">
        <f>IF((CC37&lt;&gt;""),IF(OR($F37&lt;&gt;$G37,PrSettings!$M$4="●"),(($F37-$G37)=(BZ37-CA37))*1,0),"")</f>
        <v/>
      </c>
      <c r="CE37" s="255" t="str">
        <f t="shared" si="362"/>
        <v/>
      </c>
      <c r="CF37" s="255" t="str">
        <f>IF(CC37&lt;&gt;"",IF(ABS($F37-$G37)&gt;=PrSettings!$M$7,(ABS($F37-$G37-BZ37+CA37)&lt;=1)*1,IF(AND(CC37,$F37=$G37,$F37&gt;=PrSettings!$M$6),(ABS(BZ37-$F37)&lt;=1)*1,IF(AND(ABS($F37-$G37-BZ37+CA37)&lt;=1,$F37+$G37&gt;=PrSettings!$M$8),(ABS(BZ37-$F37)&lt;=1)*(ABS(CA37-$G37)&lt;=1)*1,""))),"")</f>
        <v/>
      </c>
      <c r="CG37" s="262"/>
      <c r="CI37" s="253">
        <f t="shared" si="363"/>
        <v>4</v>
      </c>
      <c r="CJ37" s="254" t="str">
        <f>GrpE!$B$7</f>
        <v>Belgium</v>
      </c>
      <c r="CK37" s="255">
        <f t="shared" si="364"/>
        <v>8</v>
      </c>
      <c r="CL37" s="254" t="str">
        <f>GrpE!$D$7</f>
        <v>Romania</v>
      </c>
      <c r="CM37" s="258"/>
      <c r="CN37" s="258"/>
      <c r="CO37" s="261"/>
      <c r="CP37" s="255" t="str">
        <f t="shared" si="365"/>
        <v/>
      </c>
      <c r="CQ37" s="255" t="str">
        <f>IF((CP37&lt;&gt;""),IF(OR($F37&lt;&gt;$G37,PrSettings!$M$4="●"),(($F37-$G37)=(CM37-CN37))*1,0),"")</f>
        <v/>
      </c>
      <c r="CR37" s="255" t="str">
        <f t="shared" si="366"/>
        <v/>
      </c>
      <c r="CS37" s="255" t="str">
        <f>IF(CP37&lt;&gt;"",IF(ABS($F37-$G37)&gt;=PrSettings!$M$7,(ABS($F37-$G37-CM37+CN37)&lt;=1)*1,IF(AND(CP37,$F37=$G37,$F37&gt;=PrSettings!$M$6),(ABS(CM37-$F37)&lt;=1)*1,IF(AND(ABS($F37-$G37-CM37+CN37)&lt;=1,$F37+$G37&gt;=PrSettings!$M$8),(ABS(CM37-$F37)&lt;=1)*(ABS(CN37-$G37)&lt;=1)*1,""))),"")</f>
        <v/>
      </c>
      <c r="CT37" s="262"/>
      <c r="CV37" s="253">
        <f t="shared" si="367"/>
        <v>4</v>
      </c>
      <c r="CW37" s="254" t="str">
        <f>GrpE!$B$7</f>
        <v>Belgium</v>
      </c>
      <c r="CX37" s="255">
        <f t="shared" si="368"/>
        <v>8</v>
      </c>
      <c r="CY37" s="254" t="str">
        <f>GrpE!$D$7</f>
        <v>Romania</v>
      </c>
      <c r="CZ37" s="258"/>
      <c r="DA37" s="258"/>
      <c r="DB37" s="261"/>
      <c r="DC37" s="255" t="str">
        <f t="shared" si="369"/>
        <v/>
      </c>
      <c r="DD37" s="255" t="str">
        <f>IF((DC37&lt;&gt;""),IF(OR($F37&lt;&gt;$G37,PrSettings!$M$4="●"),(($F37-$G37)=(CZ37-DA37))*1,0),"")</f>
        <v/>
      </c>
      <c r="DE37" s="255" t="str">
        <f t="shared" si="370"/>
        <v/>
      </c>
      <c r="DF37" s="255" t="str">
        <f>IF(DC37&lt;&gt;"",IF(ABS($F37-$G37)&gt;=PrSettings!$M$7,(ABS($F37-$G37-CZ37+DA37)&lt;=1)*1,IF(AND(DC37,$F37=$G37,$F37&gt;=PrSettings!$M$6),(ABS(CZ37-$F37)&lt;=1)*1,IF(AND(ABS($F37-$G37-CZ37+DA37)&lt;=1,$F37+$G37&gt;=PrSettings!$M$8),(ABS(CZ37-$F37)&lt;=1)*(ABS(DA37-$G37)&lt;=1)*1,""))),"")</f>
        <v/>
      </c>
      <c r="DG37" s="262"/>
      <c r="DI37" s="253">
        <f t="shared" si="371"/>
        <v>4</v>
      </c>
      <c r="DJ37" s="254" t="str">
        <f>GrpE!$B$7</f>
        <v>Belgium</v>
      </c>
      <c r="DK37" s="255">
        <f t="shared" si="372"/>
        <v>8</v>
      </c>
      <c r="DL37" s="254" t="str">
        <f>GrpE!$D$7</f>
        <v>Romania</v>
      </c>
      <c r="DM37" s="258"/>
      <c r="DN37" s="258"/>
      <c r="DO37" s="261"/>
      <c r="DP37" s="255" t="str">
        <f t="shared" si="373"/>
        <v/>
      </c>
      <c r="DQ37" s="255" t="str">
        <f>IF((DP37&lt;&gt;""),IF(OR($F37&lt;&gt;$G37,PrSettings!$M$4="●"),(($F37-$G37)=(DM37-DN37))*1,0),"")</f>
        <v/>
      </c>
      <c r="DR37" s="255" t="str">
        <f t="shared" si="374"/>
        <v/>
      </c>
      <c r="DS37" s="255" t="str">
        <f>IF(DP37&lt;&gt;"",IF(ABS($F37-$G37)&gt;=PrSettings!$M$7,(ABS($F37-$G37-DM37+DN37)&lt;=1)*1,IF(AND(DP37,$F37=$G37,$F37&gt;=PrSettings!$M$6),(ABS(DM37-$F37)&lt;=1)*1,IF(AND(ABS($F37-$G37-DM37+DN37)&lt;=1,$F37+$G37&gt;=PrSettings!$M$8),(ABS(DM37-$F37)&lt;=1)*(ABS(DN37-$G37)&lt;=1)*1,""))),"")</f>
        <v/>
      </c>
      <c r="DT37" s="262"/>
      <c r="DV37" s="253">
        <f t="shared" si="375"/>
        <v>4</v>
      </c>
      <c r="DW37" s="254" t="str">
        <f>GrpE!$B$7</f>
        <v>Belgium</v>
      </c>
      <c r="DX37" s="255">
        <f t="shared" si="376"/>
        <v>8</v>
      </c>
      <c r="DY37" s="254" t="str">
        <f>GrpE!$D$7</f>
        <v>Romania</v>
      </c>
      <c r="DZ37" s="258"/>
      <c r="EA37" s="258"/>
      <c r="EB37" s="261"/>
      <c r="EC37" s="255" t="str">
        <f t="shared" si="377"/>
        <v/>
      </c>
      <c r="ED37" s="255" t="str">
        <f>IF((EC37&lt;&gt;""),IF(OR($F37&lt;&gt;$G37,PrSettings!$M$4="●"),(($F37-$G37)=(DZ37-EA37))*1,0),"")</f>
        <v/>
      </c>
      <c r="EE37" s="255" t="str">
        <f t="shared" si="378"/>
        <v/>
      </c>
      <c r="EF37" s="255" t="str">
        <f>IF(EC37&lt;&gt;"",IF(ABS($F37-$G37)&gt;=PrSettings!$M$7,(ABS($F37-$G37-DZ37+EA37)&lt;=1)*1,IF(AND(EC37,$F37=$G37,$F37&gt;=PrSettings!$M$6),(ABS(DZ37-$F37)&lt;=1)*1,IF(AND(ABS($F37-$G37-DZ37+EA37)&lt;=1,$F37+$G37&gt;=PrSettings!$M$8),(ABS(DZ37-$F37)&lt;=1)*(ABS(EA37-$G37)&lt;=1)*1,""))),"")</f>
        <v/>
      </c>
      <c r="EG37" s="262"/>
      <c r="EI37" s="253">
        <f t="shared" si="379"/>
        <v>4</v>
      </c>
      <c r="EJ37" s="254" t="str">
        <f>GrpE!$B$7</f>
        <v>Belgium</v>
      </c>
      <c r="EK37" s="255">
        <f t="shared" si="380"/>
        <v>8</v>
      </c>
      <c r="EL37" s="254" t="str">
        <f>GrpE!$D$7</f>
        <v>Romania</v>
      </c>
      <c r="EM37" s="258"/>
      <c r="EN37" s="258"/>
      <c r="EO37" s="261"/>
      <c r="EP37" s="255" t="str">
        <f t="shared" si="381"/>
        <v/>
      </c>
      <c r="EQ37" s="255" t="str">
        <f>IF((EP37&lt;&gt;""),IF(OR($F37&lt;&gt;$G37,PrSettings!$M$4="●"),(($F37-$G37)=(EM37-EN37))*1,0),"")</f>
        <v/>
      </c>
      <c r="ER37" s="255" t="str">
        <f t="shared" si="382"/>
        <v/>
      </c>
      <c r="ES37" s="255" t="str">
        <f>IF(EP37&lt;&gt;"",IF(ABS($F37-$G37)&gt;=PrSettings!$M$7,(ABS($F37-$G37-EM37+EN37)&lt;=1)*1,IF(AND(EP37,$F37=$G37,$F37&gt;=PrSettings!$M$6),(ABS(EM37-$F37)&lt;=1)*1,IF(AND(ABS($F37-$G37-EM37+EN37)&lt;=1,$F37+$G37&gt;=PrSettings!$M$8),(ABS(EM37-$F37)&lt;=1)*(ABS(EN37-$G37)&lt;=1)*1,""))),"")</f>
        <v/>
      </c>
      <c r="ET37" s="262"/>
      <c r="EV37" s="253">
        <f t="shared" si="383"/>
        <v>4</v>
      </c>
      <c r="EW37" s="254" t="str">
        <f>GrpE!$B$7</f>
        <v>Belgium</v>
      </c>
      <c r="EX37" s="255">
        <f t="shared" si="384"/>
        <v>8</v>
      </c>
      <c r="EY37" s="254" t="str">
        <f>GrpE!$D$7</f>
        <v>Romania</v>
      </c>
      <c r="EZ37" s="258"/>
      <c r="FA37" s="258"/>
      <c r="FB37" s="261"/>
      <c r="FC37" s="255" t="str">
        <f t="shared" si="385"/>
        <v/>
      </c>
      <c r="FD37" s="255" t="str">
        <f>IF((FC37&lt;&gt;""),IF(OR($F37&lt;&gt;$G37,PrSettings!$M$4="●"),(($F37-$G37)=(EZ37-FA37))*1,0),"")</f>
        <v/>
      </c>
      <c r="FE37" s="255" t="str">
        <f t="shared" si="386"/>
        <v/>
      </c>
      <c r="FF37" s="255" t="str">
        <f>IF(FC37&lt;&gt;"",IF(ABS($F37-$G37)&gt;=PrSettings!$M$7,(ABS($F37-$G37-EZ37+FA37)&lt;=1)*1,IF(AND(FC37,$F37=$G37,$F37&gt;=PrSettings!$M$6),(ABS(EZ37-$F37)&lt;=1)*1,IF(AND(ABS($F37-$G37-EZ37+FA37)&lt;=1,$F37+$G37&gt;=PrSettings!$M$8),(ABS(EZ37-$F37)&lt;=1)*(ABS(FA37-$G37)&lt;=1)*1,""))),"")</f>
        <v/>
      </c>
      <c r="FG37" s="262"/>
      <c r="FI37" s="253">
        <f t="shared" si="387"/>
        <v>4</v>
      </c>
      <c r="FJ37" s="254" t="str">
        <f>GrpE!$B$7</f>
        <v>Belgium</v>
      </c>
      <c r="FK37" s="255">
        <f t="shared" si="388"/>
        <v>8</v>
      </c>
      <c r="FL37" s="254" t="str">
        <f>GrpE!$D$7</f>
        <v>Romania</v>
      </c>
      <c r="FM37" s="258"/>
      <c r="FN37" s="258"/>
      <c r="FO37" s="261"/>
      <c r="FP37" s="255" t="str">
        <f t="shared" si="389"/>
        <v/>
      </c>
      <c r="FQ37" s="255" t="str">
        <f>IF((FP37&lt;&gt;""),IF(OR($F37&lt;&gt;$G37,PrSettings!$M$4="●"),(($F37-$G37)=(FM37-FN37))*1,0),"")</f>
        <v/>
      </c>
      <c r="FR37" s="255" t="str">
        <f t="shared" si="390"/>
        <v/>
      </c>
      <c r="FS37" s="255" t="str">
        <f>IF(FP37&lt;&gt;"",IF(ABS($F37-$G37)&gt;=PrSettings!$M$7,(ABS($F37-$G37-FM37+FN37)&lt;=1)*1,IF(AND(FP37,$F37=$G37,$F37&gt;=PrSettings!$M$6),(ABS(FM37-$F37)&lt;=1)*1,IF(AND(ABS($F37-$G37-FM37+FN37)&lt;=1,$F37+$G37&gt;=PrSettings!$M$8),(ABS(FM37-$F37)&lt;=1)*(ABS(FN37-$G37)&lt;=1)*1,""))),"")</f>
        <v/>
      </c>
      <c r="FT37" s="262"/>
      <c r="FV37" s="253">
        <f t="shared" si="391"/>
        <v>4</v>
      </c>
      <c r="FW37" s="254" t="str">
        <f>GrpE!$B$7</f>
        <v>Belgium</v>
      </c>
      <c r="FX37" s="255">
        <f t="shared" si="392"/>
        <v>8</v>
      </c>
      <c r="FY37" s="254" t="str">
        <f>GrpE!$D$7</f>
        <v>Romania</v>
      </c>
      <c r="FZ37" s="258"/>
      <c r="GA37" s="258"/>
      <c r="GB37" s="261"/>
      <c r="GC37" s="255" t="str">
        <f t="shared" si="393"/>
        <v/>
      </c>
      <c r="GD37" s="255" t="str">
        <f>IF((GC37&lt;&gt;""),IF(OR($F37&lt;&gt;$G37,PrSettings!$M$4="●"),(($F37-$G37)=(FZ37-GA37))*1,0),"")</f>
        <v/>
      </c>
      <c r="GE37" s="255" t="str">
        <f t="shared" si="394"/>
        <v/>
      </c>
      <c r="GF37" s="255" t="str">
        <f>IF(GC37&lt;&gt;"",IF(ABS($F37-$G37)&gt;=PrSettings!$M$7,(ABS($F37-$G37-FZ37+GA37)&lt;=1)*1,IF(AND(GC37,$F37=$G37,$F37&gt;=PrSettings!$M$6),(ABS(FZ37-$F37)&lt;=1)*1,IF(AND(ABS($F37-$G37-FZ37+GA37)&lt;=1,$F37+$G37&gt;=PrSettings!$M$8),(ABS(FZ37-$F37)&lt;=1)*(ABS(GA37-$G37)&lt;=1)*1,""))),"")</f>
        <v/>
      </c>
      <c r="GG37" s="262"/>
      <c r="GI37" s="253">
        <f t="shared" si="395"/>
        <v>4</v>
      </c>
      <c r="GJ37" s="254" t="str">
        <f>GrpE!$B$7</f>
        <v>Belgium</v>
      </c>
      <c r="GK37" s="255">
        <f t="shared" si="396"/>
        <v>8</v>
      </c>
      <c r="GL37" s="254" t="str">
        <f>GrpE!$D$7</f>
        <v>Romania</v>
      </c>
      <c r="GM37" s="258"/>
      <c r="GN37" s="258"/>
      <c r="GO37" s="261"/>
      <c r="GP37" s="255" t="str">
        <f t="shared" si="397"/>
        <v/>
      </c>
      <c r="GQ37" s="255" t="str">
        <f>IF((GP37&lt;&gt;""),IF(OR($F37&lt;&gt;$G37,PrSettings!$M$4="●"),(($F37-$G37)=(GM37-GN37))*1,0),"")</f>
        <v/>
      </c>
      <c r="GR37" s="255" t="str">
        <f t="shared" si="398"/>
        <v/>
      </c>
      <c r="GS37" s="255" t="str">
        <f>IF(GP37&lt;&gt;"",IF(ABS($F37-$G37)&gt;=PrSettings!$M$7,(ABS($F37-$G37-GM37+GN37)&lt;=1)*1,IF(AND(GP37,$F37=$G37,$F37&gt;=PrSettings!$M$6),(ABS(GM37-$F37)&lt;=1)*1,IF(AND(ABS($F37-$G37-GM37+GN37)&lt;=1,$F37+$G37&gt;=PrSettings!$M$8),(ABS(GM37-$F37)&lt;=1)*(ABS(GN37-$G37)&lt;=1)*1,""))),"")</f>
        <v/>
      </c>
      <c r="GT37" s="262"/>
      <c r="GV37" s="253">
        <f t="shared" si="399"/>
        <v>4</v>
      </c>
      <c r="GW37" s="254" t="str">
        <f>GrpE!$B$7</f>
        <v>Belgium</v>
      </c>
      <c r="GX37" s="255">
        <f t="shared" si="400"/>
        <v>8</v>
      </c>
      <c r="GY37" s="254" t="str">
        <f>GrpE!$D$7</f>
        <v>Romania</v>
      </c>
      <c r="GZ37" s="258"/>
      <c r="HA37" s="258"/>
      <c r="HB37" s="261"/>
      <c r="HC37" s="255" t="str">
        <f t="shared" si="401"/>
        <v/>
      </c>
      <c r="HD37" s="255" t="str">
        <f>IF((HC37&lt;&gt;""),IF(OR($F37&lt;&gt;$G37,PrSettings!$M$4="●"),(($F37-$G37)=(GZ37-HA37))*1,0),"")</f>
        <v/>
      </c>
      <c r="HE37" s="255" t="str">
        <f t="shared" si="402"/>
        <v/>
      </c>
      <c r="HF37" s="255" t="str">
        <f>IF(HC37&lt;&gt;"",IF(ABS($F37-$G37)&gt;=PrSettings!$M$7,(ABS($F37-$G37-GZ37+HA37)&lt;=1)*1,IF(AND(HC37,$F37=$G37,$F37&gt;=PrSettings!$M$6),(ABS(GZ37-$F37)&lt;=1)*1,IF(AND(ABS($F37-$G37-GZ37+HA37)&lt;=1,$F37+$G37&gt;=PrSettings!$M$8),(ABS(GZ37-$F37)&lt;=1)*(ABS(HA37-$G37)&lt;=1)*1,""))),"")</f>
        <v/>
      </c>
      <c r="HG37" s="262"/>
      <c r="HI37" s="253">
        <f t="shared" si="403"/>
        <v>4</v>
      </c>
      <c r="HJ37" s="254" t="str">
        <f>GrpE!$B$7</f>
        <v>Belgium</v>
      </c>
      <c r="HK37" s="255">
        <f t="shared" si="404"/>
        <v>8</v>
      </c>
      <c r="HL37" s="254" t="str">
        <f>GrpE!$D$7</f>
        <v>Romania</v>
      </c>
      <c r="HM37" s="258"/>
      <c r="HN37" s="258"/>
      <c r="HO37" s="261"/>
      <c r="HP37" s="255" t="str">
        <f t="shared" si="405"/>
        <v/>
      </c>
      <c r="HQ37" s="255" t="str">
        <f>IF((HP37&lt;&gt;""),IF(OR($F37&lt;&gt;$G37,PrSettings!$M$4="●"),(($F37-$G37)=(HM37-HN37))*1,0),"")</f>
        <v/>
      </c>
      <c r="HR37" s="255" t="str">
        <f t="shared" si="406"/>
        <v/>
      </c>
      <c r="HS37" s="255" t="str">
        <f>IF(HP37&lt;&gt;"",IF(ABS($F37-$G37)&gt;=PrSettings!$M$7,(ABS($F37-$G37-HM37+HN37)&lt;=1)*1,IF(AND(HP37,$F37=$G37,$F37&gt;=PrSettings!$M$6),(ABS(HM37-$F37)&lt;=1)*1,IF(AND(ABS($F37-$G37-HM37+HN37)&lt;=1,$F37+$G37&gt;=PrSettings!$M$8),(ABS(HM37-$F37)&lt;=1)*(ABS(HN37-$G37)&lt;=1)*1,""))),"")</f>
        <v/>
      </c>
      <c r="HT37" s="262"/>
      <c r="HV37" s="253">
        <f t="shared" si="407"/>
        <v>4</v>
      </c>
      <c r="HW37" s="254" t="str">
        <f>GrpE!$B$7</f>
        <v>Belgium</v>
      </c>
      <c r="HX37" s="255">
        <f t="shared" si="408"/>
        <v>8</v>
      </c>
      <c r="HY37" s="254" t="str">
        <f>GrpE!$D$7</f>
        <v>Romania</v>
      </c>
      <c r="HZ37" s="258"/>
      <c r="IA37" s="258"/>
      <c r="IB37" s="261"/>
      <c r="IC37" s="255" t="str">
        <f t="shared" si="409"/>
        <v/>
      </c>
      <c r="ID37" s="255" t="str">
        <f>IF((IC37&lt;&gt;""),IF(OR($F37&lt;&gt;$G37,PrSettings!$M$4="●"),(($F37-$G37)=(HZ37-IA37))*1,0),"")</f>
        <v/>
      </c>
      <c r="IE37" s="255" t="str">
        <f t="shared" si="410"/>
        <v/>
      </c>
      <c r="IF37" s="255" t="str">
        <f>IF(IC37&lt;&gt;"",IF(ABS($F37-$G37)&gt;=PrSettings!$M$7,(ABS($F37-$G37-HZ37+IA37)&lt;=1)*1,IF(AND(IC37,$F37=$G37,$F37&gt;=PrSettings!$M$6),(ABS(HZ37-$F37)&lt;=1)*1,IF(AND(ABS($F37-$G37-HZ37+IA37)&lt;=1,$F37+$G37&gt;=PrSettings!$M$8),(ABS(HZ37-$F37)&lt;=1)*(ABS(IA37-$G37)&lt;=1)*1,""))),"")</f>
        <v/>
      </c>
      <c r="IG37" s="262"/>
      <c r="II37" s="253">
        <f t="shared" si="411"/>
        <v>4</v>
      </c>
      <c r="IJ37" s="254" t="str">
        <f>GrpE!$B$7</f>
        <v>Belgium</v>
      </c>
      <c r="IK37" s="255">
        <f t="shared" si="412"/>
        <v>8</v>
      </c>
      <c r="IL37" s="254" t="str">
        <f>GrpE!$D$7</f>
        <v>Romania</v>
      </c>
      <c r="IM37" s="258"/>
      <c r="IN37" s="258"/>
      <c r="IO37" s="261"/>
      <c r="IP37" s="255" t="str">
        <f t="shared" si="413"/>
        <v/>
      </c>
      <c r="IQ37" s="255" t="str">
        <f>IF((IP37&lt;&gt;""),IF(OR($F37&lt;&gt;$G37,PrSettings!$M$4="●"),(($F37-$G37)=(IM37-IN37))*1,0),"")</f>
        <v/>
      </c>
      <c r="IR37" s="255" t="str">
        <f t="shared" si="414"/>
        <v/>
      </c>
      <c r="IS37" s="255" t="str">
        <f>IF(IP37&lt;&gt;"",IF(ABS($F37-$G37)&gt;=PrSettings!$M$7,(ABS($F37-$G37-IM37+IN37)&lt;=1)*1,IF(AND(IP37,$F37=$G37,$F37&gt;=PrSettings!$M$6),(ABS(IM37-$F37)&lt;=1)*1,IF(AND(ABS($F37-$G37-IM37+IN37)&lt;=1,$F37+$G37&gt;=PrSettings!$M$8),(ABS(IM37-$F37)&lt;=1)*(ABS(IN37-$G37)&lt;=1)*1,""))),"")</f>
        <v/>
      </c>
      <c r="IT37" s="262"/>
      <c r="IV37" s="253">
        <f t="shared" si="415"/>
        <v>4</v>
      </c>
      <c r="IW37" s="254" t="str">
        <f>GrpE!$B$7</f>
        <v>Belgium</v>
      </c>
      <c r="IX37" s="255">
        <f t="shared" si="416"/>
        <v>8</v>
      </c>
      <c r="IY37" s="254" t="str">
        <f>GrpE!$D$7</f>
        <v>Romania</v>
      </c>
      <c r="IZ37" s="258"/>
      <c r="JA37" s="258"/>
      <c r="JB37" s="261"/>
      <c r="JC37" s="255" t="str">
        <f t="shared" si="417"/>
        <v/>
      </c>
      <c r="JD37" s="255" t="str">
        <f>IF((JC37&lt;&gt;""),IF(OR($F37&lt;&gt;$G37,PrSettings!$M$4="●"),(($F37-$G37)=(IZ37-JA37))*1,0),"")</f>
        <v/>
      </c>
      <c r="JE37" s="255" t="str">
        <f t="shared" si="418"/>
        <v/>
      </c>
      <c r="JF37" s="255" t="str">
        <f>IF(JC37&lt;&gt;"",IF(ABS($F37-$G37)&gt;=PrSettings!$M$7,(ABS($F37-$G37-IZ37+JA37)&lt;=1)*1,IF(AND(JC37,$F37=$G37,$F37&gt;=PrSettings!$M$6),(ABS(IZ37-$F37)&lt;=1)*1,IF(AND(ABS($F37-$G37-IZ37+JA37)&lt;=1,$F37+$G37&gt;=PrSettings!$M$8),(ABS(IZ37-$F37)&lt;=1)*(ABS(JA37-$G37)&lt;=1)*1,""))),"")</f>
        <v/>
      </c>
      <c r="JG37" s="262"/>
      <c r="JI37" s="253">
        <f t="shared" si="419"/>
        <v>4</v>
      </c>
      <c r="JJ37" s="254" t="str">
        <f>GrpE!$B$7</f>
        <v>Belgium</v>
      </c>
      <c r="JK37" s="255">
        <f t="shared" si="420"/>
        <v>8</v>
      </c>
      <c r="JL37" s="254" t="str">
        <f>GrpE!$D$7</f>
        <v>Romania</v>
      </c>
      <c r="JM37" s="258"/>
      <c r="JN37" s="258"/>
      <c r="JO37" s="261"/>
      <c r="JP37" s="255" t="str">
        <f t="shared" si="421"/>
        <v/>
      </c>
      <c r="JQ37" s="255" t="str">
        <f>IF((JP37&lt;&gt;""),IF(OR($F37&lt;&gt;$G37,PrSettings!$M$4="●"),(($F37-$G37)=(JM37-JN37))*1,0),"")</f>
        <v/>
      </c>
      <c r="JR37" s="255" t="str">
        <f t="shared" si="422"/>
        <v/>
      </c>
      <c r="JS37" s="255" t="str">
        <f>IF(JP37&lt;&gt;"",IF(ABS($F37-$G37)&gt;=PrSettings!$M$7,(ABS($F37-$G37-JM37+JN37)&lt;=1)*1,IF(AND(JP37,$F37=$G37,$F37&gt;=PrSettings!$M$6),(ABS(JM37-$F37)&lt;=1)*1,IF(AND(ABS($F37-$G37-JM37+JN37)&lt;=1,$F37+$G37&gt;=PrSettings!$M$8),(ABS(JM37-$F37)&lt;=1)*(ABS(JN37-$G37)&lt;=1)*1,""))),"")</f>
        <v/>
      </c>
      <c r="JT37" s="262"/>
      <c r="JV37" s="253">
        <f t="shared" si="423"/>
        <v>4</v>
      </c>
      <c r="JW37" s="254" t="str">
        <f>GrpE!$B$7</f>
        <v>Belgium</v>
      </c>
      <c r="JX37" s="255">
        <f t="shared" si="424"/>
        <v>8</v>
      </c>
      <c r="JY37" s="254" t="str">
        <f>GrpE!$D$7</f>
        <v>Romania</v>
      </c>
      <c r="JZ37" s="258"/>
      <c r="KA37" s="258"/>
      <c r="KB37" s="261"/>
      <c r="KC37" s="255" t="str">
        <f t="shared" si="425"/>
        <v/>
      </c>
      <c r="KD37" s="255" t="str">
        <f>IF((KC37&lt;&gt;""),IF(OR($F37&lt;&gt;$G37,PrSettings!$M$4="●"),(($F37-$G37)=(JZ37-KA37))*1,0),"")</f>
        <v/>
      </c>
      <c r="KE37" s="255" t="str">
        <f t="shared" si="426"/>
        <v/>
      </c>
      <c r="KF37" s="255" t="str">
        <f>IF(KC37&lt;&gt;"",IF(ABS($F37-$G37)&gt;=PrSettings!$M$7,(ABS($F37-$G37-JZ37+KA37)&lt;=1)*1,IF(AND(KC37,$F37=$G37,$F37&gt;=PrSettings!$M$6),(ABS(JZ37-$F37)&lt;=1)*1,IF(AND(ABS($F37-$G37-JZ37+KA37)&lt;=1,$F37+$G37&gt;=PrSettings!$M$8),(ABS(JZ37-$F37)&lt;=1)*(ABS(KA37-$G37)&lt;=1)*1,""))),"")</f>
        <v/>
      </c>
      <c r="KG37" s="262"/>
      <c r="KI37" s="253">
        <f t="shared" si="427"/>
        <v>4</v>
      </c>
      <c r="KJ37" s="254" t="str">
        <f>GrpE!$B$7</f>
        <v>Belgium</v>
      </c>
      <c r="KK37" s="255">
        <f t="shared" si="428"/>
        <v>8</v>
      </c>
      <c r="KL37" s="254" t="str">
        <f>GrpE!$D$7</f>
        <v>Romania</v>
      </c>
      <c r="KM37" s="258"/>
      <c r="KN37" s="258"/>
      <c r="KO37" s="261"/>
      <c r="KP37" s="255" t="str">
        <f t="shared" si="429"/>
        <v/>
      </c>
      <c r="KQ37" s="255" t="str">
        <f>IF((KP37&lt;&gt;""),IF(OR($F37&lt;&gt;$G37,PrSettings!$M$4="●"),(($F37-$G37)=(KM37-KN37))*1,0),"")</f>
        <v/>
      </c>
      <c r="KR37" s="255" t="str">
        <f t="shared" si="430"/>
        <v/>
      </c>
      <c r="KS37" s="255" t="str">
        <f>IF(KP37&lt;&gt;"",IF(ABS($F37-$G37)&gt;=PrSettings!$M$7,(ABS($F37-$G37-KM37+KN37)&lt;=1)*1,IF(AND(KP37,$F37=$G37,$F37&gt;=PrSettings!$M$6),(ABS(KM37-$F37)&lt;=1)*1,IF(AND(ABS($F37-$G37-KM37+KN37)&lt;=1,$F37+$G37&gt;=PrSettings!$M$8),(ABS(KM37-$F37)&lt;=1)*(ABS(KN37-$G37)&lt;=1)*1,""))),"")</f>
        <v/>
      </c>
      <c r="KT37" s="262"/>
      <c r="KV37" s="253">
        <f t="shared" si="431"/>
        <v>4</v>
      </c>
      <c r="KW37" s="254" t="str">
        <f>GrpE!$B$7</f>
        <v>Belgium</v>
      </c>
      <c r="KX37" s="255">
        <f t="shared" si="432"/>
        <v>8</v>
      </c>
      <c r="KY37" s="254" t="str">
        <f>GrpE!$D$7</f>
        <v>Romania</v>
      </c>
      <c r="KZ37" s="258"/>
      <c r="LA37" s="258"/>
      <c r="LB37" s="261"/>
      <c r="LC37" s="255" t="str">
        <f t="shared" si="433"/>
        <v/>
      </c>
      <c r="LD37" s="255" t="str">
        <f>IF((LC37&lt;&gt;""),IF(OR($F37&lt;&gt;$G37,PrSettings!$M$4="●"),(($F37-$G37)=(KZ37-LA37))*1,0),"")</f>
        <v/>
      </c>
      <c r="LE37" s="255" t="str">
        <f t="shared" si="434"/>
        <v/>
      </c>
      <c r="LF37" s="255" t="str">
        <f>IF(LC37&lt;&gt;"",IF(ABS($F37-$G37)&gt;=PrSettings!$M$7,(ABS($F37-$G37-KZ37+LA37)&lt;=1)*1,IF(AND(LC37,$F37=$G37,$F37&gt;=PrSettings!$M$6),(ABS(KZ37-$F37)&lt;=1)*1,IF(AND(ABS($F37-$G37-KZ37+LA37)&lt;=1,$F37+$G37&gt;=PrSettings!$M$8),(ABS(KZ37-$F37)&lt;=1)*(ABS(LA37-$G37)&lt;=1)*1,""))),"")</f>
        <v/>
      </c>
      <c r="LG37" s="262"/>
      <c r="LI37" s="253">
        <f t="shared" si="435"/>
        <v>4</v>
      </c>
      <c r="LJ37" s="254" t="str">
        <f>GrpE!$B$7</f>
        <v>Belgium</v>
      </c>
      <c r="LK37" s="255">
        <f t="shared" si="436"/>
        <v>8</v>
      </c>
      <c r="LL37" s="254" t="str">
        <f>GrpE!$D$7</f>
        <v>Romania</v>
      </c>
      <c r="LM37" s="258"/>
      <c r="LN37" s="258"/>
      <c r="LO37" s="261"/>
      <c r="LP37" s="255" t="str">
        <f t="shared" si="437"/>
        <v/>
      </c>
      <c r="LQ37" s="255" t="str">
        <f>IF((LP37&lt;&gt;""),IF(OR($F37&lt;&gt;$G37,PrSettings!$M$4="●"),(($F37-$G37)=(LM37-LN37))*1,0),"")</f>
        <v/>
      </c>
      <c r="LR37" s="255" t="str">
        <f t="shared" si="438"/>
        <v/>
      </c>
      <c r="LS37" s="255" t="str">
        <f>IF(LP37&lt;&gt;"",IF(ABS($F37-$G37)&gt;=PrSettings!$M$7,(ABS($F37-$G37-LM37+LN37)&lt;=1)*1,IF(AND(LP37,$F37=$G37,$F37&gt;=PrSettings!$M$6),(ABS(LM37-$F37)&lt;=1)*1,IF(AND(ABS($F37-$G37-LM37+LN37)&lt;=1,$F37+$G37&gt;=PrSettings!$M$8),(ABS(LM37-$F37)&lt;=1)*(ABS(LN37-$G37)&lt;=1)*1,""))),"")</f>
        <v/>
      </c>
      <c r="LT37" s="262"/>
      <c r="LV37" s="253">
        <f t="shared" si="439"/>
        <v>4</v>
      </c>
      <c r="LW37" s="254" t="str">
        <f>GrpE!$B$7</f>
        <v>Belgium</v>
      </c>
      <c r="LX37" s="255">
        <f t="shared" si="440"/>
        <v>8</v>
      </c>
      <c r="LY37" s="254" t="str">
        <f>GrpE!$D$7</f>
        <v>Romania</v>
      </c>
      <c r="LZ37" s="258"/>
      <c r="MA37" s="258"/>
      <c r="MB37" s="261"/>
      <c r="MC37" s="255" t="str">
        <f t="shared" si="441"/>
        <v/>
      </c>
      <c r="MD37" s="255" t="str">
        <f>IF((MC37&lt;&gt;""),IF(OR($F37&lt;&gt;$G37,PrSettings!$M$4="●"),(($F37-$G37)=(LZ37-MA37))*1,0),"")</f>
        <v/>
      </c>
      <c r="ME37" s="255" t="str">
        <f t="shared" si="442"/>
        <v/>
      </c>
      <c r="MF37" s="255" t="str">
        <f>IF(MC37&lt;&gt;"",IF(ABS($F37-$G37)&gt;=PrSettings!$M$7,(ABS($F37-$G37-LZ37+MA37)&lt;=1)*1,IF(AND(MC37,$F37=$G37,$F37&gt;=PrSettings!$M$6),(ABS(LZ37-$F37)&lt;=1)*1,IF(AND(ABS($F37-$G37-LZ37+MA37)&lt;=1,$F37+$G37&gt;=PrSettings!$M$8),(ABS(LZ37-$F37)&lt;=1)*(ABS(MA37-$G37)&lt;=1)*1,""))),"")</f>
        <v/>
      </c>
      <c r="MG37" s="262"/>
    </row>
    <row r="38">
      <c r="A38" s="172"/>
      <c r="B38" s="253">
        <f t="array" ref="B38">INDEX(Groups!$C$7:$C$35,MATCH(C38,Groups!$D$7:$D$35,0))</f>
        <v>16</v>
      </c>
      <c r="C38" s="254" t="str">
        <f>GrpE!$B$8</f>
        <v>Slovakia</v>
      </c>
      <c r="D38" s="255">
        <f t="array" ref="D38">INDEX(Groups!$C$7:$C$35,MATCH(E38,Groups!$D$7:$D$35,0))</f>
        <v>8</v>
      </c>
      <c r="E38" s="254" t="str">
        <f>GrpE!$D$8</f>
        <v>Romania</v>
      </c>
      <c r="F38" s="256">
        <f>GrpE!$E$8</f>
        <v>0</v>
      </c>
      <c r="G38" s="257">
        <f>GrpE!$G$8</f>
        <v>0</v>
      </c>
      <c r="H38" s="133"/>
      <c r="I38" s="253">
        <f t="shared" si="339"/>
        <v>16</v>
      </c>
      <c r="J38" s="254" t="str">
        <f>GrpE!$B$8</f>
        <v>Slovakia</v>
      </c>
      <c r="K38" s="255">
        <f t="shared" si="340"/>
        <v>8</v>
      </c>
      <c r="L38" s="254" t="str">
        <f>GrpE!$D$8</f>
        <v>Romania</v>
      </c>
      <c r="M38" s="258"/>
      <c r="N38" s="258"/>
      <c r="O38" s="261"/>
      <c r="P38" s="255" t="str">
        <f t="shared" si="341"/>
        <v/>
      </c>
      <c r="Q38" s="255" t="str">
        <f>IF((P38&lt;&gt;""),IF(OR($F38&lt;&gt;$G38,PrSettings!$M$4="●"),(($F38-$G38)=(M38-N38))*1,0),"")</f>
        <v/>
      </c>
      <c r="R38" s="255" t="str">
        <f t="shared" si="342"/>
        <v/>
      </c>
      <c r="S38" s="255" t="str">
        <f>IF(P38&lt;&gt;"",IF(ABS($F38-$G38)&gt;=PrSettings!$M$7,(ABS($F38-$G38-M38+N38)&lt;=1)*1,IF(AND(P38,$F38=$G38,$F38&gt;=PrSettings!$M$6),(ABS(M38-$F38)&lt;=1)*1,IF(AND(ABS($F38-$G38-M38+N38)&lt;=1,$F38+$G38&gt;=PrSettings!$M$8),(ABS(M38-$F38)&lt;=1)*(ABS(N38-$G38)&lt;=1)*1,""))),"")</f>
        <v/>
      </c>
      <c r="T38" s="262"/>
      <c r="V38" s="253">
        <f t="shared" si="343"/>
        <v>16</v>
      </c>
      <c r="W38" s="254" t="str">
        <f>GrpE!$B$8</f>
        <v>Slovakia</v>
      </c>
      <c r="X38" s="255">
        <f t="shared" si="344"/>
        <v>8</v>
      </c>
      <c r="Y38" s="254" t="str">
        <f>GrpE!$D$8</f>
        <v>Romania</v>
      </c>
      <c r="Z38" s="258"/>
      <c r="AA38" s="258"/>
      <c r="AB38" s="261"/>
      <c r="AC38" s="255" t="str">
        <f t="shared" si="345"/>
        <v/>
      </c>
      <c r="AD38" s="255" t="str">
        <f>IF((AC38&lt;&gt;""),IF(OR($F38&lt;&gt;$G38,PrSettings!$M$4="●"),(($F38-$G38)=(Z38-AA38))*1,0),"")</f>
        <v/>
      </c>
      <c r="AE38" s="255" t="str">
        <f t="shared" si="346"/>
        <v/>
      </c>
      <c r="AF38" s="255" t="str">
        <f>IF(AC38&lt;&gt;"",IF(ABS($F38-$G38)&gt;=PrSettings!$M$7,(ABS($F38-$G38-Z38+AA38)&lt;=1)*1,IF(AND(AC38,$F38=$G38,$F38&gt;=PrSettings!$M$6),(ABS(Z38-$F38)&lt;=1)*1,IF(AND(ABS($F38-$G38-Z38+AA38)&lt;=1,$F38+$G38&gt;=PrSettings!$M$8),(ABS(Z38-$F38)&lt;=1)*(ABS(AA38-$G38)&lt;=1)*1,""))),"")</f>
        <v/>
      </c>
      <c r="AG38" s="262"/>
      <c r="AI38" s="253">
        <f t="shared" si="347"/>
        <v>16</v>
      </c>
      <c r="AJ38" s="254" t="str">
        <f>GrpE!$B$8</f>
        <v>Slovakia</v>
      </c>
      <c r="AK38" s="255">
        <f t="shared" si="348"/>
        <v>8</v>
      </c>
      <c r="AL38" s="254" t="str">
        <f>GrpE!$D$8</f>
        <v>Romania</v>
      </c>
      <c r="AM38" s="258"/>
      <c r="AN38" s="258"/>
      <c r="AO38" s="261"/>
      <c r="AP38" s="255" t="str">
        <f t="shared" si="349"/>
        <v/>
      </c>
      <c r="AQ38" s="255" t="str">
        <f>IF((AP38&lt;&gt;""),IF(OR($F38&lt;&gt;$G38,PrSettings!$M$4="●"),(($F38-$G38)=(AM38-AN38))*1,0),"")</f>
        <v/>
      </c>
      <c r="AR38" s="255" t="str">
        <f t="shared" si="350"/>
        <v/>
      </c>
      <c r="AS38" s="255" t="str">
        <f>IF(AP38&lt;&gt;"",IF(ABS($F38-$G38)&gt;=PrSettings!$M$7,(ABS($F38-$G38-AM38+AN38)&lt;=1)*1,IF(AND(AP38,$F38=$G38,$F38&gt;=PrSettings!$M$6),(ABS(AM38-$F38)&lt;=1)*1,IF(AND(ABS($F38-$G38-AM38+AN38)&lt;=1,$F38+$G38&gt;=PrSettings!$M$8),(ABS(AM38-$F38)&lt;=1)*(ABS(AN38-$G38)&lt;=1)*1,""))),"")</f>
        <v/>
      </c>
      <c r="AT38" s="262"/>
      <c r="AV38" s="253">
        <f t="shared" si="351"/>
        <v>16</v>
      </c>
      <c r="AW38" s="254" t="str">
        <f>GrpE!$B$8</f>
        <v>Slovakia</v>
      </c>
      <c r="AX38" s="255">
        <f t="shared" si="352"/>
        <v>8</v>
      </c>
      <c r="AY38" s="254" t="str">
        <f>GrpE!$D$8</f>
        <v>Romania</v>
      </c>
      <c r="AZ38" s="258"/>
      <c r="BA38" s="258"/>
      <c r="BB38" s="261"/>
      <c r="BC38" s="255" t="str">
        <f t="shared" si="353"/>
        <v/>
      </c>
      <c r="BD38" s="255" t="str">
        <f>IF((BC38&lt;&gt;""),IF(OR($F38&lt;&gt;$G38,PrSettings!$M$4="●"),(($F38-$G38)=(AZ38-BA38))*1,0),"")</f>
        <v/>
      </c>
      <c r="BE38" s="255" t="str">
        <f t="shared" si="354"/>
        <v/>
      </c>
      <c r="BF38" s="255" t="str">
        <f>IF(BC38&lt;&gt;"",IF(ABS($F38-$G38)&gt;=PrSettings!$M$7,(ABS($F38-$G38-AZ38+BA38)&lt;=1)*1,IF(AND(BC38,$F38=$G38,$F38&gt;=PrSettings!$M$6),(ABS(AZ38-$F38)&lt;=1)*1,IF(AND(ABS($F38-$G38-AZ38+BA38)&lt;=1,$F38+$G38&gt;=PrSettings!$M$8),(ABS(AZ38-$F38)&lt;=1)*(ABS(BA38-$G38)&lt;=1)*1,""))),"")</f>
        <v/>
      </c>
      <c r="BG38" s="262"/>
      <c r="BI38" s="253">
        <f t="shared" si="355"/>
        <v>16</v>
      </c>
      <c r="BJ38" s="254" t="str">
        <f>GrpE!$B$8</f>
        <v>Slovakia</v>
      </c>
      <c r="BK38" s="255">
        <f t="shared" si="356"/>
        <v>8</v>
      </c>
      <c r="BL38" s="254" t="str">
        <f>GrpE!$D$8</f>
        <v>Romania</v>
      </c>
      <c r="BM38" s="258"/>
      <c r="BN38" s="258"/>
      <c r="BO38" s="261"/>
      <c r="BP38" s="255" t="str">
        <f t="shared" si="357"/>
        <v/>
      </c>
      <c r="BQ38" s="255" t="str">
        <f>IF((BP38&lt;&gt;""),IF(OR($F38&lt;&gt;$G38,PrSettings!$M$4="●"),(($F38-$G38)=(BM38-BN38))*1,0),"")</f>
        <v/>
      </c>
      <c r="BR38" s="255" t="str">
        <f t="shared" si="358"/>
        <v/>
      </c>
      <c r="BS38" s="255" t="str">
        <f>IF(BP38&lt;&gt;"",IF(ABS($F38-$G38)&gt;=PrSettings!$M$7,(ABS($F38-$G38-BM38+BN38)&lt;=1)*1,IF(AND(BP38,$F38=$G38,$F38&gt;=PrSettings!$M$6),(ABS(BM38-$F38)&lt;=1)*1,IF(AND(ABS($F38-$G38-BM38+BN38)&lt;=1,$F38+$G38&gt;=PrSettings!$M$8),(ABS(BM38-$F38)&lt;=1)*(ABS(BN38-$G38)&lt;=1)*1,""))),"")</f>
        <v/>
      </c>
      <c r="BT38" s="262"/>
      <c r="BV38" s="253">
        <f t="shared" si="359"/>
        <v>16</v>
      </c>
      <c r="BW38" s="254" t="str">
        <f>GrpE!$B$8</f>
        <v>Slovakia</v>
      </c>
      <c r="BX38" s="255">
        <f t="shared" si="360"/>
        <v>8</v>
      </c>
      <c r="BY38" s="254" t="str">
        <f>GrpE!$D$8</f>
        <v>Romania</v>
      </c>
      <c r="BZ38" s="258"/>
      <c r="CA38" s="258"/>
      <c r="CB38" s="261"/>
      <c r="CC38" s="255" t="str">
        <f t="shared" si="361"/>
        <v/>
      </c>
      <c r="CD38" s="255" t="str">
        <f>IF((CC38&lt;&gt;""),IF(OR($F38&lt;&gt;$G38,PrSettings!$M$4="●"),(($F38-$G38)=(BZ38-CA38))*1,0),"")</f>
        <v/>
      </c>
      <c r="CE38" s="255" t="str">
        <f t="shared" si="362"/>
        <v/>
      </c>
      <c r="CF38" s="255" t="str">
        <f>IF(CC38&lt;&gt;"",IF(ABS($F38-$G38)&gt;=PrSettings!$M$7,(ABS($F38-$G38-BZ38+CA38)&lt;=1)*1,IF(AND(CC38,$F38=$G38,$F38&gt;=PrSettings!$M$6),(ABS(BZ38-$F38)&lt;=1)*1,IF(AND(ABS($F38-$G38-BZ38+CA38)&lt;=1,$F38+$G38&gt;=PrSettings!$M$8),(ABS(BZ38-$F38)&lt;=1)*(ABS(CA38-$G38)&lt;=1)*1,""))),"")</f>
        <v/>
      </c>
      <c r="CG38" s="262"/>
      <c r="CI38" s="253">
        <f t="shared" si="363"/>
        <v>16</v>
      </c>
      <c r="CJ38" s="254" t="str">
        <f>GrpE!$B$8</f>
        <v>Slovakia</v>
      </c>
      <c r="CK38" s="255">
        <f t="shared" si="364"/>
        <v>8</v>
      </c>
      <c r="CL38" s="254" t="str">
        <f>GrpE!$D$8</f>
        <v>Romania</v>
      </c>
      <c r="CM38" s="258"/>
      <c r="CN38" s="258"/>
      <c r="CO38" s="261"/>
      <c r="CP38" s="255" t="str">
        <f t="shared" si="365"/>
        <v/>
      </c>
      <c r="CQ38" s="255" t="str">
        <f>IF((CP38&lt;&gt;""),IF(OR($F38&lt;&gt;$G38,PrSettings!$M$4="●"),(($F38-$G38)=(CM38-CN38))*1,0),"")</f>
        <v/>
      </c>
      <c r="CR38" s="255" t="str">
        <f t="shared" si="366"/>
        <v/>
      </c>
      <c r="CS38" s="255" t="str">
        <f>IF(CP38&lt;&gt;"",IF(ABS($F38-$G38)&gt;=PrSettings!$M$7,(ABS($F38-$G38-CM38+CN38)&lt;=1)*1,IF(AND(CP38,$F38=$G38,$F38&gt;=PrSettings!$M$6),(ABS(CM38-$F38)&lt;=1)*1,IF(AND(ABS($F38-$G38-CM38+CN38)&lt;=1,$F38+$G38&gt;=PrSettings!$M$8),(ABS(CM38-$F38)&lt;=1)*(ABS(CN38-$G38)&lt;=1)*1,""))),"")</f>
        <v/>
      </c>
      <c r="CT38" s="262"/>
      <c r="CV38" s="253">
        <f t="shared" si="367"/>
        <v>16</v>
      </c>
      <c r="CW38" s="254" t="str">
        <f>GrpE!$B$8</f>
        <v>Slovakia</v>
      </c>
      <c r="CX38" s="255">
        <f t="shared" si="368"/>
        <v>8</v>
      </c>
      <c r="CY38" s="254" t="str">
        <f>GrpE!$D$8</f>
        <v>Romania</v>
      </c>
      <c r="CZ38" s="258"/>
      <c r="DA38" s="258"/>
      <c r="DB38" s="261"/>
      <c r="DC38" s="255" t="str">
        <f t="shared" si="369"/>
        <v/>
      </c>
      <c r="DD38" s="255" t="str">
        <f>IF((DC38&lt;&gt;""),IF(OR($F38&lt;&gt;$G38,PrSettings!$M$4="●"),(($F38-$G38)=(CZ38-DA38))*1,0),"")</f>
        <v/>
      </c>
      <c r="DE38" s="255" t="str">
        <f t="shared" si="370"/>
        <v/>
      </c>
      <c r="DF38" s="255" t="str">
        <f>IF(DC38&lt;&gt;"",IF(ABS($F38-$G38)&gt;=PrSettings!$M$7,(ABS($F38-$G38-CZ38+DA38)&lt;=1)*1,IF(AND(DC38,$F38=$G38,$F38&gt;=PrSettings!$M$6),(ABS(CZ38-$F38)&lt;=1)*1,IF(AND(ABS($F38-$G38-CZ38+DA38)&lt;=1,$F38+$G38&gt;=PrSettings!$M$8),(ABS(CZ38-$F38)&lt;=1)*(ABS(DA38-$G38)&lt;=1)*1,""))),"")</f>
        <v/>
      </c>
      <c r="DG38" s="262"/>
      <c r="DI38" s="253">
        <f t="shared" si="371"/>
        <v>16</v>
      </c>
      <c r="DJ38" s="254" t="str">
        <f>GrpE!$B$8</f>
        <v>Slovakia</v>
      </c>
      <c r="DK38" s="255">
        <f t="shared" si="372"/>
        <v>8</v>
      </c>
      <c r="DL38" s="254" t="str">
        <f>GrpE!$D$8</f>
        <v>Romania</v>
      </c>
      <c r="DM38" s="258"/>
      <c r="DN38" s="258"/>
      <c r="DO38" s="261"/>
      <c r="DP38" s="255" t="str">
        <f t="shared" si="373"/>
        <v/>
      </c>
      <c r="DQ38" s="255" t="str">
        <f>IF((DP38&lt;&gt;""),IF(OR($F38&lt;&gt;$G38,PrSettings!$M$4="●"),(($F38-$G38)=(DM38-DN38))*1,0),"")</f>
        <v/>
      </c>
      <c r="DR38" s="255" t="str">
        <f t="shared" si="374"/>
        <v/>
      </c>
      <c r="DS38" s="255" t="str">
        <f>IF(DP38&lt;&gt;"",IF(ABS($F38-$G38)&gt;=PrSettings!$M$7,(ABS($F38-$G38-DM38+DN38)&lt;=1)*1,IF(AND(DP38,$F38=$G38,$F38&gt;=PrSettings!$M$6),(ABS(DM38-$F38)&lt;=1)*1,IF(AND(ABS($F38-$G38-DM38+DN38)&lt;=1,$F38+$G38&gt;=PrSettings!$M$8),(ABS(DM38-$F38)&lt;=1)*(ABS(DN38-$G38)&lt;=1)*1,""))),"")</f>
        <v/>
      </c>
      <c r="DT38" s="262"/>
      <c r="DV38" s="253">
        <f t="shared" si="375"/>
        <v>16</v>
      </c>
      <c r="DW38" s="254" t="str">
        <f>GrpE!$B$8</f>
        <v>Slovakia</v>
      </c>
      <c r="DX38" s="255">
        <f t="shared" si="376"/>
        <v>8</v>
      </c>
      <c r="DY38" s="254" t="str">
        <f>GrpE!$D$8</f>
        <v>Romania</v>
      </c>
      <c r="DZ38" s="258"/>
      <c r="EA38" s="258"/>
      <c r="EB38" s="261"/>
      <c r="EC38" s="255" t="str">
        <f t="shared" si="377"/>
        <v/>
      </c>
      <c r="ED38" s="255" t="str">
        <f>IF((EC38&lt;&gt;""),IF(OR($F38&lt;&gt;$G38,PrSettings!$M$4="●"),(($F38-$G38)=(DZ38-EA38))*1,0),"")</f>
        <v/>
      </c>
      <c r="EE38" s="255" t="str">
        <f t="shared" si="378"/>
        <v/>
      </c>
      <c r="EF38" s="255" t="str">
        <f>IF(EC38&lt;&gt;"",IF(ABS($F38-$G38)&gt;=PrSettings!$M$7,(ABS($F38-$G38-DZ38+EA38)&lt;=1)*1,IF(AND(EC38,$F38=$G38,$F38&gt;=PrSettings!$M$6),(ABS(DZ38-$F38)&lt;=1)*1,IF(AND(ABS($F38-$G38-DZ38+EA38)&lt;=1,$F38+$G38&gt;=PrSettings!$M$8),(ABS(DZ38-$F38)&lt;=1)*(ABS(EA38-$G38)&lt;=1)*1,""))),"")</f>
        <v/>
      </c>
      <c r="EG38" s="262"/>
      <c r="EI38" s="253">
        <f t="shared" si="379"/>
        <v>16</v>
      </c>
      <c r="EJ38" s="254" t="str">
        <f>GrpE!$B$8</f>
        <v>Slovakia</v>
      </c>
      <c r="EK38" s="255">
        <f t="shared" si="380"/>
        <v>8</v>
      </c>
      <c r="EL38" s="254" t="str">
        <f>GrpE!$D$8</f>
        <v>Romania</v>
      </c>
      <c r="EM38" s="258"/>
      <c r="EN38" s="258"/>
      <c r="EO38" s="261"/>
      <c r="EP38" s="255" t="str">
        <f t="shared" si="381"/>
        <v/>
      </c>
      <c r="EQ38" s="255" t="str">
        <f>IF((EP38&lt;&gt;""),IF(OR($F38&lt;&gt;$G38,PrSettings!$M$4="●"),(($F38-$G38)=(EM38-EN38))*1,0),"")</f>
        <v/>
      </c>
      <c r="ER38" s="255" t="str">
        <f t="shared" si="382"/>
        <v/>
      </c>
      <c r="ES38" s="255" t="str">
        <f>IF(EP38&lt;&gt;"",IF(ABS($F38-$G38)&gt;=PrSettings!$M$7,(ABS($F38-$G38-EM38+EN38)&lt;=1)*1,IF(AND(EP38,$F38=$G38,$F38&gt;=PrSettings!$M$6),(ABS(EM38-$F38)&lt;=1)*1,IF(AND(ABS($F38-$G38-EM38+EN38)&lt;=1,$F38+$G38&gt;=PrSettings!$M$8),(ABS(EM38-$F38)&lt;=1)*(ABS(EN38-$G38)&lt;=1)*1,""))),"")</f>
        <v/>
      </c>
      <c r="ET38" s="262"/>
      <c r="EV38" s="253">
        <f t="shared" si="383"/>
        <v>16</v>
      </c>
      <c r="EW38" s="254" t="str">
        <f>GrpE!$B$8</f>
        <v>Slovakia</v>
      </c>
      <c r="EX38" s="255">
        <f t="shared" si="384"/>
        <v>8</v>
      </c>
      <c r="EY38" s="254" t="str">
        <f>GrpE!$D$8</f>
        <v>Romania</v>
      </c>
      <c r="EZ38" s="258"/>
      <c r="FA38" s="258"/>
      <c r="FB38" s="261"/>
      <c r="FC38" s="255" t="str">
        <f t="shared" si="385"/>
        <v/>
      </c>
      <c r="FD38" s="255" t="str">
        <f>IF((FC38&lt;&gt;""),IF(OR($F38&lt;&gt;$G38,PrSettings!$M$4="●"),(($F38-$G38)=(EZ38-FA38))*1,0),"")</f>
        <v/>
      </c>
      <c r="FE38" s="255" t="str">
        <f t="shared" si="386"/>
        <v/>
      </c>
      <c r="FF38" s="255" t="str">
        <f>IF(FC38&lt;&gt;"",IF(ABS($F38-$G38)&gt;=PrSettings!$M$7,(ABS($F38-$G38-EZ38+FA38)&lt;=1)*1,IF(AND(FC38,$F38=$G38,$F38&gt;=PrSettings!$M$6),(ABS(EZ38-$F38)&lt;=1)*1,IF(AND(ABS($F38-$G38-EZ38+FA38)&lt;=1,$F38+$G38&gt;=PrSettings!$M$8),(ABS(EZ38-$F38)&lt;=1)*(ABS(FA38-$G38)&lt;=1)*1,""))),"")</f>
        <v/>
      </c>
      <c r="FG38" s="262"/>
      <c r="FI38" s="253">
        <f t="shared" si="387"/>
        <v>16</v>
      </c>
      <c r="FJ38" s="254" t="str">
        <f>GrpE!$B$8</f>
        <v>Slovakia</v>
      </c>
      <c r="FK38" s="255">
        <f t="shared" si="388"/>
        <v>8</v>
      </c>
      <c r="FL38" s="254" t="str">
        <f>GrpE!$D$8</f>
        <v>Romania</v>
      </c>
      <c r="FM38" s="258"/>
      <c r="FN38" s="258"/>
      <c r="FO38" s="261"/>
      <c r="FP38" s="255" t="str">
        <f t="shared" si="389"/>
        <v/>
      </c>
      <c r="FQ38" s="255" t="str">
        <f>IF((FP38&lt;&gt;""),IF(OR($F38&lt;&gt;$G38,PrSettings!$M$4="●"),(($F38-$G38)=(FM38-FN38))*1,0),"")</f>
        <v/>
      </c>
      <c r="FR38" s="255" t="str">
        <f t="shared" si="390"/>
        <v/>
      </c>
      <c r="FS38" s="255" t="str">
        <f>IF(FP38&lt;&gt;"",IF(ABS($F38-$G38)&gt;=PrSettings!$M$7,(ABS($F38-$G38-FM38+FN38)&lt;=1)*1,IF(AND(FP38,$F38=$G38,$F38&gt;=PrSettings!$M$6),(ABS(FM38-$F38)&lt;=1)*1,IF(AND(ABS($F38-$G38-FM38+FN38)&lt;=1,$F38+$G38&gt;=PrSettings!$M$8),(ABS(FM38-$F38)&lt;=1)*(ABS(FN38-$G38)&lt;=1)*1,""))),"")</f>
        <v/>
      </c>
      <c r="FT38" s="262"/>
      <c r="FV38" s="253">
        <f t="shared" si="391"/>
        <v>16</v>
      </c>
      <c r="FW38" s="254" t="str">
        <f>GrpE!$B$8</f>
        <v>Slovakia</v>
      </c>
      <c r="FX38" s="255">
        <f t="shared" si="392"/>
        <v>8</v>
      </c>
      <c r="FY38" s="254" t="str">
        <f>GrpE!$D$8</f>
        <v>Romania</v>
      </c>
      <c r="FZ38" s="258"/>
      <c r="GA38" s="258"/>
      <c r="GB38" s="261"/>
      <c r="GC38" s="255" t="str">
        <f t="shared" si="393"/>
        <v/>
      </c>
      <c r="GD38" s="255" t="str">
        <f>IF((GC38&lt;&gt;""),IF(OR($F38&lt;&gt;$G38,PrSettings!$M$4="●"),(($F38-$G38)=(FZ38-GA38))*1,0),"")</f>
        <v/>
      </c>
      <c r="GE38" s="255" t="str">
        <f t="shared" si="394"/>
        <v/>
      </c>
      <c r="GF38" s="255" t="str">
        <f>IF(GC38&lt;&gt;"",IF(ABS($F38-$G38)&gt;=PrSettings!$M$7,(ABS($F38-$G38-FZ38+GA38)&lt;=1)*1,IF(AND(GC38,$F38=$G38,$F38&gt;=PrSettings!$M$6),(ABS(FZ38-$F38)&lt;=1)*1,IF(AND(ABS($F38-$G38-FZ38+GA38)&lt;=1,$F38+$G38&gt;=PrSettings!$M$8),(ABS(FZ38-$F38)&lt;=1)*(ABS(GA38-$G38)&lt;=1)*1,""))),"")</f>
        <v/>
      </c>
      <c r="GG38" s="262"/>
      <c r="GI38" s="253">
        <f t="shared" si="395"/>
        <v>16</v>
      </c>
      <c r="GJ38" s="254" t="str">
        <f>GrpE!$B$8</f>
        <v>Slovakia</v>
      </c>
      <c r="GK38" s="255">
        <f t="shared" si="396"/>
        <v>8</v>
      </c>
      <c r="GL38" s="254" t="str">
        <f>GrpE!$D$8</f>
        <v>Romania</v>
      </c>
      <c r="GM38" s="258"/>
      <c r="GN38" s="258"/>
      <c r="GO38" s="261"/>
      <c r="GP38" s="255" t="str">
        <f t="shared" si="397"/>
        <v/>
      </c>
      <c r="GQ38" s="255" t="str">
        <f>IF((GP38&lt;&gt;""),IF(OR($F38&lt;&gt;$G38,PrSettings!$M$4="●"),(($F38-$G38)=(GM38-GN38))*1,0),"")</f>
        <v/>
      </c>
      <c r="GR38" s="255" t="str">
        <f t="shared" si="398"/>
        <v/>
      </c>
      <c r="GS38" s="255" t="str">
        <f>IF(GP38&lt;&gt;"",IF(ABS($F38-$G38)&gt;=PrSettings!$M$7,(ABS($F38-$G38-GM38+GN38)&lt;=1)*1,IF(AND(GP38,$F38=$G38,$F38&gt;=PrSettings!$M$6),(ABS(GM38-$F38)&lt;=1)*1,IF(AND(ABS($F38-$G38-GM38+GN38)&lt;=1,$F38+$G38&gt;=PrSettings!$M$8),(ABS(GM38-$F38)&lt;=1)*(ABS(GN38-$G38)&lt;=1)*1,""))),"")</f>
        <v/>
      </c>
      <c r="GT38" s="262"/>
      <c r="GV38" s="253">
        <f t="shared" si="399"/>
        <v>16</v>
      </c>
      <c r="GW38" s="254" t="str">
        <f>GrpE!$B$8</f>
        <v>Slovakia</v>
      </c>
      <c r="GX38" s="255">
        <f t="shared" si="400"/>
        <v>8</v>
      </c>
      <c r="GY38" s="254" t="str">
        <f>GrpE!$D$8</f>
        <v>Romania</v>
      </c>
      <c r="GZ38" s="258"/>
      <c r="HA38" s="258"/>
      <c r="HB38" s="261"/>
      <c r="HC38" s="255" t="str">
        <f t="shared" si="401"/>
        <v/>
      </c>
      <c r="HD38" s="255" t="str">
        <f>IF((HC38&lt;&gt;""),IF(OR($F38&lt;&gt;$G38,PrSettings!$M$4="●"),(($F38-$G38)=(GZ38-HA38))*1,0),"")</f>
        <v/>
      </c>
      <c r="HE38" s="255" t="str">
        <f t="shared" si="402"/>
        <v/>
      </c>
      <c r="HF38" s="255" t="str">
        <f>IF(HC38&lt;&gt;"",IF(ABS($F38-$G38)&gt;=PrSettings!$M$7,(ABS($F38-$G38-GZ38+HA38)&lt;=1)*1,IF(AND(HC38,$F38=$G38,$F38&gt;=PrSettings!$M$6),(ABS(GZ38-$F38)&lt;=1)*1,IF(AND(ABS($F38-$G38-GZ38+HA38)&lt;=1,$F38+$G38&gt;=PrSettings!$M$8),(ABS(GZ38-$F38)&lt;=1)*(ABS(HA38-$G38)&lt;=1)*1,""))),"")</f>
        <v/>
      </c>
      <c r="HG38" s="262"/>
      <c r="HI38" s="253">
        <f t="shared" si="403"/>
        <v>16</v>
      </c>
      <c r="HJ38" s="254" t="str">
        <f>GrpE!$B$8</f>
        <v>Slovakia</v>
      </c>
      <c r="HK38" s="255">
        <f t="shared" si="404"/>
        <v>8</v>
      </c>
      <c r="HL38" s="254" t="str">
        <f>GrpE!$D$8</f>
        <v>Romania</v>
      </c>
      <c r="HM38" s="258"/>
      <c r="HN38" s="258"/>
      <c r="HO38" s="261"/>
      <c r="HP38" s="255" t="str">
        <f t="shared" si="405"/>
        <v/>
      </c>
      <c r="HQ38" s="255" t="str">
        <f>IF((HP38&lt;&gt;""),IF(OR($F38&lt;&gt;$G38,PrSettings!$M$4="●"),(($F38-$G38)=(HM38-HN38))*1,0),"")</f>
        <v/>
      </c>
      <c r="HR38" s="255" t="str">
        <f t="shared" si="406"/>
        <v/>
      </c>
      <c r="HS38" s="255" t="str">
        <f>IF(HP38&lt;&gt;"",IF(ABS($F38-$G38)&gt;=PrSettings!$M$7,(ABS($F38-$G38-HM38+HN38)&lt;=1)*1,IF(AND(HP38,$F38=$G38,$F38&gt;=PrSettings!$M$6),(ABS(HM38-$F38)&lt;=1)*1,IF(AND(ABS($F38-$G38-HM38+HN38)&lt;=1,$F38+$G38&gt;=PrSettings!$M$8),(ABS(HM38-$F38)&lt;=1)*(ABS(HN38-$G38)&lt;=1)*1,""))),"")</f>
        <v/>
      </c>
      <c r="HT38" s="262"/>
      <c r="HV38" s="253">
        <f t="shared" si="407"/>
        <v>16</v>
      </c>
      <c r="HW38" s="254" t="str">
        <f>GrpE!$B$8</f>
        <v>Slovakia</v>
      </c>
      <c r="HX38" s="255">
        <f t="shared" si="408"/>
        <v>8</v>
      </c>
      <c r="HY38" s="254" t="str">
        <f>GrpE!$D$8</f>
        <v>Romania</v>
      </c>
      <c r="HZ38" s="258"/>
      <c r="IA38" s="258"/>
      <c r="IB38" s="261"/>
      <c r="IC38" s="255" t="str">
        <f t="shared" si="409"/>
        <v/>
      </c>
      <c r="ID38" s="255" t="str">
        <f>IF((IC38&lt;&gt;""),IF(OR($F38&lt;&gt;$G38,PrSettings!$M$4="●"),(($F38-$G38)=(HZ38-IA38))*1,0),"")</f>
        <v/>
      </c>
      <c r="IE38" s="255" t="str">
        <f t="shared" si="410"/>
        <v/>
      </c>
      <c r="IF38" s="255" t="str">
        <f>IF(IC38&lt;&gt;"",IF(ABS($F38-$G38)&gt;=PrSettings!$M$7,(ABS($F38-$G38-HZ38+IA38)&lt;=1)*1,IF(AND(IC38,$F38=$G38,$F38&gt;=PrSettings!$M$6),(ABS(HZ38-$F38)&lt;=1)*1,IF(AND(ABS($F38-$G38-HZ38+IA38)&lt;=1,$F38+$G38&gt;=PrSettings!$M$8),(ABS(HZ38-$F38)&lt;=1)*(ABS(IA38-$G38)&lt;=1)*1,""))),"")</f>
        <v/>
      </c>
      <c r="IG38" s="262"/>
      <c r="II38" s="253">
        <f t="shared" si="411"/>
        <v>16</v>
      </c>
      <c r="IJ38" s="254" t="str">
        <f>GrpE!$B$8</f>
        <v>Slovakia</v>
      </c>
      <c r="IK38" s="255">
        <f t="shared" si="412"/>
        <v>8</v>
      </c>
      <c r="IL38" s="254" t="str">
        <f>GrpE!$D$8</f>
        <v>Romania</v>
      </c>
      <c r="IM38" s="258"/>
      <c r="IN38" s="258"/>
      <c r="IO38" s="261"/>
      <c r="IP38" s="255" t="str">
        <f t="shared" si="413"/>
        <v/>
      </c>
      <c r="IQ38" s="255" t="str">
        <f>IF((IP38&lt;&gt;""),IF(OR($F38&lt;&gt;$G38,PrSettings!$M$4="●"),(($F38-$G38)=(IM38-IN38))*1,0),"")</f>
        <v/>
      </c>
      <c r="IR38" s="255" t="str">
        <f t="shared" si="414"/>
        <v/>
      </c>
      <c r="IS38" s="255" t="str">
        <f>IF(IP38&lt;&gt;"",IF(ABS($F38-$G38)&gt;=PrSettings!$M$7,(ABS($F38-$G38-IM38+IN38)&lt;=1)*1,IF(AND(IP38,$F38=$G38,$F38&gt;=PrSettings!$M$6),(ABS(IM38-$F38)&lt;=1)*1,IF(AND(ABS($F38-$G38-IM38+IN38)&lt;=1,$F38+$G38&gt;=PrSettings!$M$8),(ABS(IM38-$F38)&lt;=1)*(ABS(IN38-$G38)&lt;=1)*1,""))),"")</f>
        <v/>
      </c>
      <c r="IT38" s="262"/>
      <c r="IV38" s="253">
        <f t="shared" si="415"/>
        <v>16</v>
      </c>
      <c r="IW38" s="254" t="str">
        <f>GrpE!$B$8</f>
        <v>Slovakia</v>
      </c>
      <c r="IX38" s="255">
        <f t="shared" si="416"/>
        <v>8</v>
      </c>
      <c r="IY38" s="254" t="str">
        <f>GrpE!$D$8</f>
        <v>Romania</v>
      </c>
      <c r="IZ38" s="258"/>
      <c r="JA38" s="258"/>
      <c r="JB38" s="261"/>
      <c r="JC38" s="255" t="str">
        <f t="shared" si="417"/>
        <v/>
      </c>
      <c r="JD38" s="255" t="str">
        <f>IF((JC38&lt;&gt;""),IF(OR($F38&lt;&gt;$G38,PrSettings!$M$4="●"),(($F38-$G38)=(IZ38-JA38))*1,0),"")</f>
        <v/>
      </c>
      <c r="JE38" s="255" t="str">
        <f t="shared" si="418"/>
        <v/>
      </c>
      <c r="JF38" s="255" t="str">
        <f>IF(JC38&lt;&gt;"",IF(ABS($F38-$G38)&gt;=PrSettings!$M$7,(ABS($F38-$G38-IZ38+JA38)&lt;=1)*1,IF(AND(JC38,$F38=$G38,$F38&gt;=PrSettings!$M$6),(ABS(IZ38-$F38)&lt;=1)*1,IF(AND(ABS($F38-$G38-IZ38+JA38)&lt;=1,$F38+$G38&gt;=PrSettings!$M$8),(ABS(IZ38-$F38)&lt;=1)*(ABS(JA38-$G38)&lt;=1)*1,""))),"")</f>
        <v/>
      </c>
      <c r="JG38" s="262"/>
      <c r="JI38" s="253">
        <f t="shared" si="419"/>
        <v>16</v>
      </c>
      <c r="JJ38" s="254" t="str">
        <f>GrpE!$B$8</f>
        <v>Slovakia</v>
      </c>
      <c r="JK38" s="255">
        <f t="shared" si="420"/>
        <v>8</v>
      </c>
      <c r="JL38" s="254" t="str">
        <f>GrpE!$D$8</f>
        <v>Romania</v>
      </c>
      <c r="JM38" s="258"/>
      <c r="JN38" s="258"/>
      <c r="JO38" s="261"/>
      <c r="JP38" s="255" t="str">
        <f t="shared" si="421"/>
        <v/>
      </c>
      <c r="JQ38" s="255" t="str">
        <f>IF((JP38&lt;&gt;""),IF(OR($F38&lt;&gt;$G38,PrSettings!$M$4="●"),(($F38-$G38)=(JM38-JN38))*1,0),"")</f>
        <v/>
      </c>
      <c r="JR38" s="255" t="str">
        <f t="shared" si="422"/>
        <v/>
      </c>
      <c r="JS38" s="255" t="str">
        <f>IF(JP38&lt;&gt;"",IF(ABS($F38-$G38)&gt;=PrSettings!$M$7,(ABS($F38-$G38-JM38+JN38)&lt;=1)*1,IF(AND(JP38,$F38=$G38,$F38&gt;=PrSettings!$M$6),(ABS(JM38-$F38)&lt;=1)*1,IF(AND(ABS($F38-$G38-JM38+JN38)&lt;=1,$F38+$G38&gt;=PrSettings!$M$8),(ABS(JM38-$F38)&lt;=1)*(ABS(JN38-$G38)&lt;=1)*1,""))),"")</f>
        <v/>
      </c>
      <c r="JT38" s="262"/>
      <c r="JV38" s="253">
        <f t="shared" si="423"/>
        <v>16</v>
      </c>
      <c r="JW38" s="254" t="str">
        <f>GrpE!$B$8</f>
        <v>Slovakia</v>
      </c>
      <c r="JX38" s="255">
        <f t="shared" si="424"/>
        <v>8</v>
      </c>
      <c r="JY38" s="254" t="str">
        <f>GrpE!$D$8</f>
        <v>Romania</v>
      </c>
      <c r="JZ38" s="258"/>
      <c r="KA38" s="258"/>
      <c r="KB38" s="261"/>
      <c r="KC38" s="255" t="str">
        <f t="shared" si="425"/>
        <v/>
      </c>
      <c r="KD38" s="255" t="str">
        <f>IF((KC38&lt;&gt;""),IF(OR($F38&lt;&gt;$G38,PrSettings!$M$4="●"),(($F38-$G38)=(JZ38-KA38))*1,0),"")</f>
        <v/>
      </c>
      <c r="KE38" s="255" t="str">
        <f t="shared" si="426"/>
        <v/>
      </c>
      <c r="KF38" s="255" t="str">
        <f>IF(KC38&lt;&gt;"",IF(ABS($F38-$G38)&gt;=PrSettings!$M$7,(ABS($F38-$G38-JZ38+KA38)&lt;=1)*1,IF(AND(KC38,$F38=$G38,$F38&gt;=PrSettings!$M$6),(ABS(JZ38-$F38)&lt;=1)*1,IF(AND(ABS($F38-$G38-JZ38+KA38)&lt;=1,$F38+$G38&gt;=PrSettings!$M$8),(ABS(JZ38-$F38)&lt;=1)*(ABS(KA38-$G38)&lt;=1)*1,""))),"")</f>
        <v/>
      </c>
      <c r="KG38" s="262"/>
      <c r="KI38" s="253">
        <f t="shared" si="427"/>
        <v>16</v>
      </c>
      <c r="KJ38" s="254" t="str">
        <f>GrpE!$B$8</f>
        <v>Slovakia</v>
      </c>
      <c r="KK38" s="255">
        <f t="shared" si="428"/>
        <v>8</v>
      </c>
      <c r="KL38" s="254" t="str">
        <f>GrpE!$D$8</f>
        <v>Romania</v>
      </c>
      <c r="KM38" s="258"/>
      <c r="KN38" s="258"/>
      <c r="KO38" s="261"/>
      <c r="KP38" s="255" t="str">
        <f t="shared" si="429"/>
        <v/>
      </c>
      <c r="KQ38" s="255" t="str">
        <f>IF((KP38&lt;&gt;""),IF(OR($F38&lt;&gt;$G38,PrSettings!$M$4="●"),(($F38-$G38)=(KM38-KN38))*1,0),"")</f>
        <v/>
      </c>
      <c r="KR38" s="255" t="str">
        <f t="shared" si="430"/>
        <v/>
      </c>
      <c r="KS38" s="255" t="str">
        <f>IF(KP38&lt;&gt;"",IF(ABS($F38-$G38)&gt;=PrSettings!$M$7,(ABS($F38-$G38-KM38+KN38)&lt;=1)*1,IF(AND(KP38,$F38=$G38,$F38&gt;=PrSettings!$M$6),(ABS(KM38-$F38)&lt;=1)*1,IF(AND(ABS($F38-$G38-KM38+KN38)&lt;=1,$F38+$G38&gt;=PrSettings!$M$8),(ABS(KM38-$F38)&lt;=1)*(ABS(KN38-$G38)&lt;=1)*1,""))),"")</f>
        <v/>
      </c>
      <c r="KT38" s="262"/>
      <c r="KV38" s="253">
        <f t="shared" si="431"/>
        <v>16</v>
      </c>
      <c r="KW38" s="254" t="str">
        <f>GrpE!$B$8</f>
        <v>Slovakia</v>
      </c>
      <c r="KX38" s="255">
        <f t="shared" si="432"/>
        <v>8</v>
      </c>
      <c r="KY38" s="254" t="str">
        <f>GrpE!$D$8</f>
        <v>Romania</v>
      </c>
      <c r="KZ38" s="258"/>
      <c r="LA38" s="258"/>
      <c r="LB38" s="261"/>
      <c r="LC38" s="255" t="str">
        <f t="shared" si="433"/>
        <v/>
      </c>
      <c r="LD38" s="255" t="str">
        <f>IF((LC38&lt;&gt;""),IF(OR($F38&lt;&gt;$G38,PrSettings!$M$4="●"),(($F38-$G38)=(KZ38-LA38))*1,0),"")</f>
        <v/>
      </c>
      <c r="LE38" s="255" t="str">
        <f t="shared" si="434"/>
        <v/>
      </c>
      <c r="LF38" s="255" t="str">
        <f>IF(LC38&lt;&gt;"",IF(ABS($F38-$G38)&gt;=PrSettings!$M$7,(ABS($F38-$G38-KZ38+LA38)&lt;=1)*1,IF(AND(LC38,$F38=$G38,$F38&gt;=PrSettings!$M$6),(ABS(KZ38-$F38)&lt;=1)*1,IF(AND(ABS($F38-$G38-KZ38+LA38)&lt;=1,$F38+$G38&gt;=PrSettings!$M$8),(ABS(KZ38-$F38)&lt;=1)*(ABS(LA38-$G38)&lt;=1)*1,""))),"")</f>
        <v/>
      </c>
      <c r="LG38" s="262"/>
      <c r="LI38" s="253">
        <f t="shared" si="435"/>
        <v>16</v>
      </c>
      <c r="LJ38" s="254" t="str">
        <f>GrpE!$B$8</f>
        <v>Slovakia</v>
      </c>
      <c r="LK38" s="255">
        <f t="shared" si="436"/>
        <v>8</v>
      </c>
      <c r="LL38" s="254" t="str">
        <f>GrpE!$D$8</f>
        <v>Romania</v>
      </c>
      <c r="LM38" s="258"/>
      <c r="LN38" s="258"/>
      <c r="LO38" s="261"/>
      <c r="LP38" s="255" t="str">
        <f t="shared" si="437"/>
        <v/>
      </c>
      <c r="LQ38" s="255" t="str">
        <f>IF((LP38&lt;&gt;""),IF(OR($F38&lt;&gt;$G38,PrSettings!$M$4="●"),(($F38-$G38)=(LM38-LN38))*1,0),"")</f>
        <v/>
      </c>
      <c r="LR38" s="255" t="str">
        <f t="shared" si="438"/>
        <v/>
      </c>
      <c r="LS38" s="255" t="str">
        <f>IF(LP38&lt;&gt;"",IF(ABS($F38-$G38)&gt;=PrSettings!$M$7,(ABS($F38-$G38-LM38+LN38)&lt;=1)*1,IF(AND(LP38,$F38=$G38,$F38&gt;=PrSettings!$M$6),(ABS(LM38-$F38)&lt;=1)*1,IF(AND(ABS($F38-$G38-LM38+LN38)&lt;=1,$F38+$G38&gt;=PrSettings!$M$8),(ABS(LM38-$F38)&lt;=1)*(ABS(LN38-$G38)&lt;=1)*1,""))),"")</f>
        <v/>
      </c>
      <c r="LT38" s="262"/>
      <c r="LV38" s="253">
        <f t="shared" si="439"/>
        <v>16</v>
      </c>
      <c r="LW38" s="254" t="str">
        <f>GrpE!$B$8</f>
        <v>Slovakia</v>
      </c>
      <c r="LX38" s="255">
        <f t="shared" si="440"/>
        <v>8</v>
      </c>
      <c r="LY38" s="254" t="str">
        <f>GrpE!$D$8</f>
        <v>Romania</v>
      </c>
      <c r="LZ38" s="258"/>
      <c r="MA38" s="258"/>
      <c r="MB38" s="261"/>
      <c r="MC38" s="255" t="str">
        <f t="shared" si="441"/>
        <v/>
      </c>
      <c r="MD38" s="255" t="str">
        <f>IF((MC38&lt;&gt;""),IF(OR($F38&lt;&gt;$G38,PrSettings!$M$4="●"),(($F38-$G38)=(LZ38-MA38))*1,0),"")</f>
        <v/>
      </c>
      <c r="ME38" s="255" t="str">
        <f t="shared" si="442"/>
        <v/>
      </c>
      <c r="MF38" s="255" t="str">
        <f>IF(MC38&lt;&gt;"",IF(ABS($F38-$G38)&gt;=PrSettings!$M$7,(ABS($F38-$G38-LZ38+MA38)&lt;=1)*1,IF(AND(MC38,$F38=$G38,$F38&gt;=PrSettings!$M$6),(ABS(LZ38-$F38)&lt;=1)*1,IF(AND(ABS($F38-$G38-LZ38+MA38)&lt;=1,$F38+$G38&gt;=PrSettings!$M$8),(ABS(LZ38-$F38)&lt;=1)*(ABS(MA38-$G38)&lt;=1)*1,""))),"")</f>
        <v/>
      </c>
      <c r="MG38" s="262"/>
    </row>
    <row r="39">
      <c r="A39" s="172"/>
      <c r="B39" s="253">
        <f t="array" ref="B39">INDEX(Groups!$C$7:$C$35,MATCH(C39,Groups!$D$7:$D$35,0))</f>
        <v>21</v>
      </c>
      <c r="C39" s="254" t="str">
        <f>GrpE!$B$9</f>
        <v>Ukraine</v>
      </c>
      <c r="D39" s="255">
        <f t="array" ref="D39">INDEX(Groups!$C$7:$C$35,MATCH(E39,Groups!$D$7:$D$35,0))</f>
        <v>4</v>
      </c>
      <c r="E39" s="254" t="str">
        <f>GrpE!$D$9</f>
        <v>Belgium</v>
      </c>
      <c r="F39" s="256">
        <f>GrpE!$E$9</f>
        <v>1</v>
      </c>
      <c r="G39" s="257">
        <f>GrpE!$G$9</f>
        <v>2</v>
      </c>
      <c r="H39" s="133"/>
      <c r="I39" s="253">
        <f t="shared" si="339"/>
        <v>21</v>
      </c>
      <c r="J39" s="254" t="str">
        <f>GrpE!$B$9</f>
        <v>Ukraine</v>
      </c>
      <c r="K39" s="255">
        <f t="shared" si="340"/>
        <v>4</v>
      </c>
      <c r="L39" s="254" t="str">
        <f>GrpE!$D$9</f>
        <v>Belgium</v>
      </c>
      <c r="M39" s="258"/>
      <c r="N39" s="258"/>
      <c r="O39" s="263"/>
      <c r="P39" s="255" t="str">
        <f t="shared" si="341"/>
        <v/>
      </c>
      <c r="Q39" s="255" t="str">
        <f>IF((P39&lt;&gt;""),IF(OR($F39&lt;&gt;$G39,PrSettings!$M$4="●"),(($F39-$G39)=(M39-N39))*1,0),"")</f>
        <v/>
      </c>
      <c r="R39" s="255" t="str">
        <f t="shared" si="342"/>
        <v/>
      </c>
      <c r="S39" s="255" t="str">
        <f>IF(P39&lt;&gt;"",IF(ABS($F39-$G39)&gt;=PrSettings!$M$7,(ABS($F39-$G39-M39+N39)&lt;=1)*1,IF(AND(P39,$F39=$G39,$F39&gt;=PrSettings!$M$6),(ABS(M39-$F39)&lt;=1)*1,IF(AND(ABS($F39-$G39-M39+N39)&lt;=1,$F39+$G39&gt;=PrSettings!$M$8),(ABS(M39-$F39)&lt;=1)*(ABS(N39-$G39)&lt;=1)*1,""))),"")</f>
        <v/>
      </c>
      <c r="T39" s="264"/>
      <c r="V39" s="253">
        <f t="shared" si="343"/>
        <v>21</v>
      </c>
      <c r="W39" s="254" t="str">
        <f>GrpE!$B$9</f>
        <v>Ukraine</v>
      </c>
      <c r="X39" s="255">
        <f t="shared" si="344"/>
        <v>4</v>
      </c>
      <c r="Y39" s="254" t="str">
        <f>GrpE!$D$9</f>
        <v>Belgium</v>
      </c>
      <c r="Z39" s="258"/>
      <c r="AA39" s="258"/>
      <c r="AB39" s="263"/>
      <c r="AC39" s="255" t="str">
        <f t="shared" si="345"/>
        <v/>
      </c>
      <c r="AD39" s="255" t="str">
        <f>IF((AC39&lt;&gt;""),IF(OR($F39&lt;&gt;$G39,PrSettings!$M$4="●"),(($F39-$G39)=(Z39-AA39))*1,0),"")</f>
        <v/>
      </c>
      <c r="AE39" s="255" t="str">
        <f t="shared" si="346"/>
        <v/>
      </c>
      <c r="AF39" s="255" t="str">
        <f>IF(AC39&lt;&gt;"",IF(ABS($F39-$G39)&gt;=PrSettings!$M$7,(ABS($F39-$G39-Z39+AA39)&lt;=1)*1,IF(AND(AC39,$F39=$G39,$F39&gt;=PrSettings!$M$6),(ABS(Z39-$F39)&lt;=1)*1,IF(AND(ABS($F39-$G39-Z39+AA39)&lt;=1,$F39+$G39&gt;=PrSettings!$M$8),(ABS(Z39-$F39)&lt;=1)*(ABS(AA39-$G39)&lt;=1)*1,""))),"")</f>
        <v/>
      </c>
      <c r="AG39" s="264"/>
      <c r="AI39" s="253">
        <f t="shared" si="347"/>
        <v>21</v>
      </c>
      <c r="AJ39" s="254" t="str">
        <f>GrpE!$B$9</f>
        <v>Ukraine</v>
      </c>
      <c r="AK39" s="255">
        <f t="shared" si="348"/>
        <v>4</v>
      </c>
      <c r="AL39" s="254" t="str">
        <f>GrpE!$D$9</f>
        <v>Belgium</v>
      </c>
      <c r="AM39" s="258"/>
      <c r="AN39" s="258"/>
      <c r="AO39" s="263"/>
      <c r="AP39" s="255" t="str">
        <f t="shared" si="349"/>
        <v/>
      </c>
      <c r="AQ39" s="255" t="str">
        <f>IF((AP39&lt;&gt;""),IF(OR($F39&lt;&gt;$G39,PrSettings!$M$4="●"),(($F39-$G39)=(AM39-AN39))*1,0),"")</f>
        <v/>
      </c>
      <c r="AR39" s="255" t="str">
        <f t="shared" si="350"/>
        <v/>
      </c>
      <c r="AS39" s="255" t="str">
        <f>IF(AP39&lt;&gt;"",IF(ABS($F39-$G39)&gt;=PrSettings!$M$7,(ABS($F39-$G39-AM39+AN39)&lt;=1)*1,IF(AND(AP39,$F39=$G39,$F39&gt;=PrSettings!$M$6),(ABS(AM39-$F39)&lt;=1)*1,IF(AND(ABS($F39-$G39-AM39+AN39)&lt;=1,$F39+$G39&gt;=PrSettings!$M$8),(ABS(AM39-$F39)&lt;=1)*(ABS(AN39-$G39)&lt;=1)*1,""))),"")</f>
        <v/>
      </c>
      <c r="AT39" s="264"/>
      <c r="AV39" s="253">
        <f t="shared" si="351"/>
        <v>21</v>
      </c>
      <c r="AW39" s="254" t="str">
        <f>GrpE!$B$9</f>
        <v>Ukraine</v>
      </c>
      <c r="AX39" s="255">
        <f t="shared" si="352"/>
        <v>4</v>
      </c>
      <c r="AY39" s="254" t="str">
        <f>GrpE!$D$9</f>
        <v>Belgium</v>
      </c>
      <c r="AZ39" s="258"/>
      <c r="BA39" s="258"/>
      <c r="BB39" s="263"/>
      <c r="BC39" s="255" t="str">
        <f t="shared" si="353"/>
        <v/>
      </c>
      <c r="BD39" s="255" t="str">
        <f>IF((BC39&lt;&gt;""),IF(OR($F39&lt;&gt;$G39,PrSettings!$M$4="●"),(($F39-$G39)=(AZ39-BA39))*1,0),"")</f>
        <v/>
      </c>
      <c r="BE39" s="255" t="str">
        <f t="shared" si="354"/>
        <v/>
      </c>
      <c r="BF39" s="255" t="str">
        <f>IF(BC39&lt;&gt;"",IF(ABS($F39-$G39)&gt;=PrSettings!$M$7,(ABS($F39-$G39-AZ39+BA39)&lt;=1)*1,IF(AND(BC39,$F39=$G39,$F39&gt;=PrSettings!$M$6),(ABS(AZ39-$F39)&lt;=1)*1,IF(AND(ABS($F39-$G39-AZ39+BA39)&lt;=1,$F39+$G39&gt;=PrSettings!$M$8),(ABS(AZ39-$F39)&lt;=1)*(ABS(BA39-$G39)&lt;=1)*1,""))),"")</f>
        <v/>
      </c>
      <c r="BG39" s="264"/>
      <c r="BI39" s="253">
        <f t="shared" si="355"/>
        <v>21</v>
      </c>
      <c r="BJ39" s="254" t="str">
        <f>GrpE!$B$9</f>
        <v>Ukraine</v>
      </c>
      <c r="BK39" s="255">
        <f t="shared" si="356"/>
        <v>4</v>
      </c>
      <c r="BL39" s="254" t="str">
        <f>GrpE!$D$9</f>
        <v>Belgium</v>
      </c>
      <c r="BM39" s="258"/>
      <c r="BN39" s="258"/>
      <c r="BO39" s="263"/>
      <c r="BP39" s="255" t="str">
        <f t="shared" si="357"/>
        <v/>
      </c>
      <c r="BQ39" s="255" t="str">
        <f>IF((BP39&lt;&gt;""),IF(OR($F39&lt;&gt;$G39,PrSettings!$M$4="●"),(($F39-$G39)=(BM39-BN39))*1,0),"")</f>
        <v/>
      </c>
      <c r="BR39" s="255" t="str">
        <f t="shared" si="358"/>
        <v/>
      </c>
      <c r="BS39" s="255" t="str">
        <f>IF(BP39&lt;&gt;"",IF(ABS($F39-$G39)&gt;=PrSettings!$M$7,(ABS($F39-$G39-BM39+BN39)&lt;=1)*1,IF(AND(BP39,$F39=$G39,$F39&gt;=PrSettings!$M$6),(ABS(BM39-$F39)&lt;=1)*1,IF(AND(ABS($F39-$G39-BM39+BN39)&lt;=1,$F39+$G39&gt;=PrSettings!$M$8),(ABS(BM39-$F39)&lt;=1)*(ABS(BN39-$G39)&lt;=1)*1,""))),"")</f>
        <v/>
      </c>
      <c r="BT39" s="264"/>
      <c r="BV39" s="253">
        <f t="shared" si="359"/>
        <v>21</v>
      </c>
      <c r="BW39" s="254" t="str">
        <f>GrpE!$B$9</f>
        <v>Ukraine</v>
      </c>
      <c r="BX39" s="255">
        <f t="shared" si="360"/>
        <v>4</v>
      </c>
      <c r="BY39" s="254" t="str">
        <f>GrpE!$D$9</f>
        <v>Belgium</v>
      </c>
      <c r="BZ39" s="258"/>
      <c r="CA39" s="258"/>
      <c r="CB39" s="263"/>
      <c r="CC39" s="255" t="str">
        <f t="shared" si="361"/>
        <v/>
      </c>
      <c r="CD39" s="255" t="str">
        <f>IF((CC39&lt;&gt;""),IF(OR($F39&lt;&gt;$G39,PrSettings!$M$4="●"),(($F39-$G39)=(BZ39-CA39))*1,0),"")</f>
        <v/>
      </c>
      <c r="CE39" s="255" t="str">
        <f t="shared" si="362"/>
        <v/>
      </c>
      <c r="CF39" s="255" t="str">
        <f>IF(CC39&lt;&gt;"",IF(ABS($F39-$G39)&gt;=PrSettings!$M$7,(ABS($F39-$G39-BZ39+CA39)&lt;=1)*1,IF(AND(CC39,$F39=$G39,$F39&gt;=PrSettings!$M$6),(ABS(BZ39-$F39)&lt;=1)*1,IF(AND(ABS($F39-$G39-BZ39+CA39)&lt;=1,$F39+$G39&gt;=PrSettings!$M$8),(ABS(BZ39-$F39)&lt;=1)*(ABS(CA39-$G39)&lt;=1)*1,""))),"")</f>
        <v/>
      </c>
      <c r="CG39" s="264"/>
      <c r="CI39" s="253">
        <f t="shared" si="363"/>
        <v>21</v>
      </c>
      <c r="CJ39" s="254" t="str">
        <f>GrpE!$B$9</f>
        <v>Ukraine</v>
      </c>
      <c r="CK39" s="255">
        <f t="shared" si="364"/>
        <v>4</v>
      </c>
      <c r="CL39" s="254" t="str">
        <f>GrpE!$D$9</f>
        <v>Belgium</v>
      </c>
      <c r="CM39" s="258"/>
      <c r="CN39" s="258"/>
      <c r="CO39" s="263"/>
      <c r="CP39" s="255" t="str">
        <f t="shared" si="365"/>
        <v/>
      </c>
      <c r="CQ39" s="255" t="str">
        <f>IF((CP39&lt;&gt;""),IF(OR($F39&lt;&gt;$G39,PrSettings!$M$4="●"),(($F39-$G39)=(CM39-CN39))*1,0),"")</f>
        <v/>
      </c>
      <c r="CR39" s="255" t="str">
        <f t="shared" si="366"/>
        <v/>
      </c>
      <c r="CS39" s="255" t="str">
        <f>IF(CP39&lt;&gt;"",IF(ABS($F39-$G39)&gt;=PrSettings!$M$7,(ABS($F39-$G39-CM39+CN39)&lt;=1)*1,IF(AND(CP39,$F39=$G39,$F39&gt;=PrSettings!$M$6),(ABS(CM39-$F39)&lt;=1)*1,IF(AND(ABS($F39-$G39-CM39+CN39)&lt;=1,$F39+$G39&gt;=PrSettings!$M$8),(ABS(CM39-$F39)&lt;=1)*(ABS(CN39-$G39)&lt;=1)*1,""))),"")</f>
        <v/>
      </c>
      <c r="CT39" s="264"/>
      <c r="CV39" s="253">
        <f t="shared" si="367"/>
        <v>21</v>
      </c>
      <c r="CW39" s="254" t="str">
        <f>GrpE!$B$9</f>
        <v>Ukraine</v>
      </c>
      <c r="CX39" s="255">
        <f t="shared" si="368"/>
        <v>4</v>
      </c>
      <c r="CY39" s="254" t="str">
        <f>GrpE!$D$9</f>
        <v>Belgium</v>
      </c>
      <c r="CZ39" s="258"/>
      <c r="DA39" s="258"/>
      <c r="DB39" s="263"/>
      <c r="DC39" s="255" t="str">
        <f t="shared" si="369"/>
        <v/>
      </c>
      <c r="DD39" s="255" t="str">
        <f>IF((DC39&lt;&gt;""),IF(OR($F39&lt;&gt;$G39,PrSettings!$M$4="●"),(($F39-$G39)=(CZ39-DA39))*1,0),"")</f>
        <v/>
      </c>
      <c r="DE39" s="255" t="str">
        <f t="shared" si="370"/>
        <v/>
      </c>
      <c r="DF39" s="255" t="str">
        <f>IF(DC39&lt;&gt;"",IF(ABS($F39-$G39)&gt;=PrSettings!$M$7,(ABS($F39-$G39-CZ39+DA39)&lt;=1)*1,IF(AND(DC39,$F39=$G39,$F39&gt;=PrSettings!$M$6),(ABS(CZ39-$F39)&lt;=1)*1,IF(AND(ABS($F39-$G39-CZ39+DA39)&lt;=1,$F39+$G39&gt;=PrSettings!$M$8),(ABS(CZ39-$F39)&lt;=1)*(ABS(DA39-$G39)&lt;=1)*1,""))),"")</f>
        <v/>
      </c>
      <c r="DG39" s="264"/>
      <c r="DI39" s="253">
        <f t="shared" si="371"/>
        <v>21</v>
      </c>
      <c r="DJ39" s="254" t="str">
        <f>GrpE!$B$9</f>
        <v>Ukraine</v>
      </c>
      <c r="DK39" s="255">
        <f t="shared" si="372"/>
        <v>4</v>
      </c>
      <c r="DL39" s="254" t="str">
        <f>GrpE!$D$9</f>
        <v>Belgium</v>
      </c>
      <c r="DM39" s="258"/>
      <c r="DN39" s="258"/>
      <c r="DO39" s="263"/>
      <c r="DP39" s="255" t="str">
        <f t="shared" si="373"/>
        <v/>
      </c>
      <c r="DQ39" s="255" t="str">
        <f>IF((DP39&lt;&gt;""),IF(OR($F39&lt;&gt;$G39,PrSettings!$M$4="●"),(($F39-$G39)=(DM39-DN39))*1,0),"")</f>
        <v/>
      </c>
      <c r="DR39" s="255" t="str">
        <f t="shared" si="374"/>
        <v/>
      </c>
      <c r="DS39" s="255" t="str">
        <f>IF(DP39&lt;&gt;"",IF(ABS($F39-$G39)&gt;=PrSettings!$M$7,(ABS($F39-$G39-DM39+DN39)&lt;=1)*1,IF(AND(DP39,$F39=$G39,$F39&gt;=PrSettings!$M$6),(ABS(DM39-$F39)&lt;=1)*1,IF(AND(ABS($F39-$G39-DM39+DN39)&lt;=1,$F39+$G39&gt;=PrSettings!$M$8),(ABS(DM39-$F39)&lt;=1)*(ABS(DN39-$G39)&lt;=1)*1,""))),"")</f>
        <v/>
      </c>
      <c r="DT39" s="264"/>
      <c r="DV39" s="253">
        <f t="shared" si="375"/>
        <v>21</v>
      </c>
      <c r="DW39" s="254" t="str">
        <f>GrpE!$B$9</f>
        <v>Ukraine</v>
      </c>
      <c r="DX39" s="255">
        <f t="shared" si="376"/>
        <v>4</v>
      </c>
      <c r="DY39" s="254" t="str">
        <f>GrpE!$D$9</f>
        <v>Belgium</v>
      </c>
      <c r="DZ39" s="258"/>
      <c r="EA39" s="258"/>
      <c r="EB39" s="263"/>
      <c r="EC39" s="255" t="str">
        <f t="shared" si="377"/>
        <v/>
      </c>
      <c r="ED39" s="255" t="str">
        <f>IF((EC39&lt;&gt;""),IF(OR($F39&lt;&gt;$G39,PrSettings!$M$4="●"),(($F39-$G39)=(DZ39-EA39))*1,0),"")</f>
        <v/>
      </c>
      <c r="EE39" s="255" t="str">
        <f t="shared" si="378"/>
        <v/>
      </c>
      <c r="EF39" s="255" t="str">
        <f>IF(EC39&lt;&gt;"",IF(ABS($F39-$G39)&gt;=PrSettings!$M$7,(ABS($F39-$G39-DZ39+EA39)&lt;=1)*1,IF(AND(EC39,$F39=$G39,$F39&gt;=PrSettings!$M$6),(ABS(DZ39-$F39)&lt;=1)*1,IF(AND(ABS($F39-$G39-DZ39+EA39)&lt;=1,$F39+$G39&gt;=PrSettings!$M$8),(ABS(DZ39-$F39)&lt;=1)*(ABS(EA39-$G39)&lt;=1)*1,""))),"")</f>
        <v/>
      </c>
      <c r="EG39" s="264"/>
      <c r="EI39" s="253">
        <f t="shared" si="379"/>
        <v>21</v>
      </c>
      <c r="EJ39" s="254" t="str">
        <f>GrpE!$B$9</f>
        <v>Ukraine</v>
      </c>
      <c r="EK39" s="255">
        <f t="shared" si="380"/>
        <v>4</v>
      </c>
      <c r="EL39" s="254" t="str">
        <f>GrpE!$D$9</f>
        <v>Belgium</v>
      </c>
      <c r="EM39" s="258"/>
      <c r="EN39" s="258"/>
      <c r="EO39" s="263"/>
      <c r="EP39" s="255" t="str">
        <f t="shared" si="381"/>
        <v/>
      </c>
      <c r="EQ39" s="255" t="str">
        <f>IF((EP39&lt;&gt;""),IF(OR($F39&lt;&gt;$G39,PrSettings!$M$4="●"),(($F39-$G39)=(EM39-EN39))*1,0),"")</f>
        <v/>
      </c>
      <c r="ER39" s="255" t="str">
        <f t="shared" si="382"/>
        <v/>
      </c>
      <c r="ES39" s="255" t="str">
        <f>IF(EP39&lt;&gt;"",IF(ABS($F39-$G39)&gt;=PrSettings!$M$7,(ABS($F39-$G39-EM39+EN39)&lt;=1)*1,IF(AND(EP39,$F39=$G39,$F39&gt;=PrSettings!$M$6),(ABS(EM39-$F39)&lt;=1)*1,IF(AND(ABS($F39-$G39-EM39+EN39)&lt;=1,$F39+$G39&gt;=PrSettings!$M$8),(ABS(EM39-$F39)&lt;=1)*(ABS(EN39-$G39)&lt;=1)*1,""))),"")</f>
        <v/>
      </c>
      <c r="ET39" s="264"/>
      <c r="EV39" s="253">
        <f t="shared" si="383"/>
        <v>21</v>
      </c>
      <c r="EW39" s="254" t="str">
        <f>GrpE!$B$9</f>
        <v>Ukraine</v>
      </c>
      <c r="EX39" s="255">
        <f t="shared" si="384"/>
        <v>4</v>
      </c>
      <c r="EY39" s="254" t="str">
        <f>GrpE!$D$9</f>
        <v>Belgium</v>
      </c>
      <c r="EZ39" s="258"/>
      <c r="FA39" s="258"/>
      <c r="FB39" s="263"/>
      <c r="FC39" s="255" t="str">
        <f t="shared" si="385"/>
        <v/>
      </c>
      <c r="FD39" s="255" t="str">
        <f>IF((FC39&lt;&gt;""),IF(OR($F39&lt;&gt;$G39,PrSettings!$M$4="●"),(($F39-$G39)=(EZ39-FA39))*1,0),"")</f>
        <v/>
      </c>
      <c r="FE39" s="255" t="str">
        <f t="shared" si="386"/>
        <v/>
      </c>
      <c r="FF39" s="255" t="str">
        <f>IF(FC39&lt;&gt;"",IF(ABS($F39-$G39)&gt;=PrSettings!$M$7,(ABS($F39-$G39-EZ39+FA39)&lt;=1)*1,IF(AND(FC39,$F39=$G39,$F39&gt;=PrSettings!$M$6),(ABS(EZ39-$F39)&lt;=1)*1,IF(AND(ABS($F39-$G39-EZ39+FA39)&lt;=1,$F39+$G39&gt;=PrSettings!$M$8),(ABS(EZ39-$F39)&lt;=1)*(ABS(FA39-$G39)&lt;=1)*1,""))),"")</f>
        <v/>
      </c>
      <c r="FG39" s="264"/>
      <c r="FI39" s="253">
        <f t="shared" si="387"/>
        <v>21</v>
      </c>
      <c r="FJ39" s="254" t="str">
        <f>GrpE!$B$9</f>
        <v>Ukraine</v>
      </c>
      <c r="FK39" s="255">
        <f t="shared" si="388"/>
        <v>4</v>
      </c>
      <c r="FL39" s="254" t="str">
        <f>GrpE!$D$9</f>
        <v>Belgium</v>
      </c>
      <c r="FM39" s="258"/>
      <c r="FN39" s="258"/>
      <c r="FO39" s="263"/>
      <c r="FP39" s="255" t="str">
        <f t="shared" si="389"/>
        <v/>
      </c>
      <c r="FQ39" s="255" t="str">
        <f>IF((FP39&lt;&gt;""),IF(OR($F39&lt;&gt;$G39,PrSettings!$M$4="●"),(($F39-$G39)=(FM39-FN39))*1,0),"")</f>
        <v/>
      </c>
      <c r="FR39" s="255" t="str">
        <f t="shared" si="390"/>
        <v/>
      </c>
      <c r="FS39" s="255" t="str">
        <f>IF(FP39&lt;&gt;"",IF(ABS($F39-$G39)&gt;=PrSettings!$M$7,(ABS($F39-$G39-FM39+FN39)&lt;=1)*1,IF(AND(FP39,$F39=$G39,$F39&gt;=PrSettings!$M$6),(ABS(FM39-$F39)&lt;=1)*1,IF(AND(ABS($F39-$G39-FM39+FN39)&lt;=1,$F39+$G39&gt;=PrSettings!$M$8),(ABS(FM39-$F39)&lt;=1)*(ABS(FN39-$G39)&lt;=1)*1,""))),"")</f>
        <v/>
      </c>
      <c r="FT39" s="264"/>
      <c r="FV39" s="253">
        <f t="shared" si="391"/>
        <v>21</v>
      </c>
      <c r="FW39" s="254" t="str">
        <f>GrpE!$B$9</f>
        <v>Ukraine</v>
      </c>
      <c r="FX39" s="255">
        <f t="shared" si="392"/>
        <v>4</v>
      </c>
      <c r="FY39" s="254" t="str">
        <f>GrpE!$D$9</f>
        <v>Belgium</v>
      </c>
      <c r="FZ39" s="258"/>
      <c r="GA39" s="258"/>
      <c r="GB39" s="263"/>
      <c r="GC39" s="255" t="str">
        <f t="shared" si="393"/>
        <v/>
      </c>
      <c r="GD39" s="255" t="str">
        <f>IF((GC39&lt;&gt;""),IF(OR($F39&lt;&gt;$G39,PrSettings!$M$4="●"),(($F39-$G39)=(FZ39-GA39))*1,0),"")</f>
        <v/>
      </c>
      <c r="GE39" s="255" t="str">
        <f t="shared" si="394"/>
        <v/>
      </c>
      <c r="GF39" s="255" t="str">
        <f>IF(GC39&lt;&gt;"",IF(ABS($F39-$G39)&gt;=PrSettings!$M$7,(ABS($F39-$G39-FZ39+GA39)&lt;=1)*1,IF(AND(GC39,$F39=$G39,$F39&gt;=PrSettings!$M$6),(ABS(FZ39-$F39)&lt;=1)*1,IF(AND(ABS($F39-$G39-FZ39+GA39)&lt;=1,$F39+$G39&gt;=PrSettings!$M$8),(ABS(FZ39-$F39)&lt;=1)*(ABS(GA39-$G39)&lt;=1)*1,""))),"")</f>
        <v/>
      </c>
      <c r="GG39" s="264"/>
      <c r="GI39" s="253">
        <f t="shared" si="395"/>
        <v>21</v>
      </c>
      <c r="GJ39" s="254" t="str">
        <f>GrpE!$B$9</f>
        <v>Ukraine</v>
      </c>
      <c r="GK39" s="255">
        <f t="shared" si="396"/>
        <v>4</v>
      </c>
      <c r="GL39" s="254" t="str">
        <f>GrpE!$D$9</f>
        <v>Belgium</v>
      </c>
      <c r="GM39" s="258"/>
      <c r="GN39" s="258"/>
      <c r="GO39" s="263"/>
      <c r="GP39" s="255" t="str">
        <f t="shared" si="397"/>
        <v/>
      </c>
      <c r="GQ39" s="255" t="str">
        <f>IF((GP39&lt;&gt;""),IF(OR($F39&lt;&gt;$G39,PrSettings!$M$4="●"),(($F39-$G39)=(GM39-GN39))*1,0),"")</f>
        <v/>
      </c>
      <c r="GR39" s="255" t="str">
        <f t="shared" si="398"/>
        <v/>
      </c>
      <c r="GS39" s="255" t="str">
        <f>IF(GP39&lt;&gt;"",IF(ABS($F39-$G39)&gt;=PrSettings!$M$7,(ABS($F39-$G39-GM39+GN39)&lt;=1)*1,IF(AND(GP39,$F39=$G39,$F39&gt;=PrSettings!$M$6),(ABS(GM39-$F39)&lt;=1)*1,IF(AND(ABS($F39-$G39-GM39+GN39)&lt;=1,$F39+$G39&gt;=PrSettings!$M$8),(ABS(GM39-$F39)&lt;=1)*(ABS(GN39-$G39)&lt;=1)*1,""))),"")</f>
        <v/>
      </c>
      <c r="GT39" s="264"/>
      <c r="GV39" s="253">
        <f t="shared" si="399"/>
        <v>21</v>
      </c>
      <c r="GW39" s="254" t="str">
        <f>GrpE!$B$9</f>
        <v>Ukraine</v>
      </c>
      <c r="GX39" s="255">
        <f t="shared" si="400"/>
        <v>4</v>
      </c>
      <c r="GY39" s="254" t="str">
        <f>GrpE!$D$9</f>
        <v>Belgium</v>
      </c>
      <c r="GZ39" s="258"/>
      <c r="HA39" s="258"/>
      <c r="HB39" s="263"/>
      <c r="HC39" s="255" t="str">
        <f t="shared" si="401"/>
        <v/>
      </c>
      <c r="HD39" s="255" t="str">
        <f>IF((HC39&lt;&gt;""),IF(OR($F39&lt;&gt;$G39,PrSettings!$M$4="●"),(($F39-$G39)=(GZ39-HA39))*1,0),"")</f>
        <v/>
      </c>
      <c r="HE39" s="255" t="str">
        <f t="shared" si="402"/>
        <v/>
      </c>
      <c r="HF39" s="255" t="str">
        <f>IF(HC39&lt;&gt;"",IF(ABS($F39-$G39)&gt;=PrSettings!$M$7,(ABS($F39-$G39-GZ39+HA39)&lt;=1)*1,IF(AND(HC39,$F39=$G39,$F39&gt;=PrSettings!$M$6),(ABS(GZ39-$F39)&lt;=1)*1,IF(AND(ABS($F39-$G39-GZ39+HA39)&lt;=1,$F39+$G39&gt;=PrSettings!$M$8),(ABS(GZ39-$F39)&lt;=1)*(ABS(HA39-$G39)&lt;=1)*1,""))),"")</f>
        <v/>
      </c>
      <c r="HG39" s="264"/>
      <c r="HI39" s="253">
        <f t="shared" si="403"/>
        <v>21</v>
      </c>
      <c r="HJ39" s="254" t="str">
        <f>GrpE!$B$9</f>
        <v>Ukraine</v>
      </c>
      <c r="HK39" s="255">
        <f t="shared" si="404"/>
        <v>4</v>
      </c>
      <c r="HL39" s="254" t="str">
        <f>GrpE!$D$9</f>
        <v>Belgium</v>
      </c>
      <c r="HM39" s="258"/>
      <c r="HN39" s="258"/>
      <c r="HO39" s="263"/>
      <c r="HP39" s="255" t="str">
        <f t="shared" si="405"/>
        <v/>
      </c>
      <c r="HQ39" s="255" t="str">
        <f>IF((HP39&lt;&gt;""),IF(OR($F39&lt;&gt;$G39,PrSettings!$M$4="●"),(($F39-$G39)=(HM39-HN39))*1,0),"")</f>
        <v/>
      </c>
      <c r="HR39" s="255" t="str">
        <f t="shared" si="406"/>
        <v/>
      </c>
      <c r="HS39" s="255" t="str">
        <f>IF(HP39&lt;&gt;"",IF(ABS($F39-$G39)&gt;=PrSettings!$M$7,(ABS($F39-$G39-HM39+HN39)&lt;=1)*1,IF(AND(HP39,$F39=$G39,$F39&gt;=PrSettings!$M$6),(ABS(HM39-$F39)&lt;=1)*1,IF(AND(ABS($F39-$G39-HM39+HN39)&lt;=1,$F39+$G39&gt;=PrSettings!$M$8),(ABS(HM39-$F39)&lt;=1)*(ABS(HN39-$G39)&lt;=1)*1,""))),"")</f>
        <v/>
      </c>
      <c r="HT39" s="264"/>
      <c r="HV39" s="253">
        <f t="shared" si="407"/>
        <v>21</v>
      </c>
      <c r="HW39" s="254" t="str">
        <f>GrpE!$B$9</f>
        <v>Ukraine</v>
      </c>
      <c r="HX39" s="255">
        <f t="shared" si="408"/>
        <v>4</v>
      </c>
      <c r="HY39" s="254" t="str">
        <f>GrpE!$D$9</f>
        <v>Belgium</v>
      </c>
      <c r="HZ39" s="258"/>
      <c r="IA39" s="258"/>
      <c r="IB39" s="263"/>
      <c r="IC39" s="255" t="str">
        <f t="shared" si="409"/>
        <v/>
      </c>
      <c r="ID39" s="255" t="str">
        <f>IF((IC39&lt;&gt;""),IF(OR($F39&lt;&gt;$G39,PrSettings!$M$4="●"),(($F39-$G39)=(HZ39-IA39))*1,0),"")</f>
        <v/>
      </c>
      <c r="IE39" s="255" t="str">
        <f t="shared" si="410"/>
        <v/>
      </c>
      <c r="IF39" s="255" t="str">
        <f>IF(IC39&lt;&gt;"",IF(ABS($F39-$G39)&gt;=PrSettings!$M$7,(ABS($F39-$G39-HZ39+IA39)&lt;=1)*1,IF(AND(IC39,$F39=$G39,$F39&gt;=PrSettings!$M$6),(ABS(HZ39-$F39)&lt;=1)*1,IF(AND(ABS($F39-$G39-HZ39+IA39)&lt;=1,$F39+$G39&gt;=PrSettings!$M$8),(ABS(HZ39-$F39)&lt;=1)*(ABS(IA39-$G39)&lt;=1)*1,""))),"")</f>
        <v/>
      </c>
      <c r="IG39" s="264"/>
      <c r="II39" s="253">
        <f t="shared" si="411"/>
        <v>21</v>
      </c>
      <c r="IJ39" s="254" t="str">
        <f>GrpE!$B$9</f>
        <v>Ukraine</v>
      </c>
      <c r="IK39" s="255">
        <f t="shared" si="412"/>
        <v>4</v>
      </c>
      <c r="IL39" s="254" t="str">
        <f>GrpE!$D$9</f>
        <v>Belgium</v>
      </c>
      <c r="IM39" s="258"/>
      <c r="IN39" s="258"/>
      <c r="IO39" s="263"/>
      <c r="IP39" s="255" t="str">
        <f t="shared" si="413"/>
        <v/>
      </c>
      <c r="IQ39" s="255" t="str">
        <f>IF((IP39&lt;&gt;""),IF(OR($F39&lt;&gt;$G39,PrSettings!$M$4="●"),(($F39-$G39)=(IM39-IN39))*1,0),"")</f>
        <v/>
      </c>
      <c r="IR39" s="255" t="str">
        <f t="shared" si="414"/>
        <v/>
      </c>
      <c r="IS39" s="255" t="str">
        <f>IF(IP39&lt;&gt;"",IF(ABS($F39-$G39)&gt;=PrSettings!$M$7,(ABS($F39-$G39-IM39+IN39)&lt;=1)*1,IF(AND(IP39,$F39=$G39,$F39&gt;=PrSettings!$M$6),(ABS(IM39-$F39)&lt;=1)*1,IF(AND(ABS($F39-$G39-IM39+IN39)&lt;=1,$F39+$G39&gt;=PrSettings!$M$8),(ABS(IM39-$F39)&lt;=1)*(ABS(IN39-$G39)&lt;=1)*1,""))),"")</f>
        <v/>
      </c>
      <c r="IT39" s="264"/>
      <c r="IV39" s="253">
        <f t="shared" si="415"/>
        <v>21</v>
      </c>
      <c r="IW39" s="254" t="str">
        <f>GrpE!$B$9</f>
        <v>Ukraine</v>
      </c>
      <c r="IX39" s="255">
        <f t="shared" si="416"/>
        <v>4</v>
      </c>
      <c r="IY39" s="254" t="str">
        <f>GrpE!$D$9</f>
        <v>Belgium</v>
      </c>
      <c r="IZ39" s="258"/>
      <c r="JA39" s="258"/>
      <c r="JB39" s="263"/>
      <c r="JC39" s="255" t="str">
        <f t="shared" si="417"/>
        <v/>
      </c>
      <c r="JD39" s="255" t="str">
        <f>IF((JC39&lt;&gt;""),IF(OR($F39&lt;&gt;$G39,PrSettings!$M$4="●"),(($F39-$G39)=(IZ39-JA39))*1,0),"")</f>
        <v/>
      </c>
      <c r="JE39" s="255" t="str">
        <f t="shared" si="418"/>
        <v/>
      </c>
      <c r="JF39" s="255" t="str">
        <f>IF(JC39&lt;&gt;"",IF(ABS($F39-$G39)&gt;=PrSettings!$M$7,(ABS($F39-$G39-IZ39+JA39)&lt;=1)*1,IF(AND(JC39,$F39=$G39,$F39&gt;=PrSettings!$M$6),(ABS(IZ39-$F39)&lt;=1)*1,IF(AND(ABS($F39-$G39-IZ39+JA39)&lt;=1,$F39+$G39&gt;=PrSettings!$M$8),(ABS(IZ39-$F39)&lt;=1)*(ABS(JA39-$G39)&lt;=1)*1,""))),"")</f>
        <v/>
      </c>
      <c r="JG39" s="264"/>
      <c r="JI39" s="253">
        <f t="shared" si="419"/>
        <v>21</v>
      </c>
      <c r="JJ39" s="254" t="str">
        <f>GrpE!$B$9</f>
        <v>Ukraine</v>
      </c>
      <c r="JK39" s="255">
        <f t="shared" si="420"/>
        <v>4</v>
      </c>
      <c r="JL39" s="254" t="str">
        <f>GrpE!$D$9</f>
        <v>Belgium</v>
      </c>
      <c r="JM39" s="258"/>
      <c r="JN39" s="258"/>
      <c r="JO39" s="263"/>
      <c r="JP39" s="255" t="str">
        <f t="shared" si="421"/>
        <v/>
      </c>
      <c r="JQ39" s="255" t="str">
        <f>IF((JP39&lt;&gt;""),IF(OR($F39&lt;&gt;$G39,PrSettings!$M$4="●"),(($F39-$G39)=(JM39-JN39))*1,0),"")</f>
        <v/>
      </c>
      <c r="JR39" s="255" t="str">
        <f t="shared" si="422"/>
        <v/>
      </c>
      <c r="JS39" s="255" t="str">
        <f>IF(JP39&lt;&gt;"",IF(ABS($F39-$G39)&gt;=PrSettings!$M$7,(ABS($F39-$G39-JM39+JN39)&lt;=1)*1,IF(AND(JP39,$F39=$G39,$F39&gt;=PrSettings!$M$6),(ABS(JM39-$F39)&lt;=1)*1,IF(AND(ABS($F39-$G39-JM39+JN39)&lt;=1,$F39+$G39&gt;=PrSettings!$M$8),(ABS(JM39-$F39)&lt;=1)*(ABS(JN39-$G39)&lt;=1)*1,""))),"")</f>
        <v/>
      </c>
      <c r="JT39" s="264"/>
      <c r="JV39" s="253">
        <f t="shared" si="423"/>
        <v>21</v>
      </c>
      <c r="JW39" s="254" t="str">
        <f>GrpE!$B$9</f>
        <v>Ukraine</v>
      </c>
      <c r="JX39" s="255">
        <f t="shared" si="424"/>
        <v>4</v>
      </c>
      <c r="JY39" s="254" t="str">
        <f>GrpE!$D$9</f>
        <v>Belgium</v>
      </c>
      <c r="JZ39" s="258"/>
      <c r="KA39" s="258"/>
      <c r="KB39" s="263"/>
      <c r="KC39" s="255" t="str">
        <f t="shared" si="425"/>
        <v/>
      </c>
      <c r="KD39" s="255" t="str">
        <f>IF((KC39&lt;&gt;""),IF(OR($F39&lt;&gt;$G39,PrSettings!$M$4="●"),(($F39-$G39)=(JZ39-KA39))*1,0),"")</f>
        <v/>
      </c>
      <c r="KE39" s="255" t="str">
        <f t="shared" si="426"/>
        <v/>
      </c>
      <c r="KF39" s="255" t="str">
        <f>IF(KC39&lt;&gt;"",IF(ABS($F39-$G39)&gt;=PrSettings!$M$7,(ABS($F39-$G39-JZ39+KA39)&lt;=1)*1,IF(AND(KC39,$F39=$G39,$F39&gt;=PrSettings!$M$6),(ABS(JZ39-$F39)&lt;=1)*1,IF(AND(ABS($F39-$G39-JZ39+KA39)&lt;=1,$F39+$G39&gt;=PrSettings!$M$8),(ABS(JZ39-$F39)&lt;=1)*(ABS(KA39-$G39)&lt;=1)*1,""))),"")</f>
        <v/>
      </c>
      <c r="KG39" s="264"/>
      <c r="KI39" s="253">
        <f t="shared" si="427"/>
        <v>21</v>
      </c>
      <c r="KJ39" s="254" t="str">
        <f>GrpE!$B$9</f>
        <v>Ukraine</v>
      </c>
      <c r="KK39" s="255">
        <f t="shared" si="428"/>
        <v>4</v>
      </c>
      <c r="KL39" s="254" t="str">
        <f>GrpE!$D$9</f>
        <v>Belgium</v>
      </c>
      <c r="KM39" s="258"/>
      <c r="KN39" s="258"/>
      <c r="KO39" s="263"/>
      <c r="KP39" s="255" t="str">
        <f t="shared" si="429"/>
        <v/>
      </c>
      <c r="KQ39" s="255" t="str">
        <f>IF((KP39&lt;&gt;""),IF(OR($F39&lt;&gt;$G39,PrSettings!$M$4="●"),(($F39-$G39)=(KM39-KN39))*1,0),"")</f>
        <v/>
      </c>
      <c r="KR39" s="255" t="str">
        <f t="shared" si="430"/>
        <v/>
      </c>
      <c r="KS39" s="255" t="str">
        <f>IF(KP39&lt;&gt;"",IF(ABS($F39-$G39)&gt;=PrSettings!$M$7,(ABS($F39-$G39-KM39+KN39)&lt;=1)*1,IF(AND(KP39,$F39=$G39,$F39&gt;=PrSettings!$M$6),(ABS(KM39-$F39)&lt;=1)*1,IF(AND(ABS($F39-$G39-KM39+KN39)&lt;=1,$F39+$G39&gt;=PrSettings!$M$8),(ABS(KM39-$F39)&lt;=1)*(ABS(KN39-$G39)&lt;=1)*1,""))),"")</f>
        <v/>
      </c>
      <c r="KT39" s="264"/>
      <c r="KV39" s="253">
        <f t="shared" si="431"/>
        <v>21</v>
      </c>
      <c r="KW39" s="254" t="str">
        <f>GrpE!$B$9</f>
        <v>Ukraine</v>
      </c>
      <c r="KX39" s="255">
        <f t="shared" si="432"/>
        <v>4</v>
      </c>
      <c r="KY39" s="254" t="str">
        <f>GrpE!$D$9</f>
        <v>Belgium</v>
      </c>
      <c r="KZ39" s="258"/>
      <c r="LA39" s="258"/>
      <c r="LB39" s="263"/>
      <c r="LC39" s="255" t="str">
        <f t="shared" si="433"/>
        <v/>
      </c>
      <c r="LD39" s="255" t="str">
        <f>IF((LC39&lt;&gt;""),IF(OR($F39&lt;&gt;$G39,PrSettings!$M$4="●"),(($F39-$G39)=(KZ39-LA39))*1,0),"")</f>
        <v/>
      </c>
      <c r="LE39" s="255" t="str">
        <f t="shared" si="434"/>
        <v/>
      </c>
      <c r="LF39" s="255" t="str">
        <f>IF(LC39&lt;&gt;"",IF(ABS($F39-$G39)&gt;=PrSettings!$M$7,(ABS($F39-$G39-KZ39+LA39)&lt;=1)*1,IF(AND(LC39,$F39=$G39,$F39&gt;=PrSettings!$M$6),(ABS(KZ39-$F39)&lt;=1)*1,IF(AND(ABS($F39-$G39-KZ39+LA39)&lt;=1,$F39+$G39&gt;=PrSettings!$M$8),(ABS(KZ39-$F39)&lt;=1)*(ABS(LA39-$G39)&lt;=1)*1,""))),"")</f>
        <v/>
      </c>
      <c r="LG39" s="264"/>
      <c r="LI39" s="253">
        <f t="shared" si="435"/>
        <v>21</v>
      </c>
      <c r="LJ39" s="254" t="str">
        <f>GrpE!$B$9</f>
        <v>Ukraine</v>
      </c>
      <c r="LK39" s="255">
        <f t="shared" si="436"/>
        <v>4</v>
      </c>
      <c r="LL39" s="254" t="str">
        <f>GrpE!$D$9</f>
        <v>Belgium</v>
      </c>
      <c r="LM39" s="258"/>
      <c r="LN39" s="258"/>
      <c r="LO39" s="263"/>
      <c r="LP39" s="255" t="str">
        <f t="shared" si="437"/>
        <v/>
      </c>
      <c r="LQ39" s="255" t="str">
        <f>IF((LP39&lt;&gt;""),IF(OR($F39&lt;&gt;$G39,PrSettings!$M$4="●"),(($F39-$G39)=(LM39-LN39))*1,0),"")</f>
        <v/>
      </c>
      <c r="LR39" s="255" t="str">
        <f t="shared" si="438"/>
        <v/>
      </c>
      <c r="LS39" s="255" t="str">
        <f>IF(LP39&lt;&gt;"",IF(ABS($F39-$G39)&gt;=PrSettings!$M$7,(ABS($F39-$G39-LM39+LN39)&lt;=1)*1,IF(AND(LP39,$F39=$G39,$F39&gt;=PrSettings!$M$6),(ABS(LM39-$F39)&lt;=1)*1,IF(AND(ABS($F39-$G39-LM39+LN39)&lt;=1,$F39+$G39&gt;=PrSettings!$M$8),(ABS(LM39-$F39)&lt;=1)*(ABS(LN39-$G39)&lt;=1)*1,""))),"")</f>
        <v/>
      </c>
      <c r="LT39" s="264"/>
      <c r="LV39" s="253">
        <f t="shared" si="439"/>
        <v>21</v>
      </c>
      <c r="LW39" s="254" t="str">
        <f>GrpE!$B$9</f>
        <v>Ukraine</v>
      </c>
      <c r="LX39" s="255">
        <f t="shared" si="440"/>
        <v>4</v>
      </c>
      <c r="LY39" s="254" t="str">
        <f>GrpE!$D$9</f>
        <v>Belgium</v>
      </c>
      <c r="LZ39" s="258"/>
      <c r="MA39" s="258"/>
      <c r="MB39" s="263"/>
      <c r="MC39" s="255" t="str">
        <f t="shared" si="441"/>
        <v/>
      </c>
      <c r="MD39" s="255" t="str">
        <f>IF((MC39&lt;&gt;""),IF(OR($F39&lt;&gt;$G39,PrSettings!$M$4="●"),(($F39-$G39)=(LZ39-MA39))*1,0),"")</f>
        <v/>
      </c>
      <c r="ME39" s="255" t="str">
        <f t="shared" si="442"/>
        <v/>
      </c>
      <c r="MF39" s="255" t="str">
        <f>IF(MC39&lt;&gt;"",IF(ABS($F39-$G39)&gt;=PrSettings!$M$7,(ABS($F39-$G39-LZ39+MA39)&lt;=1)*1,IF(AND(MC39,$F39=$G39,$F39&gt;=PrSettings!$M$6),(ABS(LZ39-$F39)&lt;=1)*1,IF(AND(ABS($F39-$G39-LZ39+MA39)&lt;=1,$F39+$G39&gt;=PrSettings!$M$8),(ABS(LZ39-$F39)&lt;=1)*(ABS(MA39-$G39)&lt;=1)*1,""))),"")</f>
        <v/>
      </c>
      <c r="MG39" s="264"/>
    </row>
    <row r="40" ht="24.0" customHeight="1">
      <c r="A40" s="172"/>
      <c r="B40" s="243" t="str">
        <f>Language!$E$95&amp;" F"</f>
        <v>Group F</v>
      </c>
      <c r="C40" s="244"/>
      <c r="D40" s="265"/>
      <c r="E40" s="246"/>
      <c r="F40" s="266"/>
      <c r="G40" s="267"/>
      <c r="H40" s="133"/>
      <c r="I40" s="243" t="str">
        <f t="shared" si="339"/>
        <v>Group F</v>
      </c>
      <c r="J40" s="265"/>
      <c r="K40" s="265"/>
      <c r="L40" s="246"/>
      <c r="M40" s="249"/>
      <c r="N40" s="250"/>
      <c r="O40" s="247"/>
      <c r="P40" s="251"/>
      <c r="Q40" s="251"/>
      <c r="R40" s="246"/>
      <c r="S40" s="246"/>
      <c r="T40" s="252"/>
      <c r="V40" s="243" t="str">
        <f t="shared" si="343"/>
        <v>Group F</v>
      </c>
      <c r="W40" s="265"/>
      <c r="X40" s="265"/>
      <c r="Y40" s="246"/>
      <c r="Z40" s="249"/>
      <c r="AA40" s="250"/>
      <c r="AB40" s="247"/>
      <c r="AC40" s="251"/>
      <c r="AD40" s="251"/>
      <c r="AE40" s="246"/>
      <c r="AF40" s="246"/>
      <c r="AG40" s="252"/>
      <c r="AI40" s="243" t="str">
        <f t="shared" si="347"/>
        <v>Group F</v>
      </c>
      <c r="AJ40" s="265"/>
      <c r="AK40" s="265"/>
      <c r="AL40" s="246"/>
      <c r="AM40" s="249"/>
      <c r="AN40" s="250"/>
      <c r="AO40" s="247"/>
      <c r="AP40" s="251"/>
      <c r="AQ40" s="251"/>
      <c r="AR40" s="246"/>
      <c r="AS40" s="246"/>
      <c r="AT40" s="252"/>
      <c r="AV40" s="243" t="str">
        <f t="shared" si="351"/>
        <v>Group F</v>
      </c>
      <c r="AW40" s="265"/>
      <c r="AX40" s="265"/>
      <c r="AY40" s="246"/>
      <c r="AZ40" s="249"/>
      <c r="BA40" s="250"/>
      <c r="BB40" s="247"/>
      <c r="BC40" s="251"/>
      <c r="BD40" s="251"/>
      <c r="BE40" s="246"/>
      <c r="BF40" s="246"/>
      <c r="BG40" s="252"/>
      <c r="BI40" s="243" t="str">
        <f t="shared" si="355"/>
        <v>Group F</v>
      </c>
      <c r="BJ40" s="265"/>
      <c r="BK40" s="265"/>
      <c r="BL40" s="246"/>
      <c r="BM40" s="249"/>
      <c r="BN40" s="250"/>
      <c r="BO40" s="247"/>
      <c r="BP40" s="251"/>
      <c r="BQ40" s="251"/>
      <c r="BR40" s="246"/>
      <c r="BS40" s="246"/>
      <c r="BT40" s="252"/>
      <c r="BV40" s="243" t="str">
        <f t="shared" si="359"/>
        <v>Group F</v>
      </c>
      <c r="BW40" s="265"/>
      <c r="BX40" s="265"/>
      <c r="BY40" s="246"/>
      <c r="BZ40" s="249"/>
      <c r="CA40" s="250"/>
      <c r="CB40" s="247"/>
      <c r="CC40" s="251"/>
      <c r="CD40" s="251"/>
      <c r="CE40" s="246"/>
      <c r="CF40" s="246"/>
      <c r="CG40" s="252"/>
      <c r="CI40" s="243" t="str">
        <f t="shared" si="363"/>
        <v>Group F</v>
      </c>
      <c r="CJ40" s="265"/>
      <c r="CK40" s="265"/>
      <c r="CL40" s="246"/>
      <c r="CM40" s="249"/>
      <c r="CN40" s="250"/>
      <c r="CO40" s="247"/>
      <c r="CP40" s="251"/>
      <c r="CQ40" s="251"/>
      <c r="CR40" s="246"/>
      <c r="CS40" s="246"/>
      <c r="CT40" s="252"/>
      <c r="CV40" s="243" t="str">
        <f t="shared" si="367"/>
        <v>Group F</v>
      </c>
      <c r="CW40" s="265"/>
      <c r="CX40" s="265"/>
      <c r="CY40" s="246"/>
      <c r="CZ40" s="249"/>
      <c r="DA40" s="250"/>
      <c r="DB40" s="247"/>
      <c r="DC40" s="251"/>
      <c r="DD40" s="251"/>
      <c r="DE40" s="246"/>
      <c r="DF40" s="246"/>
      <c r="DG40" s="252"/>
      <c r="DI40" s="243" t="str">
        <f t="shared" si="371"/>
        <v>Group F</v>
      </c>
      <c r="DJ40" s="265"/>
      <c r="DK40" s="265"/>
      <c r="DL40" s="246"/>
      <c r="DM40" s="249"/>
      <c r="DN40" s="250"/>
      <c r="DO40" s="247"/>
      <c r="DP40" s="251"/>
      <c r="DQ40" s="251"/>
      <c r="DR40" s="246"/>
      <c r="DS40" s="246"/>
      <c r="DT40" s="252"/>
      <c r="DV40" s="243" t="str">
        <f t="shared" si="375"/>
        <v>Group F</v>
      </c>
      <c r="DW40" s="265"/>
      <c r="DX40" s="265"/>
      <c r="DY40" s="246"/>
      <c r="DZ40" s="249"/>
      <c r="EA40" s="250"/>
      <c r="EB40" s="247"/>
      <c r="EC40" s="251"/>
      <c r="ED40" s="251"/>
      <c r="EE40" s="246"/>
      <c r="EF40" s="246"/>
      <c r="EG40" s="252"/>
      <c r="EI40" s="243" t="str">
        <f t="shared" si="379"/>
        <v>Group F</v>
      </c>
      <c r="EJ40" s="265"/>
      <c r="EK40" s="265"/>
      <c r="EL40" s="246"/>
      <c r="EM40" s="249"/>
      <c r="EN40" s="250"/>
      <c r="EO40" s="247"/>
      <c r="EP40" s="251"/>
      <c r="EQ40" s="251"/>
      <c r="ER40" s="246"/>
      <c r="ES40" s="246"/>
      <c r="ET40" s="252"/>
      <c r="EV40" s="243" t="str">
        <f t="shared" si="383"/>
        <v>Group F</v>
      </c>
      <c r="EW40" s="265"/>
      <c r="EX40" s="265"/>
      <c r="EY40" s="246"/>
      <c r="EZ40" s="249"/>
      <c r="FA40" s="250"/>
      <c r="FB40" s="247"/>
      <c r="FC40" s="251"/>
      <c r="FD40" s="251"/>
      <c r="FE40" s="246"/>
      <c r="FF40" s="246"/>
      <c r="FG40" s="252"/>
      <c r="FI40" s="243" t="str">
        <f t="shared" si="387"/>
        <v>Group F</v>
      </c>
      <c r="FJ40" s="265"/>
      <c r="FK40" s="265"/>
      <c r="FL40" s="246"/>
      <c r="FM40" s="249"/>
      <c r="FN40" s="250"/>
      <c r="FO40" s="247"/>
      <c r="FP40" s="251"/>
      <c r="FQ40" s="251"/>
      <c r="FR40" s="246"/>
      <c r="FS40" s="246"/>
      <c r="FT40" s="252"/>
      <c r="FV40" s="243" t="str">
        <f t="shared" si="391"/>
        <v>Group F</v>
      </c>
      <c r="FW40" s="265"/>
      <c r="FX40" s="265"/>
      <c r="FY40" s="246"/>
      <c r="FZ40" s="249"/>
      <c r="GA40" s="250"/>
      <c r="GB40" s="247"/>
      <c r="GC40" s="251"/>
      <c r="GD40" s="251"/>
      <c r="GE40" s="246"/>
      <c r="GF40" s="246"/>
      <c r="GG40" s="252"/>
      <c r="GI40" s="243" t="str">
        <f t="shared" si="395"/>
        <v>Group F</v>
      </c>
      <c r="GJ40" s="265"/>
      <c r="GK40" s="265"/>
      <c r="GL40" s="246"/>
      <c r="GM40" s="249"/>
      <c r="GN40" s="250"/>
      <c r="GO40" s="247"/>
      <c r="GP40" s="251"/>
      <c r="GQ40" s="251"/>
      <c r="GR40" s="246"/>
      <c r="GS40" s="246"/>
      <c r="GT40" s="252"/>
      <c r="GV40" s="243" t="str">
        <f t="shared" si="399"/>
        <v>Group F</v>
      </c>
      <c r="GW40" s="265"/>
      <c r="GX40" s="265"/>
      <c r="GY40" s="246"/>
      <c r="GZ40" s="249"/>
      <c r="HA40" s="250"/>
      <c r="HB40" s="247"/>
      <c r="HC40" s="251"/>
      <c r="HD40" s="251"/>
      <c r="HE40" s="246"/>
      <c r="HF40" s="246"/>
      <c r="HG40" s="252"/>
      <c r="HI40" s="243" t="str">
        <f t="shared" si="403"/>
        <v>Group F</v>
      </c>
      <c r="HJ40" s="265"/>
      <c r="HK40" s="265"/>
      <c r="HL40" s="246"/>
      <c r="HM40" s="249"/>
      <c r="HN40" s="250"/>
      <c r="HO40" s="247"/>
      <c r="HP40" s="251"/>
      <c r="HQ40" s="251"/>
      <c r="HR40" s="246"/>
      <c r="HS40" s="246"/>
      <c r="HT40" s="252"/>
      <c r="HV40" s="243" t="str">
        <f t="shared" si="407"/>
        <v>Group F</v>
      </c>
      <c r="HW40" s="265"/>
      <c r="HX40" s="265"/>
      <c r="HY40" s="246"/>
      <c r="HZ40" s="249"/>
      <c r="IA40" s="250"/>
      <c r="IB40" s="247"/>
      <c r="IC40" s="251"/>
      <c r="ID40" s="251"/>
      <c r="IE40" s="246"/>
      <c r="IF40" s="246"/>
      <c r="IG40" s="252"/>
      <c r="II40" s="243" t="str">
        <f t="shared" si="411"/>
        <v>Group F</v>
      </c>
      <c r="IJ40" s="265"/>
      <c r="IK40" s="265"/>
      <c r="IL40" s="246"/>
      <c r="IM40" s="249"/>
      <c r="IN40" s="250"/>
      <c r="IO40" s="247"/>
      <c r="IP40" s="251"/>
      <c r="IQ40" s="251"/>
      <c r="IR40" s="246"/>
      <c r="IS40" s="246"/>
      <c r="IT40" s="252"/>
      <c r="IV40" s="243" t="str">
        <f t="shared" si="415"/>
        <v>Group F</v>
      </c>
      <c r="IW40" s="265"/>
      <c r="IX40" s="265"/>
      <c r="IY40" s="246"/>
      <c r="IZ40" s="249"/>
      <c r="JA40" s="250"/>
      <c r="JB40" s="247"/>
      <c r="JC40" s="251"/>
      <c r="JD40" s="251"/>
      <c r="JE40" s="246"/>
      <c r="JF40" s="246"/>
      <c r="JG40" s="252"/>
      <c r="JI40" s="243" t="str">
        <f t="shared" si="419"/>
        <v>Group F</v>
      </c>
      <c r="JJ40" s="265"/>
      <c r="JK40" s="265"/>
      <c r="JL40" s="246"/>
      <c r="JM40" s="249"/>
      <c r="JN40" s="250"/>
      <c r="JO40" s="247"/>
      <c r="JP40" s="251"/>
      <c r="JQ40" s="251"/>
      <c r="JR40" s="246"/>
      <c r="JS40" s="246"/>
      <c r="JT40" s="252"/>
      <c r="JV40" s="243" t="str">
        <f t="shared" si="423"/>
        <v>Group F</v>
      </c>
      <c r="JW40" s="265"/>
      <c r="JX40" s="265"/>
      <c r="JY40" s="246"/>
      <c r="JZ40" s="249"/>
      <c r="KA40" s="250"/>
      <c r="KB40" s="247"/>
      <c r="KC40" s="251"/>
      <c r="KD40" s="251"/>
      <c r="KE40" s="246"/>
      <c r="KF40" s="246"/>
      <c r="KG40" s="252"/>
      <c r="KI40" s="243" t="str">
        <f t="shared" si="427"/>
        <v>Group F</v>
      </c>
      <c r="KJ40" s="265"/>
      <c r="KK40" s="265"/>
      <c r="KL40" s="246"/>
      <c r="KM40" s="249"/>
      <c r="KN40" s="250"/>
      <c r="KO40" s="247"/>
      <c r="KP40" s="251"/>
      <c r="KQ40" s="251"/>
      <c r="KR40" s="246"/>
      <c r="KS40" s="246"/>
      <c r="KT40" s="252"/>
      <c r="KV40" s="243" t="str">
        <f t="shared" si="431"/>
        <v>Group F</v>
      </c>
      <c r="KW40" s="265"/>
      <c r="KX40" s="265"/>
      <c r="KY40" s="246"/>
      <c r="KZ40" s="249"/>
      <c r="LA40" s="250"/>
      <c r="LB40" s="247"/>
      <c r="LC40" s="251"/>
      <c r="LD40" s="251"/>
      <c r="LE40" s="246"/>
      <c r="LF40" s="246"/>
      <c r="LG40" s="252"/>
      <c r="LI40" s="243" t="str">
        <f t="shared" si="435"/>
        <v>Group F</v>
      </c>
      <c r="LJ40" s="265"/>
      <c r="LK40" s="265"/>
      <c r="LL40" s="246"/>
      <c r="LM40" s="249"/>
      <c r="LN40" s="250"/>
      <c r="LO40" s="247"/>
      <c r="LP40" s="251"/>
      <c r="LQ40" s="251"/>
      <c r="LR40" s="246"/>
      <c r="LS40" s="246"/>
      <c r="LT40" s="252"/>
      <c r="LV40" s="243" t="str">
        <f t="shared" si="439"/>
        <v>Group F</v>
      </c>
      <c r="LW40" s="265"/>
      <c r="LX40" s="265"/>
      <c r="LY40" s="246"/>
      <c r="LZ40" s="249"/>
      <c r="MA40" s="250"/>
      <c r="MB40" s="247"/>
      <c r="MC40" s="251"/>
      <c r="MD40" s="251"/>
      <c r="ME40" s="246"/>
      <c r="MF40" s="246"/>
      <c r="MG40" s="252"/>
    </row>
    <row r="41">
      <c r="A41" s="172"/>
      <c r="B41" s="253">
        <f t="array" ref="B41">INDEX(Groups!$C$7:$C$35,MATCH(C41,Groups!$D$7:$D$35,0))</f>
        <v>7</v>
      </c>
      <c r="C41" s="254" t="str">
        <f>GrpF!$B$4</f>
        <v>Türkiye</v>
      </c>
      <c r="D41" s="255">
        <f t="array" ref="D41">INDEX(Groups!$C$7:$C$35,MATCH(E41,Groups!$D$7:$D$35,0))</f>
        <v>34</v>
      </c>
      <c r="E41" s="254" t="str">
        <f>GrpF!$D$4</f>
        <v>Georgia</v>
      </c>
      <c r="F41" s="256">
        <f>GrpF!$E$4</f>
        <v>2</v>
      </c>
      <c r="G41" s="257">
        <f>GrpF!$G$4</f>
        <v>1</v>
      </c>
      <c r="H41" s="133"/>
      <c r="I41" s="253">
        <f t="shared" si="339"/>
        <v>7</v>
      </c>
      <c r="J41" s="254" t="str">
        <f>GrpF!$B$4</f>
        <v>Türkiye</v>
      </c>
      <c r="K41" s="255">
        <f t="shared" ref="K41:K46" si="443">$D41</f>
        <v>34</v>
      </c>
      <c r="L41" s="254" t="str">
        <f>GrpF!$D$4</f>
        <v>Georgia</v>
      </c>
      <c r="M41" s="258"/>
      <c r="N41" s="258"/>
      <c r="O41" s="259"/>
      <c r="P41" s="255" t="str">
        <f t="shared" ref="P41:P46" si="444">IF(($F41&lt;&gt;"")*($G41&lt;&gt;"")*(M41&lt;&gt;"")*(N41&lt;&gt;""),($F41&gt;$G41)*(M41&gt;N41)+($F41=$G41)*(M41=N41)+($F41&lt;$G41)*(M41&lt;N41),"")</f>
        <v/>
      </c>
      <c r="Q41" s="255" t="str">
        <f>IF((P41&lt;&gt;""),IF(OR($F41&lt;&gt;$G41,PrSettings!$M$4="●"),(($F41-$G41)=(M41-N41))*1,0),"")</f>
        <v/>
      </c>
      <c r="R41" s="255" t="str">
        <f t="shared" ref="R41:R46" si="445">IF((P41&lt;&gt;""),($F41=M41)*($G41=N41),"")</f>
        <v/>
      </c>
      <c r="S41" s="255" t="str">
        <f>IF(P41&lt;&gt;"",IF(ABS($F41-$G41)&gt;=PrSettings!$M$7,(ABS($F41-$G41-M41+N41)&lt;=1)*1,IF(AND(P41,$F41=$G41,$F41&gt;=PrSettings!$M$6),(ABS(M41-$F41)&lt;=1)*1,IF(AND(ABS($F41-$G41-M41+N41)&lt;=1,$F41+$G41&gt;=PrSettings!$M$8),(ABS(M41-$F41)&lt;=1)*(ABS(N41-$G41)&lt;=1)*1,""))),"")</f>
        <v/>
      </c>
      <c r="T41" s="260"/>
      <c r="V41" s="253">
        <f t="shared" si="343"/>
        <v>7</v>
      </c>
      <c r="W41" s="254" t="str">
        <f>GrpF!$B$4</f>
        <v>Türkiye</v>
      </c>
      <c r="X41" s="255">
        <f t="shared" ref="X41:X46" si="446">$D41</f>
        <v>34</v>
      </c>
      <c r="Y41" s="254" t="str">
        <f>GrpF!$D$4</f>
        <v>Georgia</v>
      </c>
      <c r="Z41" s="258"/>
      <c r="AA41" s="258"/>
      <c r="AB41" s="259"/>
      <c r="AC41" s="255" t="str">
        <f t="shared" ref="AC41:AC46" si="447">IF(($F41&lt;&gt;"")*($G41&lt;&gt;"")*(Z41&lt;&gt;"")*(AA41&lt;&gt;""),($F41&gt;$G41)*(Z41&gt;AA41)+($F41=$G41)*(Z41=AA41)+($F41&lt;$G41)*(Z41&lt;AA41),"")</f>
        <v/>
      </c>
      <c r="AD41" s="255" t="str">
        <f>IF((AC41&lt;&gt;""),IF(OR($F41&lt;&gt;$G41,PrSettings!$M$4="●"),(($F41-$G41)=(Z41-AA41))*1,0),"")</f>
        <v/>
      </c>
      <c r="AE41" s="255" t="str">
        <f t="shared" ref="AE41:AE46" si="448">IF((AC41&lt;&gt;""),($F41=Z41)*($G41=AA41),"")</f>
        <v/>
      </c>
      <c r="AF41" s="255" t="str">
        <f>IF(AC41&lt;&gt;"",IF(ABS($F41-$G41)&gt;=PrSettings!$M$7,(ABS($F41-$G41-Z41+AA41)&lt;=1)*1,IF(AND(AC41,$F41=$G41,$F41&gt;=PrSettings!$M$6),(ABS(Z41-$F41)&lt;=1)*1,IF(AND(ABS($F41-$G41-Z41+AA41)&lt;=1,$F41+$G41&gt;=PrSettings!$M$8),(ABS(Z41-$F41)&lt;=1)*(ABS(AA41-$G41)&lt;=1)*1,""))),"")</f>
        <v/>
      </c>
      <c r="AG41" s="260"/>
      <c r="AI41" s="253">
        <f t="shared" si="347"/>
        <v>7</v>
      </c>
      <c r="AJ41" s="254" t="str">
        <f>GrpF!$B$4</f>
        <v>Türkiye</v>
      </c>
      <c r="AK41" s="255">
        <f t="shared" ref="AK41:AK46" si="449">$D41</f>
        <v>34</v>
      </c>
      <c r="AL41" s="254" t="str">
        <f>GrpF!$D$4</f>
        <v>Georgia</v>
      </c>
      <c r="AM41" s="258"/>
      <c r="AN41" s="258"/>
      <c r="AO41" s="259"/>
      <c r="AP41" s="255" t="str">
        <f t="shared" ref="AP41:AP46" si="450">IF(($F41&lt;&gt;"")*($G41&lt;&gt;"")*(AM41&lt;&gt;"")*(AN41&lt;&gt;""),($F41&gt;$G41)*(AM41&gt;AN41)+($F41=$G41)*(AM41=AN41)+($F41&lt;$G41)*(AM41&lt;AN41),"")</f>
        <v/>
      </c>
      <c r="AQ41" s="255" t="str">
        <f>IF((AP41&lt;&gt;""),IF(OR($F41&lt;&gt;$G41,PrSettings!$M$4="●"),(($F41-$G41)=(AM41-AN41))*1,0),"")</f>
        <v/>
      </c>
      <c r="AR41" s="255" t="str">
        <f t="shared" ref="AR41:AR46" si="451">IF((AP41&lt;&gt;""),($F41=AM41)*($G41=AN41),"")</f>
        <v/>
      </c>
      <c r="AS41" s="255" t="str">
        <f>IF(AP41&lt;&gt;"",IF(ABS($F41-$G41)&gt;=PrSettings!$M$7,(ABS($F41-$G41-AM41+AN41)&lt;=1)*1,IF(AND(AP41,$F41=$G41,$F41&gt;=PrSettings!$M$6),(ABS(AM41-$F41)&lt;=1)*1,IF(AND(ABS($F41-$G41-AM41+AN41)&lt;=1,$F41+$G41&gt;=PrSettings!$M$8),(ABS(AM41-$F41)&lt;=1)*(ABS(AN41-$G41)&lt;=1)*1,""))),"")</f>
        <v/>
      </c>
      <c r="AT41" s="260"/>
      <c r="AV41" s="253">
        <f t="shared" si="351"/>
        <v>7</v>
      </c>
      <c r="AW41" s="254" t="str">
        <f>GrpF!$B$4</f>
        <v>Türkiye</v>
      </c>
      <c r="AX41" s="255">
        <f t="shared" ref="AX41:AX46" si="452">$D41</f>
        <v>34</v>
      </c>
      <c r="AY41" s="254" t="str">
        <f>GrpF!$D$4</f>
        <v>Georgia</v>
      </c>
      <c r="AZ41" s="258"/>
      <c r="BA41" s="258"/>
      <c r="BB41" s="259"/>
      <c r="BC41" s="255" t="str">
        <f t="shared" ref="BC41:BC46" si="453">IF(($F41&lt;&gt;"")*($G41&lt;&gt;"")*(AZ41&lt;&gt;"")*(BA41&lt;&gt;""),($F41&gt;$G41)*(AZ41&gt;BA41)+($F41=$G41)*(AZ41=BA41)+($F41&lt;$G41)*(AZ41&lt;BA41),"")</f>
        <v/>
      </c>
      <c r="BD41" s="255" t="str">
        <f>IF((BC41&lt;&gt;""),IF(OR($F41&lt;&gt;$G41,PrSettings!$M$4="●"),(($F41-$G41)=(AZ41-BA41))*1,0),"")</f>
        <v/>
      </c>
      <c r="BE41" s="255" t="str">
        <f t="shared" ref="BE41:BE46" si="454">IF((BC41&lt;&gt;""),($F41=AZ41)*($G41=BA41),"")</f>
        <v/>
      </c>
      <c r="BF41" s="255" t="str">
        <f>IF(BC41&lt;&gt;"",IF(ABS($F41-$G41)&gt;=PrSettings!$M$7,(ABS($F41-$G41-AZ41+BA41)&lt;=1)*1,IF(AND(BC41,$F41=$G41,$F41&gt;=PrSettings!$M$6),(ABS(AZ41-$F41)&lt;=1)*1,IF(AND(ABS($F41-$G41-AZ41+BA41)&lt;=1,$F41+$G41&gt;=PrSettings!$M$8),(ABS(AZ41-$F41)&lt;=1)*(ABS(BA41-$G41)&lt;=1)*1,""))),"")</f>
        <v/>
      </c>
      <c r="BG41" s="260"/>
      <c r="BI41" s="253">
        <f t="shared" si="355"/>
        <v>7</v>
      </c>
      <c r="BJ41" s="254" t="str">
        <f>GrpF!$B$4</f>
        <v>Türkiye</v>
      </c>
      <c r="BK41" s="255">
        <f t="shared" ref="BK41:BK46" si="455">$D41</f>
        <v>34</v>
      </c>
      <c r="BL41" s="254" t="str">
        <f>GrpF!$D$4</f>
        <v>Georgia</v>
      </c>
      <c r="BM41" s="258"/>
      <c r="BN41" s="258"/>
      <c r="BO41" s="259"/>
      <c r="BP41" s="255" t="str">
        <f t="shared" ref="BP41:BP46" si="456">IF(($F41&lt;&gt;"")*($G41&lt;&gt;"")*(BM41&lt;&gt;"")*(BN41&lt;&gt;""),($F41&gt;$G41)*(BM41&gt;BN41)+($F41=$G41)*(BM41=BN41)+($F41&lt;$G41)*(BM41&lt;BN41),"")</f>
        <v/>
      </c>
      <c r="BQ41" s="255" t="str">
        <f>IF((BP41&lt;&gt;""),IF(OR($F41&lt;&gt;$G41,PrSettings!$M$4="●"),(($F41-$G41)=(BM41-BN41))*1,0),"")</f>
        <v/>
      </c>
      <c r="BR41" s="255" t="str">
        <f t="shared" ref="BR41:BR46" si="457">IF((BP41&lt;&gt;""),($F41=BM41)*($G41=BN41),"")</f>
        <v/>
      </c>
      <c r="BS41" s="255" t="str">
        <f>IF(BP41&lt;&gt;"",IF(ABS($F41-$G41)&gt;=PrSettings!$M$7,(ABS($F41-$G41-BM41+BN41)&lt;=1)*1,IF(AND(BP41,$F41=$G41,$F41&gt;=PrSettings!$M$6),(ABS(BM41-$F41)&lt;=1)*1,IF(AND(ABS($F41-$G41-BM41+BN41)&lt;=1,$F41+$G41&gt;=PrSettings!$M$8),(ABS(BM41-$F41)&lt;=1)*(ABS(BN41-$G41)&lt;=1)*1,""))),"")</f>
        <v/>
      </c>
      <c r="BT41" s="260"/>
      <c r="BV41" s="253">
        <f t="shared" si="359"/>
        <v>7</v>
      </c>
      <c r="BW41" s="254" t="str">
        <f>GrpF!$B$4</f>
        <v>Türkiye</v>
      </c>
      <c r="BX41" s="255">
        <f t="shared" ref="BX41:BX46" si="458">$D41</f>
        <v>34</v>
      </c>
      <c r="BY41" s="254" t="str">
        <f>GrpF!$D$4</f>
        <v>Georgia</v>
      </c>
      <c r="BZ41" s="258"/>
      <c r="CA41" s="258"/>
      <c r="CB41" s="259"/>
      <c r="CC41" s="255" t="str">
        <f t="shared" ref="CC41:CC46" si="459">IF(($F41&lt;&gt;"")*($G41&lt;&gt;"")*(BZ41&lt;&gt;"")*(CA41&lt;&gt;""),($F41&gt;$G41)*(BZ41&gt;CA41)+($F41=$G41)*(BZ41=CA41)+($F41&lt;$G41)*(BZ41&lt;CA41),"")</f>
        <v/>
      </c>
      <c r="CD41" s="255" t="str">
        <f>IF((CC41&lt;&gt;""),IF(OR($F41&lt;&gt;$G41,PrSettings!$M$4="●"),(($F41-$G41)=(BZ41-CA41))*1,0),"")</f>
        <v/>
      </c>
      <c r="CE41" s="255" t="str">
        <f t="shared" ref="CE41:CE46" si="460">IF((CC41&lt;&gt;""),($F41=BZ41)*($G41=CA41),"")</f>
        <v/>
      </c>
      <c r="CF41" s="255" t="str">
        <f>IF(CC41&lt;&gt;"",IF(ABS($F41-$G41)&gt;=PrSettings!$M$7,(ABS($F41-$G41-BZ41+CA41)&lt;=1)*1,IF(AND(CC41,$F41=$G41,$F41&gt;=PrSettings!$M$6),(ABS(BZ41-$F41)&lt;=1)*1,IF(AND(ABS($F41-$G41-BZ41+CA41)&lt;=1,$F41+$G41&gt;=PrSettings!$M$8),(ABS(BZ41-$F41)&lt;=1)*(ABS(CA41-$G41)&lt;=1)*1,""))),"")</f>
        <v/>
      </c>
      <c r="CG41" s="260"/>
      <c r="CI41" s="253">
        <f t="shared" si="363"/>
        <v>7</v>
      </c>
      <c r="CJ41" s="254" t="str">
        <f>GrpF!$B$4</f>
        <v>Türkiye</v>
      </c>
      <c r="CK41" s="255">
        <f t="shared" ref="CK41:CK46" si="461">$D41</f>
        <v>34</v>
      </c>
      <c r="CL41" s="254" t="str">
        <f>GrpF!$D$4</f>
        <v>Georgia</v>
      </c>
      <c r="CM41" s="258"/>
      <c r="CN41" s="258"/>
      <c r="CO41" s="259"/>
      <c r="CP41" s="255" t="str">
        <f t="shared" ref="CP41:CP46" si="462">IF(($F41&lt;&gt;"")*($G41&lt;&gt;"")*(CM41&lt;&gt;"")*(CN41&lt;&gt;""),($F41&gt;$G41)*(CM41&gt;CN41)+($F41=$G41)*(CM41=CN41)+($F41&lt;$G41)*(CM41&lt;CN41),"")</f>
        <v/>
      </c>
      <c r="CQ41" s="255" t="str">
        <f>IF((CP41&lt;&gt;""),IF(OR($F41&lt;&gt;$G41,PrSettings!$M$4="●"),(($F41-$G41)=(CM41-CN41))*1,0),"")</f>
        <v/>
      </c>
      <c r="CR41" s="255" t="str">
        <f t="shared" ref="CR41:CR46" si="463">IF((CP41&lt;&gt;""),($F41=CM41)*($G41=CN41),"")</f>
        <v/>
      </c>
      <c r="CS41" s="255" t="str">
        <f>IF(CP41&lt;&gt;"",IF(ABS($F41-$G41)&gt;=PrSettings!$M$7,(ABS($F41-$G41-CM41+CN41)&lt;=1)*1,IF(AND(CP41,$F41=$G41,$F41&gt;=PrSettings!$M$6),(ABS(CM41-$F41)&lt;=1)*1,IF(AND(ABS($F41-$G41-CM41+CN41)&lt;=1,$F41+$G41&gt;=PrSettings!$M$8),(ABS(CM41-$F41)&lt;=1)*(ABS(CN41-$G41)&lt;=1)*1,""))),"")</f>
        <v/>
      </c>
      <c r="CT41" s="260"/>
      <c r="CV41" s="253">
        <f t="shared" si="367"/>
        <v>7</v>
      </c>
      <c r="CW41" s="254" t="str">
        <f>GrpF!$B$4</f>
        <v>Türkiye</v>
      </c>
      <c r="CX41" s="255">
        <f t="shared" ref="CX41:CX46" si="464">$D41</f>
        <v>34</v>
      </c>
      <c r="CY41" s="254" t="str">
        <f>GrpF!$D$4</f>
        <v>Georgia</v>
      </c>
      <c r="CZ41" s="258"/>
      <c r="DA41" s="258"/>
      <c r="DB41" s="259"/>
      <c r="DC41" s="255" t="str">
        <f t="shared" ref="DC41:DC46" si="465">IF(($F41&lt;&gt;"")*($G41&lt;&gt;"")*(CZ41&lt;&gt;"")*(DA41&lt;&gt;""),($F41&gt;$G41)*(CZ41&gt;DA41)+($F41=$G41)*(CZ41=DA41)+($F41&lt;$G41)*(CZ41&lt;DA41),"")</f>
        <v/>
      </c>
      <c r="DD41" s="255" t="str">
        <f>IF((DC41&lt;&gt;""),IF(OR($F41&lt;&gt;$G41,PrSettings!$M$4="●"),(($F41-$G41)=(CZ41-DA41))*1,0),"")</f>
        <v/>
      </c>
      <c r="DE41" s="255" t="str">
        <f t="shared" ref="DE41:DE46" si="466">IF((DC41&lt;&gt;""),($F41=CZ41)*($G41=DA41),"")</f>
        <v/>
      </c>
      <c r="DF41" s="255" t="str">
        <f>IF(DC41&lt;&gt;"",IF(ABS($F41-$G41)&gt;=PrSettings!$M$7,(ABS($F41-$G41-CZ41+DA41)&lt;=1)*1,IF(AND(DC41,$F41=$G41,$F41&gt;=PrSettings!$M$6),(ABS(CZ41-$F41)&lt;=1)*1,IF(AND(ABS($F41-$G41-CZ41+DA41)&lt;=1,$F41+$G41&gt;=PrSettings!$M$8),(ABS(CZ41-$F41)&lt;=1)*(ABS(DA41-$G41)&lt;=1)*1,""))),"")</f>
        <v/>
      </c>
      <c r="DG41" s="260"/>
      <c r="DI41" s="253">
        <f t="shared" si="371"/>
        <v>7</v>
      </c>
      <c r="DJ41" s="254" t="str">
        <f>GrpF!$B$4</f>
        <v>Türkiye</v>
      </c>
      <c r="DK41" s="255">
        <f t="shared" ref="DK41:DK46" si="467">$D41</f>
        <v>34</v>
      </c>
      <c r="DL41" s="254" t="str">
        <f>GrpF!$D$4</f>
        <v>Georgia</v>
      </c>
      <c r="DM41" s="258"/>
      <c r="DN41" s="258"/>
      <c r="DO41" s="259"/>
      <c r="DP41" s="255" t="str">
        <f t="shared" ref="DP41:DP46" si="468">IF(($F41&lt;&gt;"")*($G41&lt;&gt;"")*(DM41&lt;&gt;"")*(DN41&lt;&gt;""),($F41&gt;$G41)*(DM41&gt;DN41)+($F41=$G41)*(DM41=DN41)+($F41&lt;$G41)*(DM41&lt;DN41),"")</f>
        <v/>
      </c>
      <c r="DQ41" s="255" t="str">
        <f>IF((DP41&lt;&gt;""),IF(OR($F41&lt;&gt;$G41,PrSettings!$M$4="●"),(($F41-$G41)=(DM41-DN41))*1,0),"")</f>
        <v/>
      </c>
      <c r="DR41" s="255" t="str">
        <f t="shared" ref="DR41:DR46" si="469">IF((DP41&lt;&gt;""),($F41=DM41)*($G41=DN41),"")</f>
        <v/>
      </c>
      <c r="DS41" s="255" t="str">
        <f>IF(DP41&lt;&gt;"",IF(ABS($F41-$G41)&gt;=PrSettings!$M$7,(ABS($F41-$G41-DM41+DN41)&lt;=1)*1,IF(AND(DP41,$F41=$G41,$F41&gt;=PrSettings!$M$6),(ABS(DM41-$F41)&lt;=1)*1,IF(AND(ABS($F41-$G41-DM41+DN41)&lt;=1,$F41+$G41&gt;=PrSettings!$M$8),(ABS(DM41-$F41)&lt;=1)*(ABS(DN41-$G41)&lt;=1)*1,""))),"")</f>
        <v/>
      </c>
      <c r="DT41" s="260"/>
      <c r="DV41" s="253">
        <f t="shared" si="375"/>
        <v>7</v>
      </c>
      <c r="DW41" s="254" t="str">
        <f>GrpF!$B$4</f>
        <v>Türkiye</v>
      </c>
      <c r="DX41" s="255">
        <f t="shared" ref="DX41:DX46" si="470">$D41</f>
        <v>34</v>
      </c>
      <c r="DY41" s="254" t="str">
        <f>GrpF!$D$4</f>
        <v>Georgia</v>
      </c>
      <c r="DZ41" s="258"/>
      <c r="EA41" s="258"/>
      <c r="EB41" s="259"/>
      <c r="EC41" s="255" t="str">
        <f t="shared" ref="EC41:EC46" si="471">IF(($F41&lt;&gt;"")*($G41&lt;&gt;"")*(DZ41&lt;&gt;"")*(EA41&lt;&gt;""),($F41&gt;$G41)*(DZ41&gt;EA41)+($F41=$G41)*(DZ41=EA41)+($F41&lt;$G41)*(DZ41&lt;EA41),"")</f>
        <v/>
      </c>
      <c r="ED41" s="255" t="str">
        <f>IF((EC41&lt;&gt;""),IF(OR($F41&lt;&gt;$G41,PrSettings!$M$4="●"),(($F41-$G41)=(DZ41-EA41))*1,0),"")</f>
        <v/>
      </c>
      <c r="EE41" s="255" t="str">
        <f t="shared" ref="EE41:EE46" si="472">IF((EC41&lt;&gt;""),($F41=DZ41)*($G41=EA41),"")</f>
        <v/>
      </c>
      <c r="EF41" s="255" t="str">
        <f>IF(EC41&lt;&gt;"",IF(ABS($F41-$G41)&gt;=PrSettings!$M$7,(ABS($F41-$G41-DZ41+EA41)&lt;=1)*1,IF(AND(EC41,$F41=$G41,$F41&gt;=PrSettings!$M$6),(ABS(DZ41-$F41)&lt;=1)*1,IF(AND(ABS($F41-$G41-DZ41+EA41)&lt;=1,$F41+$G41&gt;=PrSettings!$M$8),(ABS(DZ41-$F41)&lt;=1)*(ABS(EA41-$G41)&lt;=1)*1,""))),"")</f>
        <v/>
      </c>
      <c r="EG41" s="260"/>
      <c r="EI41" s="253">
        <f t="shared" si="379"/>
        <v>7</v>
      </c>
      <c r="EJ41" s="254" t="str">
        <f>GrpF!$B$4</f>
        <v>Türkiye</v>
      </c>
      <c r="EK41" s="255">
        <f t="shared" ref="EK41:EK46" si="473">$D41</f>
        <v>34</v>
      </c>
      <c r="EL41" s="254" t="str">
        <f>GrpF!$D$4</f>
        <v>Georgia</v>
      </c>
      <c r="EM41" s="258"/>
      <c r="EN41" s="258"/>
      <c r="EO41" s="259"/>
      <c r="EP41" s="255" t="str">
        <f t="shared" ref="EP41:EP46" si="474">IF(($F41&lt;&gt;"")*($G41&lt;&gt;"")*(EM41&lt;&gt;"")*(EN41&lt;&gt;""),($F41&gt;$G41)*(EM41&gt;EN41)+($F41=$G41)*(EM41=EN41)+($F41&lt;$G41)*(EM41&lt;EN41),"")</f>
        <v/>
      </c>
      <c r="EQ41" s="255" t="str">
        <f>IF((EP41&lt;&gt;""),IF(OR($F41&lt;&gt;$G41,PrSettings!$M$4="●"),(($F41-$G41)=(EM41-EN41))*1,0),"")</f>
        <v/>
      </c>
      <c r="ER41" s="255" t="str">
        <f t="shared" ref="ER41:ER46" si="475">IF((EP41&lt;&gt;""),($F41=EM41)*($G41=EN41),"")</f>
        <v/>
      </c>
      <c r="ES41" s="255" t="str">
        <f>IF(EP41&lt;&gt;"",IF(ABS($F41-$G41)&gt;=PrSettings!$M$7,(ABS($F41-$G41-EM41+EN41)&lt;=1)*1,IF(AND(EP41,$F41=$G41,$F41&gt;=PrSettings!$M$6),(ABS(EM41-$F41)&lt;=1)*1,IF(AND(ABS($F41-$G41-EM41+EN41)&lt;=1,$F41+$G41&gt;=PrSettings!$M$8),(ABS(EM41-$F41)&lt;=1)*(ABS(EN41-$G41)&lt;=1)*1,""))),"")</f>
        <v/>
      </c>
      <c r="ET41" s="260"/>
      <c r="EV41" s="253">
        <f t="shared" si="383"/>
        <v>7</v>
      </c>
      <c r="EW41" s="254" t="str">
        <f>GrpF!$B$4</f>
        <v>Türkiye</v>
      </c>
      <c r="EX41" s="255">
        <f t="shared" ref="EX41:EX46" si="476">$D41</f>
        <v>34</v>
      </c>
      <c r="EY41" s="254" t="str">
        <f>GrpF!$D$4</f>
        <v>Georgia</v>
      </c>
      <c r="EZ41" s="258"/>
      <c r="FA41" s="258"/>
      <c r="FB41" s="259"/>
      <c r="FC41" s="255" t="str">
        <f t="shared" ref="FC41:FC46" si="477">IF(($F41&lt;&gt;"")*($G41&lt;&gt;"")*(EZ41&lt;&gt;"")*(FA41&lt;&gt;""),($F41&gt;$G41)*(EZ41&gt;FA41)+($F41=$G41)*(EZ41=FA41)+($F41&lt;$G41)*(EZ41&lt;FA41),"")</f>
        <v/>
      </c>
      <c r="FD41" s="255" t="str">
        <f>IF((FC41&lt;&gt;""),IF(OR($F41&lt;&gt;$G41,PrSettings!$M$4="●"),(($F41-$G41)=(EZ41-FA41))*1,0),"")</f>
        <v/>
      </c>
      <c r="FE41" s="255" t="str">
        <f t="shared" ref="FE41:FE46" si="478">IF((FC41&lt;&gt;""),($F41=EZ41)*($G41=FA41),"")</f>
        <v/>
      </c>
      <c r="FF41" s="255" t="str">
        <f>IF(FC41&lt;&gt;"",IF(ABS($F41-$G41)&gt;=PrSettings!$M$7,(ABS($F41-$G41-EZ41+FA41)&lt;=1)*1,IF(AND(FC41,$F41=$G41,$F41&gt;=PrSettings!$M$6),(ABS(EZ41-$F41)&lt;=1)*1,IF(AND(ABS($F41-$G41-EZ41+FA41)&lt;=1,$F41+$G41&gt;=PrSettings!$M$8),(ABS(EZ41-$F41)&lt;=1)*(ABS(FA41-$G41)&lt;=1)*1,""))),"")</f>
        <v/>
      </c>
      <c r="FG41" s="260"/>
      <c r="FI41" s="253">
        <f t="shared" si="387"/>
        <v>7</v>
      </c>
      <c r="FJ41" s="254" t="str">
        <f>GrpF!$B$4</f>
        <v>Türkiye</v>
      </c>
      <c r="FK41" s="255">
        <f t="shared" ref="FK41:FK46" si="479">$D41</f>
        <v>34</v>
      </c>
      <c r="FL41" s="254" t="str">
        <f>GrpF!$D$4</f>
        <v>Georgia</v>
      </c>
      <c r="FM41" s="258"/>
      <c r="FN41" s="258"/>
      <c r="FO41" s="259"/>
      <c r="FP41" s="255" t="str">
        <f t="shared" ref="FP41:FP46" si="480">IF(($F41&lt;&gt;"")*($G41&lt;&gt;"")*(FM41&lt;&gt;"")*(FN41&lt;&gt;""),($F41&gt;$G41)*(FM41&gt;FN41)+($F41=$G41)*(FM41=FN41)+($F41&lt;$G41)*(FM41&lt;FN41),"")</f>
        <v/>
      </c>
      <c r="FQ41" s="255" t="str">
        <f>IF((FP41&lt;&gt;""),IF(OR($F41&lt;&gt;$G41,PrSettings!$M$4="●"),(($F41-$G41)=(FM41-FN41))*1,0),"")</f>
        <v/>
      </c>
      <c r="FR41" s="255" t="str">
        <f t="shared" ref="FR41:FR46" si="481">IF((FP41&lt;&gt;""),($F41=FM41)*($G41=FN41),"")</f>
        <v/>
      </c>
      <c r="FS41" s="255" t="str">
        <f>IF(FP41&lt;&gt;"",IF(ABS($F41-$G41)&gt;=PrSettings!$M$7,(ABS($F41-$G41-FM41+FN41)&lt;=1)*1,IF(AND(FP41,$F41=$G41,$F41&gt;=PrSettings!$M$6),(ABS(FM41-$F41)&lt;=1)*1,IF(AND(ABS($F41-$G41-FM41+FN41)&lt;=1,$F41+$G41&gt;=PrSettings!$M$8),(ABS(FM41-$F41)&lt;=1)*(ABS(FN41-$G41)&lt;=1)*1,""))),"")</f>
        <v/>
      </c>
      <c r="FT41" s="260"/>
      <c r="FV41" s="253">
        <f t="shared" si="391"/>
        <v>7</v>
      </c>
      <c r="FW41" s="254" t="str">
        <f>GrpF!$B$4</f>
        <v>Türkiye</v>
      </c>
      <c r="FX41" s="255">
        <f t="shared" ref="FX41:FX46" si="482">$D41</f>
        <v>34</v>
      </c>
      <c r="FY41" s="254" t="str">
        <f>GrpF!$D$4</f>
        <v>Georgia</v>
      </c>
      <c r="FZ41" s="258"/>
      <c r="GA41" s="258"/>
      <c r="GB41" s="259"/>
      <c r="GC41" s="255" t="str">
        <f t="shared" ref="GC41:GC46" si="483">IF(($F41&lt;&gt;"")*($G41&lt;&gt;"")*(FZ41&lt;&gt;"")*(GA41&lt;&gt;""),($F41&gt;$G41)*(FZ41&gt;GA41)+($F41=$G41)*(FZ41=GA41)+($F41&lt;$G41)*(FZ41&lt;GA41),"")</f>
        <v/>
      </c>
      <c r="GD41" s="255" t="str">
        <f>IF((GC41&lt;&gt;""),IF(OR($F41&lt;&gt;$G41,PrSettings!$M$4="●"),(($F41-$G41)=(FZ41-GA41))*1,0),"")</f>
        <v/>
      </c>
      <c r="GE41" s="255" t="str">
        <f t="shared" ref="GE41:GE46" si="484">IF((GC41&lt;&gt;""),($F41=FZ41)*($G41=GA41),"")</f>
        <v/>
      </c>
      <c r="GF41" s="255" t="str">
        <f>IF(GC41&lt;&gt;"",IF(ABS($F41-$G41)&gt;=PrSettings!$M$7,(ABS($F41-$G41-FZ41+GA41)&lt;=1)*1,IF(AND(GC41,$F41=$G41,$F41&gt;=PrSettings!$M$6),(ABS(FZ41-$F41)&lt;=1)*1,IF(AND(ABS($F41-$G41-FZ41+GA41)&lt;=1,$F41+$G41&gt;=PrSettings!$M$8),(ABS(FZ41-$F41)&lt;=1)*(ABS(GA41-$G41)&lt;=1)*1,""))),"")</f>
        <v/>
      </c>
      <c r="GG41" s="260"/>
      <c r="GI41" s="253">
        <f t="shared" si="395"/>
        <v>7</v>
      </c>
      <c r="GJ41" s="254" t="str">
        <f>GrpF!$B$4</f>
        <v>Türkiye</v>
      </c>
      <c r="GK41" s="255">
        <f t="shared" ref="GK41:GK46" si="485">$D41</f>
        <v>34</v>
      </c>
      <c r="GL41" s="254" t="str">
        <f>GrpF!$D$4</f>
        <v>Georgia</v>
      </c>
      <c r="GM41" s="258"/>
      <c r="GN41" s="258"/>
      <c r="GO41" s="259"/>
      <c r="GP41" s="255" t="str">
        <f t="shared" ref="GP41:GP46" si="486">IF(($F41&lt;&gt;"")*($G41&lt;&gt;"")*(GM41&lt;&gt;"")*(GN41&lt;&gt;""),($F41&gt;$G41)*(GM41&gt;GN41)+($F41=$G41)*(GM41=GN41)+($F41&lt;$G41)*(GM41&lt;GN41),"")</f>
        <v/>
      </c>
      <c r="GQ41" s="255" t="str">
        <f>IF((GP41&lt;&gt;""),IF(OR($F41&lt;&gt;$G41,PrSettings!$M$4="●"),(($F41-$G41)=(GM41-GN41))*1,0),"")</f>
        <v/>
      </c>
      <c r="GR41" s="255" t="str">
        <f t="shared" ref="GR41:GR46" si="487">IF((GP41&lt;&gt;""),($F41=GM41)*($G41=GN41),"")</f>
        <v/>
      </c>
      <c r="GS41" s="255" t="str">
        <f>IF(GP41&lt;&gt;"",IF(ABS($F41-$G41)&gt;=PrSettings!$M$7,(ABS($F41-$G41-GM41+GN41)&lt;=1)*1,IF(AND(GP41,$F41=$G41,$F41&gt;=PrSettings!$M$6),(ABS(GM41-$F41)&lt;=1)*1,IF(AND(ABS($F41-$G41-GM41+GN41)&lt;=1,$F41+$G41&gt;=PrSettings!$M$8),(ABS(GM41-$F41)&lt;=1)*(ABS(GN41-$G41)&lt;=1)*1,""))),"")</f>
        <v/>
      </c>
      <c r="GT41" s="260"/>
      <c r="GV41" s="253">
        <f t="shared" si="399"/>
        <v>7</v>
      </c>
      <c r="GW41" s="254" t="str">
        <f>GrpF!$B$4</f>
        <v>Türkiye</v>
      </c>
      <c r="GX41" s="255">
        <f t="shared" ref="GX41:GX46" si="488">$D41</f>
        <v>34</v>
      </c>
      <c r="GY41" s="254" t="str">
        <f>GrpF!$D$4</f>
        <v>Georgia</v>
      </c>
      <c r="GZ41" s="258"/>
      <c r="HA41" s="258"/>
      <c r="HB41" s="259"/>
      <c r="HC41" s="255" t="str">
        <f t="shared" ref="HC41:HC46" si="489">IF(($F41&lt;&gt;"")*($G41&lt;&gt;"")*(GZ41&lt;&gt;"")*(HA41&lt;&gt;""),($F41&gt;$G41)*(GZ41&gt;HA41)+($F41=$G41)*(GZ41=HA41)+($F41&lt;$G41)*(GZ41&lt;HA41),"")</f>
        <v/>
      </c>
      <c r="HD41" s="255" t="str">
        <f>IF((HC41&lt;&gt;""),IF(OR($F41&lt;&gt;$G41,PrSettings!$M$4="●"),(($F41-$G41)=(GZ41-HA41))*1,0),"")</f>
        <v/>
      </c>
      <c r="HE41" s="255" t="str">
        <f t="shared" ref="HE41:HE46" si="490">IF((HC41&lt;&gt;""),($F41=GZ41)*($G41=HA41),"")</f>
        <v/>
      </c>
      <c r="HF41" s="255" t="str">
        <f>IF(HC41&lt;&gt;"",IF(ABS($F41-$G41)&gt;=PrSettings!$M$7,(ABS($F41-$G41-GZ41+HA41)&lt;=1)*1,IF(AND(HC41,$F41=$G41,$F41&gt;=PrSettings!$M$6),(ABS(GZ41-$F41)&lt;=1)*1,IF(AND(ABS($F41-$G41-GZ41+HA41)&lt;=1,$F41+$G41&gt;=PrSettings!$M$8),(ABS(GZ41-$F41)&lt;=1)*(ABS(HA41-$G41)&lt;=1)*1,""))),"")</f>
        <v/>
      </c>
      <c r="HG41" s="260"/>
      <c r="HI41" s="253">
        <f t="shared" si="403"/>
        <v>7</v>
      </c>
      <c r="HJ41" s="254" t="str">
        <f>GrpF!$B$4</f>
        <v>Türkiye</v>
      </c>
      <c r="HK41" s="255">
        <f t="shared" ref="HK41:HK46" si="491">$D41</f>
        <v>34</v>
      </c>
      <c r="HL41" s="254" t="str">
        <f>GrpF!$D$4</f>
        <v>Georgia</v>
      </c>
      <c r="HM41" s="258"/>
      <c r="HN41" s="258"/>
      <c r="HO41" s="259"/>
      <c r="HP41" s="255" t="str">
        <f t="shared" ref="HP41:HP46" si="492">IF(($F41&lt;&gt;"")*($G41&lt;&gt;"")*(HM41&lt;&gt;"")*(HN41&lt;&gt;""),($F41&gt;$G41)*(HM41&gt;HN41)+($F41=$G41)*(HM41=HN41)+($F41&lt;$G41)*(HM41&lt;HN41),"")</f>
        <v/>
      </c>
      <c r="HQ41" s="255" t="str">
        <f>IF((HP41&lt;&gt;""),IF(OR($F41&lt;&gt;$G41,PrSettings!$M$4="●"),(($F41-$G41)=(HM41-HN41))*1,0),"")</f>
        <v/>
      </c>
      <c r="HR41" s="255" t="str">
        <f t="shared" ref="HR41:HR46" si="493">IF((HP41&lt;&gt;""),($F41=HM41)*($G41=HN41),"")</f>
        <v/>
      </c>
      <c r="HS41" s="255" t="str">
        <f>IF(HP41&lt;&gt;"",IF(ABS($F41-$G41)&gt;=PrSettings!$M$7,(ABS($F41-$G41-HM41+HN41)&lt;=1)*1,IF(AND(HP41,$F41=$G41,$F41&gt;=PrSettings!$M$6),(ABS(HM41-$F41)&lt;=1)*1,IF(AND(ABS($F41-$G41-HM41+HN41)&lt;=1,$F41+$G41&gt;=PrSettings!$M$8),(ABS(HM41-$F41)&lt;=1)*(ABS(HN41-$G41)&lt;=1)*1,""))),"")</f>
        <v/>
      </c>
      <c r="HT41" s="260"/>
      <c r="HV41" s="253">
        <f t="shared" si="407"/>
        <v>7</v>
      </c>
      <c r="HW41" s="254" t="str">
        <f>GrpF!$B$4</f>
        <v>Türkiye</v>
      </c>
      <c r="HX41" s="255">
        <f t="shared" ref="HX41:HX46" si="494">$D41</f>
        <v>34</v>
      </c>
      <c r="HY41" s="254" t="str">
        <f>GrpF!$D$4</f>
        <v>Georgia</v>
      </c>
      <c r="HZ41" s="258"/>
      <c r="IA41" s="258"/>
      <c r="IB41" s="259"/>
      <c r="IC41" s="255" t="str">
        <f t="shared" ref="IC41:IC46" si="495">IF(($F41&lt;&gt;"")*($G41&lt;&gt;"")*(HZ41&lt;&gt;"")*(IA41&lt;&gt;""),($F41&gt;$G41)*(HZ41&gt;IA41)+($F41=$G41)*(HZ41=IA41)+($F41&lt;$G41)*(HZ41&lt;IA41),"")</f>
        <v/>
      </c>
      <c r="ID41" s="255" t="str">
        <f>IF((IC41&lt;&gt;""),IF(OR($F41&lt;&gt;$G41,PrSettings!$M$4="●"),(($F41-$G41)=(HZ41-IA41))*1,0),"")</f>
        <v/>
      </c>
      <c r="IE41" s="255" t="str">
        <f t="shared" ref="IE41:IE46" si="496">IF((IC41&lt;&gt;""),($F41=HZ41)*($G41=IA41),"")</f>
        <v/>
      </c>
      <c r="IF41" s="255" t="str">
        <f>IF(IC41&lt;&gt;"",IF(ABS($F41-$G41)&gt;=PrSettings!$M$7,(ABS($F41-$G41-HZ41+IA41)&lt;=1)*1,IF(AND(IC41,$F41=$G41,$F41&gt;=PrSettings!$M$6),(ABS(HZ41-$F41)&lt;=1)*1,IF(AND(ABS($F41-$G41-HZ41+IA41)&lt;=1,$F41+$G41&gt;=PrSettings!$M$8),(ABS(HZ41-$F41)&lt;=1)*(ABS(IA41-$G41)&lt;=1)*1,""))),"")</f>
        <v/>
      </c>
      <c r="IG41" s="260"/>
      <c r="II41" s="253">
        <f t="shared" si="411"/>
        <v>7</v>
      </c>
      <c r="IJ41" s="254" t="str">
        <f>GrpF!$B$4</f>
        <v>Türkiye</v>
      </c>
      <c r="IK41" s="255">
        <f t="shared" ref="IK41:IK46" si="497">$D41</f>
        <v>34</v>
      </c>
      <c r="IL41" s="254" t="str">
        <f>GrpF!$D$4</f>
        <v>Georgia</v>
      </c>
      <c r="IM41" s="258"/>
      <c r="IN41" s="258"/>
      <c r="IO41" s="259"/>
      <c r="IP41" s="255" t="str">
        <f t="shared" ref="IP41:IP46" si="498">IF(($F41&lt;&gt;"")*($G41&lt;&gt;"")*(IM41&lt;&gt;"")*(IN41&lt;&gt;""),($F41&gt;$G41)*(IM41&gt;IN41)+($F41=$G41)*(IM41=IN41)+($F41&lt;$G41)*(IM41&lt;IN41),"")</f>
        <v/>
      </c>
      <c r="IQ41" s="255" t="str">
        <f>IF((IP41&lt;&gt;""),IF(OR($F41&lt;&gt;$G41,PrSettings!$M$4="●"),(($F41-$G41)=(IM41-IN41))*1,0),"")</f>
        <v/>
      </c>
      <c r="IR41" s="255" t="str">
        <f t="shared" ref="IR41:IR46" si="499">IF((IP41&lt;&gt;""),($F41=IM41)*($G41=IN41),"")</f>
        <v/>
      </c>
      <c r="IS41" s="255" t="str">
        <f>IF(IP41&lt;&gt;"",IF(ABS($F41-$G41)&gt;=PrSettings!$M$7,(ABS($F41-$G41-IM41+IN41)&lt;=1)*1,IF(AND(IP41,$F41=$G41,$F41&gt;=PrSettings!$M$6),(ABS(IM41-$F41)&lt;=1)*1,IF(AND(ABS($F41-$G41-IM41+IN41)&lt;=1,$F41+$G41&gt;=PrSettings!$M$8),(ABS(IM41-$F41)&lt;=1)*(ABS(IN41-$G41)&lt;=1)*1,""))),"")</f>
        <v/>
      </c>
      <c r="IT41" s="260"/>
      <c r="IV41" s="253">
        <f t="shared" si="415"/>
        <v>7</v>
      </c>
      <c r="IW41" s="254" t="str">
        <f>GrpF!$B$4</f>
        <v>Türkiye</v>
      </c>
      <c r="IX41" s="255">
        <f t="shared" ref="IX41:IX46" si="500">$D41</f>
        <v>34</v>
      </c>
      <c r="IY41" s="254" t="str">
        <f>GrpF!$D$4</f>
        <v>Georgia</v>
      </c>
      <c r="IZ41" s="258"/>
      <c r="JA41" s="258"/>
      <c r="JB41" s="259"/>
      <c r="JC41" s="255" t="str">
        <f t="shared" ref="JC41:JC46" si="501">IF(($F41&lt;&gt;"")*($G41&lt;&gt;"")*(IZ41&lt;&gt;"")*(JA41&lt;&gt;""),($F41&gt;$G41)*(IZ41&gt;JA41)+($F41=$G41)*(IZ41=JA41)+($F41&lt;$G41)*(IZ41&lt;JA41),"")</f>
        <v/>
      </c>
      <c r="JD41" s="255" t="str">
        <f>IF((JC41&lt;&gt;""),IF(OR($F41&lt;&gt;$G41,PrSettings!$M$4="●"),(($F41-$G41)=(IZ41-JA41))*1,0),"")</f>
        <v/>
      </c>
      <c r="JE41" s="255" t="str">
        <f t="shared" ref="JE41:JE46" si="502">IF((JC41&lt;&gt;""),($F41=IZ41)*($G41=JA41),"")</f>
        <v/>
      </c>
      <c r="JF41" s="255" t="str">
        <f>IF(JC41&lt;&gt;"",IF(ABS($F41-$G41)&gt;=PrSettings!$M$7,(ABS($F41-$G41-IZ41+JA41)&lt;=1)*1,IF(AND(JC41,$F41=$G41,$F41&gt;=PrSettings!$M$6),(ABS(IZ41-$F41)&lt;=1)*1,IF(AND(ABS($F41-$G41-IZ41+JA41)&lt;=1,$F41+$G41&gt;=PrSettings!$M$8),(ABS(IZ41-$F41)&lt;=1)*(ABS(JA41-$G41)&lt;=1)*1,""))),"")</f>
        <v/>
      </c>
      <c r="JG41" s="260"/>
      <c r="JI41" s="253">
        <f t="shared" si="419"/>
        <v>7</v>
      </c>
      <c r="JJ41" s="254" t="str">
        <f>GrpF!$B$4</f>
        <v>Türkiye</v>
      </c>
      <c r="JK41" s="255">
        <f t="shared" ref="JK41:JK46" si="503">$D41</f>
        <v>34</v>
      </c>
      <c r="JL41" s="254" t="str">
        <f>GrpF!$D$4</f>
        <v>Georgia</v>
      </c>
      <c r="JM41" s="258"/>
      <c r="JN41" s="258"/>
      <c r="JO41" s="259"/>
      <c r="JP41" s="255" t="str">
        <f t="shared" ref="JP41:JP46" si="504">IF(($F41&lt;&gt;"")*($G41&lt;&gt;"")*(JM41&lt;&gt;"")*(JN41&lt;&gt;""),($F41&gt;$G41)*(JM41&gt;JN41)+($F41=$G41)*(JM41=JN41)+($F41&lt;$G41)*(JM41&lt;JN41),"")</f>
        <v/>
      </c>
      <c r="JQ41" s="255" t="str">
        <f>IF((JP41&lt;&gt;""),IF(OR($F41&lt;&gt;$G41,PrSettings!$M$4="●"),(($F41-$G41)=(JM41-JN41))*1,0),"")</f>
        <v/>
      </c>
      <c r="JR41" s="255" t="str">
        <f t="shared" ref="JR41:JR46" si="505">IF((JP41&lt;&gt;""),($F41=JM41)*($G41=JN41),"")</f>
        <v/>
      </c>
      <c r="JS41" s="255" t="str">
        <f>IF(JP41&lt;&gt;"",IF(ABS($F41-$G41)&gt;=PrSettings!$M$7,(ABS($F41-$G41-JM41+JN41)&lt;=1)*1,IF(AND(JP41,$F41=$G41,$F41&gt;=PrSettings!$M$6),(ABS(JM41-$F41)&lt;=1)*1,IF(AND(ABS($F41-$G41-JM41+JN41)&lt;=1,$F41+$G41&gt;=PrSettings!$M$8),(ABS(JM41-$F41)&lt;=1)*(ABS(JN41-$G41)&lt;=1)*1,""))),"")</f>
        <v/>
      </c>
      <c r="JT41" s="260"/>
      <c r="JV41" s="253">
        <f t="shared" si="423"/>
        <v>7</v>
      </c>
      <c r="JW41" s="254" t="str">
        <f>GrpF!$B$4</f>
        <v>Türkiye</v>
      </c>
      <c r="JX41" s="255">
        <f t="shared" ref="JX41:JX46" si="506">$D41</f>
        <v>34</v>
      </c>
      <c r="JY41" s="254" t="str">
        <f>GrpF!$D$4</f>
        <v>Georgia</v>
      </c>
      <c r="JZ41" s="258"/>
      <c r="KA41" s="258"/>
      <c r="KB41" s="259"/>
      <c r="KC41" s="255" t="str">
        <f t="shared" ref="KC41:KC46" si="507">IF(($F41&lt;&gt;"")*($G41&lt;&gt;"")*(JZ41&lt;&gt;"")*(KA41&lt;&gt;""),($F41&gt;$G41)*(JZ41&gt;KA41)+($F41=$G41)*(JZ41=KA41)+($F41&lt;$G41)*(JZ41&lt;KA41),"")</f>
        <v/>
      </c>
      <c r="KD41" s="255" t="str">
        <f>IF((KC41&lt;&gt;""),IF(OR($F41&lt;&gt;$G41,PrSettings!$M$4="●"),(($F41-$G41)=(JZ41-KA41))*1,0),"")</f>
        <v/>
      </c>
      <c r="KE41" s="255" t="str">
        <f t="shared" ref="KE41:KE46" si="508">IF((KC41&lt;&gt;""),($F41=JZ41)*($G41=KA41),"")</f>
        <v/>
      </c>
      <c r="KF41" s="255" t="str">
        <f>IF(KC41&lt;&gt;"",IF(ABS($F41-$G41)&gt;=PrSettings!$M$7,(ABS($F41-$G41-JZ41+KA41)&lt;=1)*1,IF(AND(KC41,$F41=$G41,$F41&gt;=PrSettings!$M$6),(ABS(JZ41-$F41)&lt;=1)*1,IF(AND(ABS($F41-$G41-JZ41+KA41)&lt;=1,$F41+$G41&gt;=PrSettings!$M$8),(ABS(JZ41-$F41)&lt;=1)*(ABS(KA41-$G41)&lt;=1)*1,""))),"")</f>
        <v/>
      </c>
      <c r="KG41" s="260"/>
      <c r="KI41" s="253">
        <f t="shared" si="427"/>
        <v>7</v>
      </c>
      <c r="KJ41" s="254" t="str">
        <f>GrpF!$B$4</f>
        <v>Türkiye</v>
      </c>
      <c r="KK41" s="255">
        <f t="shared" ref="KK41:KK46" si="509">$D41</f>
        <v>34</v>
      </c>
      <c r="KL41" s="254" t="str">
        <f>GrpF!$D$4</f>
        <v>Georgia</v>
      </c>
      <c r="KM41" s="258"/>
      <c r="KN41" s="258"/>
      <c r="KO41" s="259"/>
      <c r="KP41" s="255" t="str">
        <f t="shared" ref="KP41:KP46" si="510">IF(($F41&lt;&gt;"")*($G41&lt;&gt;"")*(KM41&lt;&gt;"")*(KN41&lt;&gt;""),($F41&gt;$G41)*(KM41&gt;KN41)+($F41=$G41)*(KM41=KN41)+($F41&lt;$G41)*(KM41&lt;KN41),"")</f>
        <v/>
      </c>
      <c r="KQ41" s="255" t="str">
        <f>IF((KP41&lt;&gt;""),IF(OR($F41&lt;&gt;$G41,PrSettings!$M$4="●"),(($F41-$G41)=(KM41-KN41))*1,0),"")</f>
        <v/>
      </c>
      <c r="KR41" s="255" t="str">
        <f t="shared" ref="KR41:KR46" si="511">IF((KP41&lt;&gt;""),($F41=KM41)*($G41=KN41),"")</f>
        <v/>
      </c>
      <c r="KS41" s="255" t="str">
        <f>IF(KP41&lt;&gt;"",IF(ABS($F41-$G41)&gt;=PrSettings!$M$7,(ABS($F41-$G41-KM41+KN41)&lt;=1)*1,IF(AND(KP41,$F41=$G41,$F41&gt;=PrSettings!$M$6),(ABS(KM41-$F41)&lt;=1)*1,IF(AND(ABS($F41-$G41-KM41+KN41)&lt;=1,$F41+$G41&gt;=PrSettings!$M$8),(ABS(KM41-$F41)&lt;=1)*(ABS(KN41-$G41)&lt;=1)*1,""))),"")</f>
        <v/>
      </c>
      <c r="KT41" s="260"/>
      <c r="KV41" s="253">
        <f t="shared" si="431"/>
        <v>7</v>
      </c>
      <c r="KW41" s="254" t="str">
        <f>GrpF!$B$4</f>
        <v>Türkiye</v>
      </c>
      <c r="KX41" s="255">
        <f t="shared" ref="KX41:KX46" si="512">$D41</f>
        <v>34</v>
      </c>
      <c r="KY41" s="254" t="str">
        <f>GrpF!$D$4</f>
        <v>Georgia</v>
      </c>
      <c r="KZ41" s="258"/>
      <c r="LA41" s="258"/>
      <c r="LB41" s="259"/>
      <c r="LC41" s="255" t="str">
        <f t="shared" ref="LC41:LC46" si="513">IF(($F41&lt;&gt;"")*($G41&lt;&gt;"")*(KZ41&lt;&gt;"")*(LA41&lt;&gt;""),($F41&gt;$G41)*(KZ41&gt;LA41)+($F41=$G41)*(KZ41=LA41)+($F41&lt;$G41)*(KZ41&lt;LA41),"")</f>
        <v/>
      </c>
      <c r="LD41" s="255" t="str">
        <f>IF((LC41&lt;&gt;""),IF(OR($F41&lt;&gt;$G41,PrSettings!$M$4="●"),(($F41-$G41)=(KZ41-LA41))*1,0),"")</f>
        <v/>
      </c>
      <c r="LE41" s="255" t="str">
        <f t="shared" ref="LE41:LE46" si="514">IF((LC41&lt;&gt;""),($F41=KZ41)*($G41=LA41),"")</f>
        <v/>
      </c>
      <c r="LF41" s="255" t="str">
        <f>IF(LC41&lt;&gt;"",IF(ABS($F41-$G41)&gt;=PrSettings!$M$7,(ABS($F41-$G41-KZ41+LA41)&lt;=1)*1,IF(AND(LC41,$F41=$G41,$F41&gt;=PrSettings!$M$6),(ABS(KZ41-$F41)&lt;=1)*1,IF(AND(ABS($F41-$G41-KZ41+LA41)&lt;=1,$F41+$G41&gt;=PrSettings!$M$8),(ABS(KZ41-$F41)&lt;=1)*(ABS(LA41-$G41)&lt;=1)*1,""))),"")</f>
        <v/>
      </c>
      <c r="LG41" s="260"/>
      <c r="LI41" s="253">
        <f t="shared" si="435"/>
        <v>7</v>
      </c>
      <c r="LJ41" s="254" t="str">
        <f>GrpF!$B$4</f>
        <v>Türkiye</v>
      </c>
      <c r="LK41" s="255">
        <f t="shared" ref="LK41:LK46" si="515">$D41</f>
        <v>34</v>
      </c>
      <c r="LL41" s="254" t="str">
        <f>GrpF!$D$4</f>
        <v>Georgia</v>
      </c>
      <c r="LM41" s="258"/>
      <c r="LN41" s="258"/>
      <c r="LO41" s="259"/>
      <c r="LP41" s="255" t="str">
        <f t="shared" ref="LP41:LP46" si="516">IF(($F41&lt;&gt;"")*($G41&lt;&gt;"")*(LM41&lt;&gt;"")*(LN41&lt;&gt;""),($F41&gt;$G41)*(LM41&gt;LN41)+($F41=$G41)*(LM41=LN41)+($F41&lt;$G41)*(LM41&lt;LN41),"")</f>
        <v/>
      </c>
      <c r="LQ41" s="255" t="str">
        <f>IF((LP41&lt;&gt;""),IF(OR($F41&lt;&gt;$G41,PrSettings!$M$4="●"),(($F41-$G41)=(LM41-LN41))*1,0),"")</f>
        <v/>
      </c>
      <c r="LR41" s="255" t="str">
        <f t="shared" ref="LR41:LR46" si="517">IF((LP41&lt;&gt;""),($F41=LM41)*($G41=LN41),"")</f>
        <v/>
      </c>
      <c r="LS41" s="255" t="str">
        <f>IF(LP41&lt;&gt;"",IF(ABS($F41-$G41)&gt;=PrSettings!$M$7,(ABS($F41-$G41-LM41+LN41)&lt;=1)*1,IF(AND(LP41,$F41=$G41,$F41&gt;=PrSettings!$M$6),(ABS(LM41-$F41)&lt;=1)*1,IF(AND(ABS($F41-$G41-LM41+LN41)&lt;=1,$F41+$G41&gt;=PrSettings!$M$8),(ABS(LM41-$F41)&lt;=1)*(ABS(LN41-$G41)&lt;=1)*1,""))),"")</f>
        <v/>
      </c>
      <c r="LT41" s="260"/>
      <c r="LV41" s="253">
        <f t="shared" si="439"/>
        <v>7</v>
      </c>
      <c r="LW41" s="254" t="str">
        <f>GrpF!$B$4</f>
        <v>Türkiye</v>
      </c>
      <c r="LX41" s="255">
        <f t="shared" ref="LX41:LX46" si="518">$D41</f>
        <v>34</v>
      </c>
      <c r="LY41" s="254" t="str">
        <f>GrpF!$D$4</f>
        <v>Georgia</v>
      </c>
      <c r="LZ41" s="258"/>
      <c r="MA41" s="258"/>
      <c r="MB41" s="259"/>
      <c r="MC41" s="255" t="str">
        <f t="shared" ref="MC41:MC46" si="519">IF(($F41&lt;&gt;"")*($G41&lt;&gt;"")*(LZ41&lt;&gt;"")*(MA41&lt;&gt;""),($F41&gt;$G41)*(LZ41&gt;MA41)+($F41=$G41)*(LZ41=MA41)+($F41&lt;$G41)*(LZ41&lt;MA41),"")</f>
        <v/>
      </c>
      <c r="MD41" s="255" t="str">
        <f>IF((MC41&lt;&gt;""),IF(OR($F41&lt;&gt;$G41,PrSettings!$M$4="●"),(($F41-$G41)=(LZ41-MA41))*1,0),"")</f>
        <v/>
      </c>
      <c r="ME41" s="255" t="str">
        <f t="shared" ref="ME41:ME46" si="520">IF((MC41&lt;&gt;""),($F41=LZ41)*($G41=MA41),"")</f>
        <v/>
      </c>
      <c r="MF41" s="255" t="str">
        <f>IF(MC41&lt;&gt;"",IF(ABS($F41-$G41)&gt;=PrSettings!$M$7,(ABS($F41-$G41-LZ41+MA41)&lt;=1)*1,IF(AND(MC41,$F41=$G41,$F41&gt;=PrSettings!$M$6),(ABS(LZ41-$F41)&lt;=1)*1,IF(AND(ABS($F41-$G41-LZ41+MA41)&lt;=1,$F41+$G41&gt;=PrSettings!$M$8),(ABS(LZ41-$F41)&lt;=1)*(ABS(MA41-$G41)&lt;=1)*1,""))),"")</f>
        <v/>
      </c>
      <c r="MG41" s="260"/>
    </row>
    <row r="42">
      <c r="A42" s="172"/>
      <c r="B42" s="253">
        <f t="array" ref="B42">INDEX(Groups!$C$7:$C$35,MATCH(C42,Groups!$D$7:$D$35,0))</f>
        <v>1</v>
      </c>
      <c r="C42" s="254" t="str">
        <f>GrpF!$B$5</f>
        <v>Portugal</v>
      </c>
      <c r="D42" s="255">
        <f t="array" ref="D42">INDEX(Groups!$C$7:$C$35,MATCH(E42,Groups!$D$7:$D$35,0))</f>
        <v>17</v>
      </c>
      <c r="E42" s="254" t="str">
        <f>GrpF!$D$5</f>
        <v>Czechia</v>
      </c>
      <c r="F42" s="256">
        <f>GrpF!$E$5</f>
        <v>2</v>
      </c>
      <c r="G42" s="257">
        <f>GrpF!$G$5</f>
        <v>0</v>
      </c>
      <c r="H42" s="133"/>
      <c r="I42" s="253">
        <f t="shared" si="339"/>
        <v>1</v>
      </c>
      <c r="J42" s="254" t="str">
        <f>GrpF!$B$5</f>
        <v>Portugal</v>
      </c>
      <c r="K42" s="255">
        <f t="shared" si="443"/>
        <v>17</v>
      </c>
      <c r="L42" s="254" t="str">
        <f>GrpF!$D$5</f>
        <v>Czechia</v>
      </c>
      <c r="M42" s="258"/>
      <c r="N42" s="258"/>
      <c r="O42" s="261"/>
      <c r="P42" s="255" t="str">
        <f t="shared" si="444"/>
        <v/>
      </c>
      <c r="Q42" s="255" t="str">
        <f>IF((P42&lt;&gt;""),IF(OR($F42&lt;&gt;$G42,PrSettings!$M$4="●"),(($F42-$G42)=(M42-N42))*1,0),"")</f>
        <v/>
      </c>
      <c r="R42" s="255" t="str">
        <f t="shared" si="445"/>
        <v/>
      </c>
      <c r="S42" s="255" t="str">
        <f>IF(P42&lt;&gt;"",IF(ABS($F42-$G42)&gt;=PrSettings!$M$7,(ABS($F42-$G42-M42+N42)&lt;=1)*1,IF(AND(P42,$F42=$G42,$F42&gt;=PrSettings!$M$6),(ABS(M42-$F42)&lt;=1)*1,IF(AND(ABS($F42-$G42-M42+N42)&lt;=1,$F42+$G42&gt;=PrSettings!$M$8),(ABS(M42-$F42)&lt;=1)*(ABS(N42-$G42)&lt;=1)*1,""))),"")</f>
        <v/>
      </c>
      <c r="T42" s="262"/>
      <c r="V42" s="253">
        <f t="shared" si="343"/>
        <v>1</v>
      </c>
      <c r="W42" s="254" t="str">
        <f>GrpF!$B$5</f>
        <v>Portugal</v>
      </c>
      <c r="X42" s="255">
        <f t="shared" si="446"/>
        <v>17</v>
      </c>
      <c r="Y42" s="254" t="str">
        <f>GrpF!$D$5</f>
        <v>Czechia</v>
      </c>
      <c r="Z42" s="258"/>
      <c r="AA42" s="258"/>
      <c r="AB42" s="261"/>
      <c r="AC42" s="255" t="str">
        <f t="shared" si="447"/>
        <v/>
      </c>
      <c r="AD42" s="255" t="str">
        <f>IF((AC42&lt;&gt;""),IF(OR($F42&lt;&gt;$G42,PrSettings!$M$4="●"),(($F42-$G42)=(Z42-AA42))*1,0),"")</f>
        <v/>
      </c>
      <c r="AE42" s="255" t="str">
        <f t="shared" si="448"/>
        <v/>
      </c>
      <c r="AF42" s="255" t="str">
        <f>IF(AC42&lt;&gt;"",IF(ABS($F42-$G42)&gt;=PrSettings!$M$7,(ABS($F42-$G42-Z42+AA42)&lt;=1)*1,IF(AND(AC42,$F42=$G42,$F42&gt;=PrSettings!$M$6),(ABS(Z42-$F42)&lt;=1)*1,IF(AND(ABS($F42-$G42-Z42+AA42)&lt;=1,$F42+$G42&gt;=PrSettings!$M$8),(ABS(Z42-$F42)&lt;=1)*(ABS(AA42-$G42)&lt;=1)*1,""))),"")</f>
        <v/>
      </c>
      <c r="AG42" s="262"/>
      <c r="AI42" s="253">
        <f t="shared" si="347"/>
        <v>1</v>
      </c>
      <c r="AJ42" s="254" t="str">
        <f>GrpF!$B$5</f>
        <v>Portugal</v>
      </c>
      <c r="AK42" s="255">
        <f t="shared" si="449"/>
        <v>17</v>
      </c>
      <c r="AL42" s="254" t="str">
        <f>GrpF!$D$5</f>
        <v>Czechia</v>
      </c>
      <c r="AM42" s="258"/>
      <c r="AN42" s="258"/>
      <c r="AO42" s="261"/>
      <c r="AP42" s="255" t="str">
        <f t="shared" si="450"/>
        <v/>
      </c>
      <c r="AQ42" s="255" t="str">
        <f>IF((AP42&lt;&gt;""),IF(OR($F42&lt;&gt;$G42,PrSettings!$M$4="●"),(($F42-$G42)=(AM42-AN42))*1,0),"")</f>
        <v/>
      </c>
      <c r="AR42" s="255" t="str">
        <f t="shared" si="451"/>
        <v/>
      </c>
      <c r="AS42" s="255" t="str">
        <f>IF(AP42&lt;&gt;"",IF(ABS($F42-$G42)&gt;=PrSettings!$M$7,(ABS($F42-$G42-AM42+AN42)&lt;=1)*1,IF(AND(AP42,$F42=$G42,$F42&gt;=PrSettings!$M$6),(ABS(AM42-$F42)&lt;=1)*1,IF(AND(ABS($F42-$G42-AM42+AN42)&lt;=1,$F42+$G42&gt;=PrSettings!$M$8),(ABS(AM42-$F42)&lt;=1)*(ABS(AN42-$G42)&lt;=1)*1,""))),"")</f>
        <v/>
      </c>
      <c r="AT42" s="262"/>
      <c r="AV42" s="253">
        <f t="shared" si="351"/>
        <v>1</v>
      </c>
      <c r="AW42" s="254" t="str">
        <f>GrpF!$B$5</f>
        <v>Portugal</v>
      </c>
      <c r="AX42" s="255">
        <f t="shared" si="452"/>
        <v>17</v>
      </c>
      <c r="AY42" s="254" t="str">
        <f>GrpF!$D$5</f>
        <v>Czechia</v>
      </c>
      <c r="AZ42" s="258"/>
      <c r="BA42" s="258"/>
      <c r="BB42" s="261"/>
      <c r="BC42" s="255" t="str">
        <f t="shared" si="453"/>
        <v/>
      </c>
      <c r="BD42" s="255" t="str">
        <f>IF((BC42&lt;&gt;""),IF(OR($F42&lt;&gt;$G42,PrSettings!$M$4="●"),(($F42-$G42)=(AZ42-BA42))*1,0),"")</f>
        <v/>
      </c>
      <c r="BE42" s="255" t="str">
        <f t="shared" si="454"/>
        <v/>
      </c>
      <c r="BF42" s="255" t="str">
        <f>IF(BC42&lt;&gt;"",IF(ABS($F42-$G42)&gt;=PrSettings!$M$7,(ABS($F42-$G42-AZ42+BA42)&lt;=1)*1,IF(AND(BC42,$F42=$G42,$F42&gt;=PrSettings!$M$6),(ABS(AZ42-$F42)&lt;=1)*1,IF(AND(ABS($F42-$G42-AZ42+BA42)&lt;=1,$F42+$G42&gt;=PrSettings!$M$8),(ABS(AZ42-$F42)&lt;=1)*(ABS(BA42-$G42)&lt;=1)*1,""))),"")</f>
        <v/>
      </c>
      <c r="BG42" s="262"/>
      <c r="BI42" s="253">
        <f t="shared" si="355"/>
        <v>1</v>
      </c>
      <c r="BJ42" s="254" t="str">
        <f>GrpF!$B$5</f>
        <v>Portugal</v>
      </c>
      <c r="BK42" s="255">
        <f t="shared" si="455"/>
        <v>17</v>
      </c>
      <c r="BL42" s="254" t="str">
        <f>GrpF!$D$5</f>
        <v>Czechia</v>
      </c>
      <c r="BM42" s="258"/>
      <c r="BN42" s="258"/>
      <c r="BO42" s="261"/>
      <c r="BP42" s="255" t="str">
        <f t="shared" si="456"/>
        <v/>
      </c>
      <c r="BQ42" s="255" t="str">
        <f>IF((BP42&lt;&gt;""),IF(OR($F42&lt;&gt;$G42,PrSettings!$M$4="●"),(($F42-$G42)=(BM42-BN42))*1,0),"")</f>
        <v/>
      </c>
      <c r="BR42" s="255" t="str">
        <f t="shared" si="457"/>
        <v/>
      </c>
      <c r="BS42" s="255" t="str">
        <f>IF(BP42&lt;&gt;"",IF(ABS($F42-$G42)&gt;=PrSettings!$M$7,(ABS($F42-$G42-BM42+BN42)&lt;=1)*1,IF(AND(BP42,$F42=$G42,$F42&gt;=PrSettings!$M$6),(ABS(BM42-$F42)&lt;=1)*1,IF(AND(ABS($F42-$G42-BM42+BN42)&lt;=1,$F42+$G42&gt;=PrSettings!$M$8),(ABS(BM42-$F42)&lt;=1)*(ABS(BN42-$G42)&lt;=1)*1,""))),"")</f>
        <v/>
      </c>
      <c r="BT42" s="262"/>
      <c r="BV42" s="253">
        <f t="shared" si="359"/>
        <v>1</v>
      </c>
      <c r="BW42" s="254" t="str">
        <f>GrpF!$B$5</f>
        <v>Portugal</v>
      </c>
      <c r="BX42" s="255">
        <f t="shared" si="458"/>
        <v>17</v>
      </c>
      <c r="BY42" s="254" t="str">
        <f>GrpF!$D$5</f>
        <v>Czechia</v>
      </c>
      <c r="BZ42" s="258"/>
      <c r="CA42" s="258"/>
      <c r="CB42" s="261"/>
      <c r="CC42" s="255" t="str">
        <f t="shared" si="459"/>
        <v/>
      </c>
      <c r="CD42" s="255" t="str">
        <f>IF((CC42&lt;&gt;""),IF(OR($F42&lt;&gt;$G42,PrSettings!$M$4="●"),(($F42-$G42)=(BZ42-CA42))*1,0),"")</f>
        <v/>
      </c>
      <c r="CE42" s="255" t="str">
        <f t="shared" si="460"/>
        <v/>
      </c>
      <c r="CF42" s="255" t="str">
        <f>IF(CC42&lt;&gt;"",IF(ABS($F42-$G42)&gt;=PrSettings!$M$7,(ABS($F42-$G42-BZ42+CA42)&lt;=1)*1,IF(AND(CC42,$F42=$G42,$F42&gt;=PrSettings!$M$6),(ABS(BZ42-$F42)&lt;=1)*1,IF(AND(ABS($F42-$G42-BZ42+CA42)&lt;=1,$F42+$G42&gt;=PrSettings!$M$8),(ABS(BZ42-$F42)&lt;=1)*(ABS(CA42-$G42)&lt;=1)*1,""))),"")</f>
        <v/>
      </c>
      <c r="CG42" s="262"/>
      <c r="CI42" s="253">
        <f t="shared" si="363"/>
        <v>1</v>
      </c>
      <c r="CJ42" s="254" t="str">
        <f>GrpF!$B$5</f>
        <v>Portugal</v>
      </c>
      <c r="CK42" s="255">
        <f t="shared" si="461"/>
        <v>17</v>
      </c>
      <c r="CL42" s="254" t="str">
        <f>GrpF!$D$5</f>
        <v>Czechia</v>
      </c>
      <c r="CM42" s="258"/>
      <c r="CN42" s="258"/>
      <c r="CO42" s="261"/>
      <c r="CP42" s="255" t="str">
        <f t="shared" si="462"/>
        <v/>
      </c>
      <c r="CQ42" s="255" t="str">
        <f>IF((CP42&lt;&gt;""),IF(OR($F42&lt;&gt;$G42,PrSettings!$M$4="●"),(($F42-$G42)=(CM42-CN42))*1,0),"")</f>
        <v/>
      </c>
      <c r="CR42" s="255" t="str">
        <f t="shared" si="463"/>
        <v/>
      </c>
      <c r="CS42" s="255" t="str">
        <f>IF(CP42&lt;&gt;"",IF(ABS($F42-$G42)&gt;=PrSettings!$M$7,(ABS($F42-$G42-CM42+CN42)&lt;=1)*1,IF(AND(CP42,$F42=$G42,$F42&gt;=PrSettings!$M$6),(ABS(CM42-$F42)&lt;=1)*1,IF(AND(ABS($F42-$G42-CM42+CN42)&lt;=1,$F42+$G42&gt;=PrSettings!$M$8),(ABS(CM42-$F42)&lt;=1)*(ABS(CN42-$G42)&lt;=1)*1,""))),"")</f>
        <v/>
      </c>
      <c r="CT42" s="262"/>
      <c r="CV42" s="253">
        <f t="shared" si="367"/>
        <v>1</v>
      </c>
      <c r="CW42" s="254" t="str">
        <f>GrpF!$B$5</f>
        <v>Portugal</v>
      </c>
      <c r="CX42" s="255">
        <f t="shared" si="464"/>
        <v>17</v>
      </c>
      <c r="CY42" s="254" t="str">
        <f>GrpF!$D$5</f>
        <v>Czechia</v>
      </c>
      <c r="CZ42" s="258"/>
      <c r="DA42" s="258"/>
      <c r="DB42" s="261"/>
      <c r="DC42" s="255" t="str">
        <f t="shared" si="465"/>
        <v/>
      </c>
      <c r="DD42" s="255" t="str">
        <f>IF((DC42&lt;&gt;""),IF(OR($F42&lt;&gt;$G42,PrSettings!$M$4="●"),(($F42-$G42)=(CZ42-DA42))*1,0),"")</f>
        <v/>
      </c>
      <c r="DE42" s="255" t="str">
        <f t="shared" si="466"/>
        <v/>
      </c>
      <c r="DF42" s="255" t="str">
        <f>IF(DC42&lt;&gt;"",IF(ABS($F42-$G42)&gt;=PrSettings!$M$7,(ABS($F42-$G42-CZ42+DA42)&lt;=1)*1,IF(AND(DC42,$F42=$G42,$F42&gt;=PrSettings!$M$6),(ABS(CZ42-$F42)&lt;=1)*1,IF(AND(ABS($F42-$G42-CZ42+DA42)&lt;=1,$F42+$G42&gt;=PrSettings!$M$8),(ABS(CZ42-$F42)&lt;=1)*(ABS(DA42-$G42)&lt;=1)*1,""))),"")</f>
        <v/>
      </c>
      <c r="DG42" s="262"/>
      <c r="DI42" s="253">
        <f t="shared" si="371"/>
        <v>1</v>
      </c>
      <c r="DJ42" s="254" t="str">
        <f>GrpF!$B$5</f>
        <v>Portugal</v>
      </c>
      <c r="DK42" s="255">
        <f t="shared" si="467"/>
        <v>17</v>
      </c>
      <c r="DL42" s="254" t="str">
        <f>GrpF!$D$5</f>
        <v>Czechia</v>
      </c>
      <c r="DM42" s="258"/>
      <c r="DN42" s="258"/>
      <c r="DO42" s="261"/>
      <c r="DP42" s="255" t="str">
        <f t="shared" si="468"/>
        <v/>
      </c>
      <c r="DQ42" s="255" t="str">
        <f>IF((DP42&lt;&gt;""),IF(OR($F42&lt;&gt;$G42,PrSettings!$M$4="●"),(($F42-$G42)=(DM42-DN42))*1,0),"")</f>
        <v/>
      </c>
      <c r="DR42" s="255" t="str">
        <f t="shared" si="469"/>
        <v/>
      </c>
      <c r="DS42" s="255" t="str">
        <f>IF(DP42&lt;&gt;"",IF(ABS($F42-$G42)&gt;=PrSettings!$M$7,(ABS($F42-$G42-DM42+DN42)&lt;=1)*1,IF(AND(DP42,$F42=$G42,$F42&gt;=PrSettings!$M$6),(ABS(DM42-$F42)&lt;=1)*1,IF(AND(ABS($F42-$G42-DM42+DN42)&lt;=1,$F42+$G42&gt;=PrSettings!$M$8),(ABS(DM42-$F42)&lt;=1)*(ABS(DN42-$G42)&lt;=1)*1,""))),"")</f>
        <v/>
      </c>
      <c r="DT42" s="262"/>
      <c r="DV42" s="253">
        <f t="shared" si="375"/>
        <v>1</v>
      </c>
      <c r="DW42" s="254" t="str">
        <f>GrpF!$B$5</f>
        <v>Portugal</v>
      </c>
      <c r="DX42" s="255">
        <f t="shared" si="470"/>
        <v>17</v>
      </c>
      <c r="DY42" s="254" t="str">
        <f>GrpF!$D$5</f>
        <v>Czechia</v>
      </c>
      <c r="DZ42" s="258"/>
      <c r="EA42" s="258"/>
      <c r="EB42" s="261"/>
      <c r="EC42" s="255" t="str">
        <f t="shared" si="471"/>
        <v/>
      </c>
      <c r="ED42" s="255" t="str">
        <f>IF((EC42&lt;&gt;""),IF(OR($F42&lt;&gt;$G42,PrSettings!$M$4="●"),(($F42-$G42)=(DZ42-EA42))*1,0),"")</f>
        <v/>
      </c>
      <c r="EE42" s="255" t="str">
        <f t="shared" si="472"/>
        <v/>
      </c>
      <c r="EF42" s="255" t="str">
        <f>IF(EC42&lt;&gt;"",IF(ABS($F42-$G42)&gt;=PrSettings!$M$7,(ABS($F42-$G42-DZ42+EA42)&lt;=1)*1,IF(AND(EC42,$F42=$G42,$F42&gt;=PrSettings!$M$6),(ABS(DZ42-$F42)&lt;=1)*1,IF(AND(ABS($F42-$G42-DZ42+EA42)&lt;=1,$F42+$G42&gt;=PrSettings!$M$8),(ABS(DZ42-$F42)&lt;=1)*(ABS(EA42-$G42)&lt;=1)*1,""))),"")</f>
        <v/>
      </c>
      <c r="EG42" s="262"/>
      <c r="EI42" s="253">
        <f t="shared" si="379"/>
        <v>1</v>
      </c>
      <c r="EJ42" s="254" t="str">
        <f>GrpF!$B$5</f>
        <v>Portugal</v>
      </c>
      <c r="EK42" s="255">
        <f t="shared" si="473"/>
        <v>17</v>
      </c>
      <c r="EL42" s="254" t="str">
        <f>GrpF!$D$5</f>
        <v>Czechia</v>
      </c>
      <c r="EM42" s="258"/>
      <c r="EN42" s="258"/>
      <c r="EO42" s="261"/>
      <c r="EP42" s="255" t="str">
        <f t="shared" si="474"/>
        <v/>
      </c>
      <c r="EQ42" s="255" t="str">
        <f>IF((EP42&lt;&gt;""),IF(OR($F42&lt;&gt;$G42,PrSettings!$M$4="●"),(($F42-$G42)=(EM42-EN42))*1,0),"")</f>
        <v/>
      </c>
      <c r="ER42" s="255" t="str">
        <f t="shared" si="475"/>
        <v/>
      </c>
      <c r="ES42" s="255" t="str">
        <f>IF(EP42&lt;&gt;"",IF(ABS($F42-$G42)&gt;=PrSettings!$M$7,(ABS($F42-$G42-EM42+EN42)&lt;=1)*1,IF(AND(EP42,$F42=$G42,$F42&gt;=PrSettings!$M$6),(ABS(EM42-$F42)&lt;=1)*1,IF(AND(ABS($F42-$G42-EM42+EN42)&lt;=1,$F42+$G42&gt;=PrSettings!$M$8),(ABS(EM42-$F42)&lt;=1)*(ABS(EN42-$G42)&lt;=1)*1,""))),"")</f>
        <v/>
      </c>
      <c r="ET42" s="262"/>
      <c r="EV42" s="253">
        <f t="shared" si="383"/>
        <v>1</v>
      </c>
      <c r="EW42" s="254" t="str">
        <f>GrpF!$B$5</f>
        <v>Portugal</v>
      </c>
      <c r="EX42" s="255">
        <f t="shared" si="476"/>
        <v>17</v>
      </c>
      <c r="EY42" s="254" t="str">
        <f>GrpF!$D$5</f>
        <v>Czechia</v>
      </c>
      <c r="EZ42" s="258"/>
      <c r="FA42" s="258"/>
      <c r="FB42" s="261"/>
      <c r="FC42" s="255" t="str">
        <f t="shared" si="477"/>
        <v/>
      </c>
      <c r="FD42" s="255" t="str">
        <f>IF((FC42&lt;&gt;""),IF(OR($F42&lt;&gt;$G42,PrSettings!$M$4="●"),(($F42-$G42)=(EZ42-FA42))*1,0),"")</f>
        <v/>
      </c>
      <c r="FE42" s="255" t="str">
        <f t="shared" si="478"/>
        <v/>
      </c>
      <c r="FF42" s="255" t="str">
        <f>IF(FC42&lt;&gt;"",IF(ABS($F42-$G42)&gt;=PrSettings!$M$7,(ABS($F42-$G42-EZ42+FA42)&lt;=1)*1,IF(AND(FC42,$F42=$G42,$F42&gt;=PrSettings!$M$6),(ABS(EZ42-$F42)&lt;=1)*1,IF(AND(ABS($F42-$G42-EZ42+FA42)&lt;=1,$F42+$G42&gt;=PrSettings!$M$8),(ABS(EZ42-$F42)&lt;=1)*(ABS(FA42-$G42)&lt;=1)*1,""))),"")</f>
        <v/>
      </c>
      <c r="FG42" s="262"/>
      <c r="FI42" s="253">
        <f t="shared" si="387"/>
        <v>1</v>
      </c>
      <c r="FJ42" s="254" t="str">
        <f>GrpF!$B$5</f>
        <v>Portugal</v>
      </c>
      <c r="FK42" s="255">
        <f t="shared" si="479"/>
        <v>17</v>
      </c>
      <c r="FL42" s="254" t="str">
        <f>GrpF!$D$5</f>
        <v>Czechia</v>
      </c>
      <c r="FM42" s="258"/>
      <c r="FN42" s="258"/>
      <c r="FO42" s="261"/>
      <c r="FP42" s="255" t="str">
        <f t="shared" si="480"/>
        <v/>
      </c>
      <c r="FQ42" s="255" t="str">
        <f>IF((FP42&lt;&gt;""),IF(OR($F42&lt;&gt;$G42,PrSettings!$M$4="●"),(($F42-$G42)=(FM42-FN42))*1,0),"")</f>
        <v/>
      </c>
      <c r="FR42" s="255" t="str">
        <f t="shared" si="481"/>
        <v/>
      </c>
      <c r="FS42" s="255" t="str">
        <f>IF(FP42&lt;&gt;"",IF(ABS($F42-$G42)&gt;=PrSettings!$M$7,(ABS($F42-$G42-FM42+FN42)&lt;=1)*1,IF(AND(FP42,$F42=$G42,$F42&gt;=PrSettings!$M$6),(ABS(FM42-$F42)&lt;=1)*1,IF(AND(ABS($F42-$G42-FM42+FN42)&lt;=1,$F42+$G42&gt;=PrSettings!$M$8),(ABS(FM42-$F42)&lt;=1)*(ABS(FN42-$G42)&lt;=1)*1,""))),"")</f>
        <v/>
      </c>
      <c r="FT42" s="262"/>
      <c r="FV42" s="253">
        <f t="shared" si="391"/>
        <v>1</v>
      </c>
      <c r="FW42" s="254" t="str">
        <f>GrpF!$B$5</f>
        <v>Portugal</v>
      </c>
      <c r="FX42" s="255">
        <f t="shared" si="482"/>
        <v>17</v>
      </c>
      <c r="FY42" s="254" t="str">
        <f>GrpF!$D$5</f>
        <v>Czechia</v>
      </c>
      <c r="FZ42" s="258"/>
      <c r="GA42" s="258"/>
      <c r="GB42" s="261"/>
      <c r="GC42" s="255" t="str">
        <f t="shared" si="483"/>
        <v/>
      </c>
      <c r="GD42" s="255" t="str">
        <f>IF((GC42&lt;&gt;""),IF(OR($F42&lt;&gt;$G42,PrSettings!$M$4="●"),(($F42-$G42)=(FZ42-GA42))*1,0),"")</f>
        <v/>
      </c>
      <c r="GE42" s="255" t="str">
        <f t="shared" si="484"/>
        <v/>
      </c>
      <c r="GF42" s="255" t="str">
        <f>IF(GC42&lt;&gt;"",IF(ABS($F42-$G42)&gt;=PrSettings!$M$7,(ABS($F42-$G42-FZ42+GA42)&lt;=1)*1,IF(AND(GC42,$F42=$G42,$F42&gt;=PrSettings!$M$6),(ABS(FZ42-$F42)&lt;=1)*1,IF(AND(ABS($F42-$G42-FZ42+GA42)&lt;=1,$F42+$G42&gt;=PrSettings!$M$8),(ABS(FZ42-$F42)&lt;=1)*(ABS(GA42-$G42)&lt;=1)*1,""))),"")</f>
        <v/>
      </c>
      <c r="GG42" s="262"/>
      <c r="GI42" s="253">
        <f t="shared" si="395"/>
        <v>1</v>
      </c>
      <c r="GJ42" s="254" t="str">
        <f>GrpF!$B$5</f>
        <v>Portugal</v>
      </c>
      <c r="GK42" s="255">
        <f t="shared" si="485"/>
        <v>17</v>
      </c>
      <c r="GL42" s="254" t="str">
        <f>GrpF!$D$5</f>
        <v>Czechia</v>
      </c>
      <c r="GM42" s="258"/>
      <c r="GN42" s="258"/>
      <c r="GO42" s="261"/>
      <c r="GP42" s="255" t="str">
        <f t="shared" si="486"/>
        <v/>
      </c>
      <c r="GQ42" s="255" t="str">
        <f>IF((GP42&lt;&gt;""),IF(OR($F42&lt;&gt;$G42,PrSettings!$M$4="●"),(($F42-$G42)=(GM42-GN42))*1,0),"")</f>
        <v/>
      </c>
      <c r="GR42" s="255" t="str">
        <f t="shared" si="487"/>
        <v/>
      </c>
      <c r="GS42" s="255" t="str">
        <f>IF(GP42&lt;&gt;"",IF(ABS($F42-$G42)&gt;=PrSettings!$M$7,(ABS($F42-$G42-GM42+GN42)&lt;=1)*1,IF(AND(GP42,$F42=$G42,$F42&gt;=PrSettings!$M$6),(ABS(GM42-$F42)&lt;=1)*1,IF(AND(ABS($F42-$G42-GM42+GN42)&lt;=1,$F42+$G42&gt;=PrSettings!$M$8),(ABS(GM42-$F42)&lt;=1)*(ABS(GN42-$G42)&lt;=1)*1,""))),"")</f>
        <v/>
      </c>
      <c r="GT42" s="262"/>
      <c r="GV42" s="253">
        <f t="shared" si="399"/>
        <v>1</v>
      </c>
      <c r="GW42" s="254" t="str">
        <f>GrpF!$B$5</f>
        <v>Portugal</v>
      </c>
      <c r="GX42" s="255">
        <f t="shared" si="488"/>
        <v>17</v>
      </c>
      <c r="GY42" s="254" t="str">
        <f>GrpF!$D$5</f>
        <v>Czechia</v>
      </c>
      <c r="GZ42" s="258"/>
      <c r="HA42" s="258"/>
      <c r="HB42" s="261"/>
      <c r="HC42" s="255" t="str">
        <f t="shared" si="489"/>
        <v/>
      </c>
      <c r="HD42" s="255" t="str">
        <f>IF((HC42&lt;&gt;""),IF(OR($F42&lt;&gt;$G42,PrSettings!$M$4="●"),(($F42-$G42)=(GZ42-HA42))*1,0),"")</f>
        <v/>
      </c>
      <c r="HE42" s="255" t="str">
        <f t="shared" si="490"/>
        <v/>
      </c>
      <c r="HF42" s="255" t="str">
        <f>IF(HC42&lt;&gt;"",IF(ABS($F42-$G42)&gt;=PrSettings!$M$7,(ABS($F42-$G42-GZ42+HA42)&lt;=1)*1,IF(AND(HC42,$F42=$G42,$F42&gt;=PrSettings!$M$6),(ABS(GZ42-$F42)&lt;=1)*1,IF(AND(ABS($F42-$G42-GZ42+HA42)&lt;=1,$F42+$G42&gt;=PrSettings!$M$8),(ABS(GZ42-$F42)&lt;=1)*(ABS(HA42-$G42)&lt;=1)*1,""))),"")</f>
        <v/>
      </c>
      <c r="HG42" s="262"/>
      <c r="HI42" s="253">
        <f t="shared" si="403"/>
        <v>1</v>
      </c>
      <c r="HJ42" s="254" t="str">
        <f>GrpF!$B$5</f>
        <v>Portugal</v>
      </c>
      <c r="HK42" s="255">
        <f t="shared" si="491"/>
        <v>17</v>
      </c>
      <c r="HL42" s="254" t="str">
        <f>GrpF!$D$5</f>
        <v>Czechia</v>
      </c>
      <c r="HM42" s="258"/>
      <c r="HN42" s="258"/>
      <c r="HO42" s="261"/>
      <c r="HP42" s="255" t="str">
        <f t="shared" si="492"/>
        <v/>
      </c>
      <c r="HQ42" s="255" t="str">
        <f>IF((HP42&lt;&gt;""),IF(OR($F42&lt;&gt;$G42,PrSettings!$M$4="●"),(($F42-$G42)=(HM42-HN42))*1,0),"")</f>
        <v/>
      </c>
      <c r="HR42" s="255" t="str">
        <f t="shared" si="493"/>
        <v/>
      </c>
      <c r="HS42" s="255" t="str">
        <f>IF(HP42&lt;&gt;"",IF(ABS($F42-$G42)&gt;=PrSettings!$M$7,(ABS($F42-$G42-HM42+HN42)&lt;=1)*1,IF(AND(HP42,$F42=$G42,$F42&gt;=PrSettings!$M$6),(ABS(HM42-$F42)&lt;=1)*1,IF(AND(ABS($F42-$G42-HM42+HN42)&lt;=1,$F42+$G42&gt;=PrSettings!$M$8),(ABS(HM42-$F42)&lt;=1)*(ABS(HN42-$G42)&lt;=1)*1,""))),"")</f>
        <v/>
      </c>
      <c r="HT42" s="262"/>
      <c r="HV42" s="253">
        <f t="shared" si="407"/>
        <v>1</v>
      </c>
      <c r="HW42" s="254" t="str">
        <f>GrpF!$B$5</f>
        <v>Portugal</v>
      </c>
      <c r="HX42" s="255">
        <f t="shared" si="494"/>
        <v>17</v>
      </c>
      <c r="HY42" s="254" t="str">
        <f>GrpF!$D$5</f>
        <v>Czechia</v>
      </c>
      <c r="HZ42" s="258"/>
      <c r="IA42" s="258"/>
      <c r="IB42" s="261"/>
      <c r="IC42" s="255" t="str">
        <f t="shared" si="495"/>
        <v/>
      </c>
      <c r="ID42" s="255" t="str">
        <f>IF((IC42&lt;&gt;""),IF(OR($F42&lt;&gt;$G42,PrSettings!$M$4="●"),(($F42-$G42)=(HZ42-IA42))*1,0),"")</f>
        <v/>
      </c>
      <c r="IE42" s="255" t="str">
        <f t="shared" si="496"/>
        <v/>
      </c>
      <c r="IF42" s="255" t="str">
        <f>IF(IC42&lt;&gt;"",IF(ABS($F42-$G42)&gt;=PrSettings!$M$7,(ABS($F42-$G42-HZ42+IA42)&lt;=1)*1,IF(AND(IC42,$F42=$G42,$F42&gt;=PrSettings!$M$6),(ABS(HZ42-$F42)&lt;=1)*1,IF(AND(ABS($F42-$G42-HZ42+IA42)&lt;=1,$F42+$G42&gt;=PrSettings!$M$8),(ABS(HZ42-$F42)&lt;=1)*(ABS(IA42-$G42)&lt;=1)*1,""))),"")</f>
        <v/>
      </c>
      <c r="IG42" s="262"/>
      <c r="II42" s="253">
        <f t="shared" si="411"/>
        <v>1</v>
      </c>
      <c r="IJ42" s="254" t="str">
        <f>GrpF!$B$5</f>
        <v>Portugal</v>
      </c>
      <c r="IK42" s="255">
        <f t="shared" si="497"/>
        <v>17</v>
      </c>
      <c r="IL42" s="254" t="str">
        <f>GrpF!$D$5</f>
        <v>Czechia</v>
      </c>
      <c r="IM42" s="258"/>
      <c r="IN42" s="258"/>
      <c r="IO42" s="261"/>
      <c r="IP42" s="255" t="str">
        <f t="shared" si="498"/>
        <v/>
      </c>
      <c r="IQ42" s="255" t="str">
        <f>IF((IP42&lt;&gt;""),IF(OR($F42&lt;&gt;$G42,PrSettings!$M$4="●"),(($F42-$G42)=(IM42-IN42))*1,0),"")</f>
        <v/>
      </c>
      <c r="IR42" s="255" t="str">
        <f t="shared" si="499"/>
        <v/>
      </c>
      <c r="IS42" s="255" t="str">
        <f>IF(IP42&lt;&gt;"",IF(ABS($F42-$G42)&gt;=PrSettings!$M$7,(ABS($F42-$G42-IM42+IN42)&lt;=1)*1,IF(AND(IP42,$F42=$G42,$F42&gt;=PrSettings!$M$6),(ABS(IM42-$F42)&lt;=1)*1,IF(AND(ABS($F42-$G42-IM42+IN42)&lt;=1,$F42+$G42&gt;=PrSettings!$M$8),(ABS(IM42-$F42)&lt;=1)*(ABS(IN42-$G42)&lt;=1)*1,""))),"")</f>
        <v/>
      </c>
      <c r="IT42" s="262"/>
      <c r="IV42" s="253">
        <f t="shared" si="415"/>
        <v>1</v>
      </c>
      <c r="IW42" s="254" t="str">
        <f>GrpF!$B$5</f>
        <v>Portugal</v>
      </c>
      <c r="IX42" s="255">
        <f t="shared" si="500"/>
        <v>17</v>
      </c>
      <c r="IY42" s="254" t="str">
        <f>GrpF!$D$5</f>
        <v>Czechia</v>
      </c>
      <c r="IZ42" s="258"/>
      <c r="JA42" s="258"/>
      <c r="JB42" s="261"/>
      <c r="JC42" s="255" t="str">
        <f t="shared" si="501"/>
        <v/>
      </c>
      <c r="JD42" s="255" t="str">
        <f>IF((JC42&lt;&gt;""),IF(OR($F42&lt;&gt;$G42,PrSettings!$M$4="●"),(($F42-$G42)=(IZ42-JA42))*1,0),"")</f>
        <v/>
      </c>
      <c r="JE42" s="255" t="str">
        <f t="shared" si="502"/>
        <v/>
      </c>
      <c r="JF42" s="255" t="str">
        <f>IF(JC42&lt;&gt;"",IF(ABS($F42-$G42)&gt;=PrSettings!$M$7,(ABS($F42-$G42-IZ42+JA42)&lt;=1)*1,IF(AND(JC42,$F42=$G42,$F42&gt;=PrSettings!$M$6),(ABS(IZ42-$F42)&lt;=1)*1,IF(AND(ABS($F42-$G42-IZ42+JA42)&lt;=1,$F42+$G42&gt;=PrSettings!$M$8),(ABS(IZ42-$F42)&lt;=1)*(ABS(JA42-$G42)&lt;=1)*1,""))),"")</f>
        <v/>
      </c>
      <c r="JG42" s="262"/>
      <c r="JI42" s="253">
        <f t="shared" si="419"/>
        <v>1</v>
      </c>
      <c r="JJ42" s="254" t="str">
        <f>GrpF!$B$5</f>
        <v>Portugal</v>
      </c>
      <c r="JK42" s="255">
        <f t="shared" si="503"/>
        <v>17</v>
      </c>
      <c r="JL42" s="254" t="str">
        <f>GrpF!$D$5</f>
        <v>Czechia</v>
      </c>
      <c r="JM42" s="258"/>
      <c r="JN42" s="258"/>
      <c r="JO42" s="261"/>
      <c r="JP42" s="255" t="str">
        <f t="shared" si="504"/>
        <v/>
      </c>
      <c r="JQ42" s="255" t="str">
        <f>IF((JP42&lt;&gt;""),IF(OR($F42&lt;&gt;$G42,PrSettings!$M$4="●"),(($F42-$G42)=(JM42-JN42))*1,0),"")</f>
        <v/>
      </c>
      <c r="JR42" s="255" t="str">
        <f t="shared" si="505"/>
        <v/>
      </c>
      <c r="JS42" s="255" t="str">
        <f>IF(JP42&lt;&gt;"",IF(ABS($F42-$G42)&gt;=PrSettings!$M$7,(ABS($F42-$G42-JM42+JN42)&lt;=1)*1,IF(AND(JP42,$F42=$G42,$F42&gt;=PrSettings!$M$6),(ABS(JM42-$F42)&lt;=1)*1,IF(AND(ABS($F42-$G42-JM42+JN42)&lt;=1,$F42+$G42&gt;=PrSettings!$M$8),(ABS(JM42-$F42)&lt;=1)*(ABS(JN42-$G42)&lt;=1)*1,""))),"")</f>
        <v/>
      </c>
      <c r="JT42" s="262"/>
      <c r="JV42" s="253">
        <f t="shared" si="423"/>
        <v>1</v>
      </c>
      <c r="JW42" s="254" t="str">
        <f>GrpF!$B$5</f>
        <v>Portugal</v>
      </c>
      <c r="JX42" s="255">
        <f t="shared" si="506"/>
        <v>17</v>
      </c>
      <c r="JY42" s="254" t="str">
        <f>GrpF!$D$5</f>
        <v>Czechia</v>
      </c>
      <c r="JZ42" s="258"/>
      <c r="KA42" s="258"/>
      <c r="KB42" s="261"/>
      <c r="KC42" s="255" t="str">
        <f t="shared" si="507"/>
        <v/>
      </c>
      <c r="KD42" s="255" t="str">
        <f>IF((KC42&lt;&gt;""),IF(OR($F42&lt;&gt;$G42,PrSettings!$M$4="●"),(($F42-$G42)=(JZ42-KA42))*1,0),"")</f>
        <v/>
      </c>
      <c r="KE42" s="255" t="str">
        <f t="shared" si="508"/>
        <v/>
      </c>
      <c r="KF42" s="255" t="str">
        <f>IF(KC42&lt;&gt;"",IF(ABS($F42-$G42)&gt;=PrSettings!$M$7,(ABS($F42-$G42-JZ42+KA42)&lt;=1)*1,IF(AND(KC42,$F42=$G42,$F42&gt;=PrSettings!$M$6),(ABS(JZ42-$F42)&lt;=1)*1,IF(AND(ABS($F42-$G42-JZ42+KA42)&lt;=1,$F42+$G42&gt;=PrSettings!$M$8),(ABS(JZ42-$F42)&lt;=1)*(ABS(KA42-$G42)&lt;=1)*1,""))),"")</f>
        <v/>
      </c>
      <c r="KG42" s="262"/>
      <c r="KI42" s="253">
        <f t="shared" si="427"/>
        <v>1</v>
      </c>
      <c r="KJ42" s="254" t="str">
        <f>GrpF!$B$5</f>
        <v>Portugal</v>
      </c>
      <c r="KK42" s="255">
        <f t="shared" si="509"/>
        <v>17</v>
      </c>
      <c r="KL42" s="254" t="str">
        <f>GrpF!$D$5</f>
        <v>Czechia</v>
      </c>
      <c r="KM42" s="258"/>
      <c r="KN42" s="258"/>
      <c r="KO42" s="261"/>
      <c r="KP42" s="255" t="str">
        <f t="shared" si="510"/>
        <v/>
      </c>
      <c r="KQ42" s="255" t="str">
        <f>IF((KP42&lt;&gt;""),IF(OR($F42&lt;&gt;$G42,PrSettings!$M$4="●"),(($F42-$G42)=(KM42-KN42))*1,0),"")</f>
        <v/>
      </c>
      <c r="KR42" s="255" t="str">
        <f t="shared" si="511"/>
        <v/>
      </c>
      <c r="KS42" s="255" t="str">
        <f>IF(KP42&lt;&gt;"",IF(ABS($F42-$G42)&gt;=PrSettings!$M$7,(ABS($F42-$G42-KM42+KN42)&lt;=1)*1,IF(AND(KP42,$F42=$G42,$F42&gt;=PrSettings!$M$6),(ABS(KM42-$F42)&lt;=1)*1,IF(AND(ABS($F42-$G42-KM42+KN42)&lt;=1,$F42+$G42&gt;=PrSettings!$M$8),(ABS(KM42-$F42)&lt;=1)*(ABS(KN42-$G42)&lt;=1)*1,""))),"")</f>
        <v/>
      </c>
      <c r="KT42" s="262"/>
      <c r="KV42" s="253">
        <f t="shared" si="431"/>
        <v>1</v>
      </c>
      <c r="KW42" s="254" t="str">
        <f>GrpF!$B$5</f>
        <v>Portugal</v>
      </c>
      <c r="KX42" s="255">
        <f t="shared" si="512"/>
        <v>17</v>
      </c>
      <c r="KY42" s="254" t="str">
        <f>GrpF!$D$5</f>
        <v>Czechia</v>
      </c>
      <c r="KZ42" s="258"/>
      <c r="LA42" s="258"/>
      <c r="LB42" s="261"/>
      <c r="LC42" s="255" t="str">
        <f t="shared" si="513"/>
        <v/>
      </c>
      <c r="LD42" s="255" t="str">
        <f>IF((LC42&lt;&gt;""),IF(OR($F42&lt;&gt;$G42,PrSettings!$M$4="●"),(($F42-$G42)=(KZ42-LA42))*1,0),"")</f>
        <v/>
      </c>
      <c r="LE42" s="255" t="str">
        <f t="shared" si="514"/>
        <v/>
      </c>
      <c r="LF42" s="255" t="str">
        <f>IF(LC42&lt;&gt;"",IF(ABS($F42-$G42)&gt;=PrSettings!$M$7,(ABS($F42-$G42-KZ42+LA42)&lt;=1)*1,IF(AND(LC42,$F42=$G42,$F42&gt;=PrSettings!$M$6),(ABS(KZ42-$F42)&lt;=1)*1,IF(AND(ABS($F42-$G42-KZ42+LA42)&lt;=1,$F42+$G42&gt;=PrSettings!$M$8),(ABS(KZ42-$F42)&lt;=1)*(ABS(LA42-$G42)&lt;=1)*1,""))),"")</f>
        <v/>
      </c>
      <c r="LG42" s="262"/>
      <c r="LI42" s="253">
        <f t="shared" si="435"/>
        <v>1</v>
      </c>
      <c r="LJ42" s="254" t="str">
        <f>GrpF!$B$5</f>
        <v>Portugal</v>
      </c>
      <c r="LK42" s="255">
        <f t="shared" si="515"/>
        <v>17</v>
      </c>
      <c r="LL42" s="254" t="str">
        <f>GrpF!$D$5</f>
        <v>Czechia</v>
      </c>
      <c r="LM42" s="258"/>
      <c r="LN42" s="258"/>
      <c r="LO42" s="261"/>
      <c r="LP42" s="255" t="str">
        <f t="shared" si="516"/>
        <v/>
      </c>
      <c r="LQ42" s="255" t="str">
        <f>IF((LP42&lt;&gt;""),IF(OR($F42&lt;&gt;$G42,PrSettings!$M$4="●"),(($F42-$G42)=(LM42-LN42))*1,0),"")</f>
        <v/>
      </c>
      <c r="LR42" s="255" t="str">
        <f t="shared" si="517"/>
        <v/>
      </c>
      <c r="LS42" s="255" t="str">
        <f>IF(LP42&lt;&gt;"",IF(ABS($F42-$G42)&gt;=PrSettings!$M$7,(ABS($F42-$G42-LM42+LN42)&lt;=1)*1,IF(AND(LP42,$F42=$G42,$F42&gt;=PrSettings!$M$6),(ABS(LM42-$F42)&lt;=1)*1,IF(AND(ABS($F42-$G42-LM42+LN42)&lt;=1,$F42+$G42&gt;=PrSettings!$M$8),(ABS(LM42-$F42)&lt;=1)*(ABS(LN42-$G42)&lt;=1)*1,""))),"")</f>
        <v/>
      </c>
      <c r="LT42" s="262"/>
      <c r="LV42" s="253">
        <f t="shared" si="439"/>
        <v>1</v>
      </c>
      <c r="LW42" s="254" t="str">
        <f>GrpF!$B$5</f>
        <v>Portugal</v>
      </c>
      <c r="LX42" s="255">
        <f t="shared" si="518"/>
        <v>17</v>
      </c>
      <c r="LY42" s="254" t="str">
        <f>GrpF!$D$5</f>
        <v>Czechia</v>
      </c>
      <c r="LZ42" s="258"/>
      <c r="MA42" s="258"/>
      <c r="MB42" s="261"/>
      <c r="MC42" s="255" t="str">
        <f t="shared" si="519"/>
        <v/>
      </c>
      <c r="MD42" s="255" t="str">
        <f>IF((MC42&lt;&gt;""),IF(OR($F42&lt;&gt;$G42,PrSettings!$M$4="●"),(($F42-$G42)=(LZ42-MA42))*1,0),"")</f>
        <v/>
      </c>
      <c r="ME42" s="255" t="str">
        <f t="shared" si="520"/>
        <v/>
      </c>
      <c r="MF42" s="255" t="str">
        <f>IF(MC42&lt;&gt;"",IF(ABS($F42-$G42)&gt;=PrSettings!$M$7,(ABS($F42-$G42-LZ42+MA42)&lt;=1)*1,IF(AND(MC42,$F42=$G42,$F42&gt;=PrSettings!$M$6),(ABS(LZ42-$F42)&lt;=1)*1,IF(AND(ABS($F42-$G42-LZ42+MA42)&lt;=1,$F42+$G42&gt;=PrSettings!$M$8),(ABS(LZ42-$F42)&lt;=1)*(ABS(MA42-$G42)&lt;=1)*1,""))),"")</f>
        <v/>
      </c>
      <c r="MG42" s="262"/>
    </row>
    <row r="43">
      <c r="A43" s="172"/>
      <c r="B43" s="253">
        <f t="array" ref="B43">INDEX(Groups!$C$7:$C$35,MATCH(C43,Groups!$D$7:$D$35,0))</f>
        <v>34</v>
      </c>
      <c r="C43" s="254" t="str">
        <f>GrpF!$B$6</f>
        <v>Georgia</v>
      </c>
      <c r="D43" s="255">
        <f t="array" ref="D43">INDEX(Groups!$C$7:$C$35,MATCH(E43,Groups!$D$7:$D$35,0))</f>
        <v>17</v>
      </c>
      <c r="E43" s="254" t="str">
        <f>GrpF!$D$6</f>
        <v>Czechia</v>
      </c>
      <c r="F43" s="256">
        <f>GrpF!$E$6</f>
        <v>2</v>
      </c>
      <c r="G43" s="257">
        <f>GrpF!$G$6</f>
        <v>1</v>
      </c>
      <c r="H43" s="133"/>
      <c r="I43" s="253">
        <f t="shared" si="339"/>
        <v>34</v>
      </c>
      <c r="J43" s="254" t="str">
        <f>GrpF!$B$6</f>
        <v>Georgia</v>
      </c>
      <c r="K43" s="255">
        <f t="shared" si="443"/>
        <v>17</v>
      </c>
      <c r="L43" s="254" t="str">
        <f>GrpF!$D$6</f>
        <v>Czechia</v>
      </c>
      <c r="M43" s="258"/>
      <c r="N43" s="258"/>
      <c r="O43" s="261"/>
      <c r="P43" s="255" t="str">
        <f t="shared" si="444"/>
        <v/>
      </c>
      <c r="Q43" s="255" t="str">
        <f>IF((P43&lt;&gt;""),IF(OR($F43&lt;&gt;$G43,PrSettings!$M$4="●"),(($F43-$G43)=(M43-N43))*1,0),"")</f>
        <v/>
      </c>
      <c r="R43" s="255" t="str">
        <f t="shared" si="445"/>
        <v/>
      </c>
      <c r="S43" s="255" t="str">
        <f>IF(P43&lt;&gt;"",IF(ABS($F43-$G43)&gt;=PrSettings!$M$7,(ABS($F43-$G43-M43+N43)&lt;=1)*1,IF(AND(P43,$F43=$G43,$F43&gt;=PrSettings!$M$6),(ABS(M43-$F43)&lt;=1)*1,IF(AND(ABS($F43-$G43-M43+N43)&lt;=1,$F43+$G43&gt;=PrSettings!$M$8),(ABS(M43-$F43)&lt;=1)*(ABS(N43-$G43)&lt;=1)*1,""))),"")</f>
        <v/>
      </c>
      <c r="T43" s="262"/>
      <c r="V43" s="253">
        <f t="shared" si="343"/>
        <v>34</v>
      </c>
      <c r="W43" s="254" t="str">
        <f>GrpF!$B$6</f>
        <v>Georgia</v>
      </c>
      <c r="X43" s="255">
        <f t="shared" si="446"/>
        <v>17</v>
      </c>
      <c r="Y43" s="254" t="str">
        <f>GrpF!$D$6</f>
        <v>Czechia</v>
      </c>
      <c r="Z43" s="258"/>
      <c r="AA43" s="258"/>
      <c r="AB43" s="261"/>
      <c r="AC43" s="255" t="str">
        <f t="shared" si="447"/>
        <v/>
      </c>
      <c r="AD43" s="255" t="str">
        <f>IF((AC43&lt;&gt;""),IF(OR($F43&lt;&gt;$G43,PrSettings!$M$4="●"),(($F43-$G43)=(Z43-AA43))*1,0),"")</f>
        <v/>
      </c>
      <c r="AE43" s="255" t="str">
        <f t="shared" si="448"/>
        <v/>
      </c>
      <c r="AF43" s="255" t="str">
        <f>IF(AC43&lt;&gt;"",IF(ABS($F43-$G43)&gt;=PrSettings!$M$7,(ABS($F43-$G43-Z43+AA43)&lt;=1)*1,IF(AND(AC43,$F43=$G43,$F43&gt;=PrSettings!$M$6),(ABS(Z43-$F43)&lt;=1)*1,IF(AND(ABS($F43-$G43-Z43+AA43)&lt;=1,$F43+$G43&gt;=PrSettings!$M$8),(ABS(Z43-$F43)&lt;=1)*(ABS(AA43-$G43)&lt;=1)*1,""))),"")</f>
        <v/>
      </c>
      <c r="AG43" s="262"/>
      <c r="AI43" s="253">
        <f t="shared" si="347"/>
        <v>34</v>
      </c>
      <c r="AJ43" s="254" t="str">
        <f>GrpF!$B$6</f>
        <v>Georgia</v>
      </c>
      <c r="AK43" s="255">
        <f t="shared" si="449"/>
        <v>17</v>
      </c>
      <c r="AL43" s="254" t="str">
        <f>GrpF!$D$6</f>
        <v>Czechia</v>
      </c>
      <c r="AM43" s="258"/>
      <c r="AN43" s="258"/>
      <c r="AO43" s="261"/>
      <c r="AP43" s="255" t="str">
        <f t="shared" si="450"/>
        <v/>
      </c>
      <c r="AQ43" s="255" t="str">
        <f>IF((AP43&lt;&gt;""),IF(OR($F43&lt;&gt;$G43,PrSettings!$M$4="●"),(($F43-$G43)=(AM43-AN43))*1,0),"")</f>
        <v/>
      </c>
      <c r="AR43" s="255" t="str">
        <f t="shared" si="451"/>
        <v/>
      </c>
      <c r="AS43" s="255" t="str">
        <f>IF(AP43&lt;&gt;"",IF(ABS($F43-$G43)&gt;=PrSettings!$M$7,(ABS($F43-$G43-AM43+AN43)&lt;=1)*1,IF(AND(AP43,$F43=$G43,$F43&gt;=PrSettings!$M$6),(ABS(AM43-$F43)&lt;=1)*1,IF(AND(ABS($F43-$G43-AM43+AN43)&lt;=1,$F43+$G43&gt;=PrSettings!$M$8),(ABS(AM43-$F43)&lt;=1)*(ABS(AN43-$G43)&lt;=1)*1,""))),"")</f>
        <v/>
      </c>
      <c r="AT43" s="262"/>
      <c r="AV43" s="253">
        <f t="shared" si="351"/>
        <v>34</v>
      </c>
      <c r="AW43" s="254" t="str">
        <f>GrpF!$B$6</f>
        <v>Georgia</v>
      </c>
      <c r="AX43" s="255">
        <f t="shared" si="452"/>
        <v>17</v>
      </c>
      <c r="AY43" s="254" t="str">
        <f>GrpF!$D$6</f>
        <v>Czechia</v>
      </c>
      <c r="AZ43" s="258"/>
      <c r="BA43" s="258"/>
      <c r="BB43" s="261"/>
      <c r="BC43" s="255" t="str">
        <f t="shared" si="453"/>
        <v/>
      </c>
      <c r="BD43" s="255" t="str">
        <f>IF((BC43&lt;&gt;""),IF(OR($F43&lt;&gt;$G43,PrSettings!$M$4="●"),(($F43-$G43)=(AZ43-BA43))*1,0),"")</f>
        <v/>
      </c>
      <c r="BE43" s="255" t="str">
        <f t="shared" si="454"/>
        <v/>
      </c>
      <c r="BF43" s="255" t="str">
        <f>IF(BC43&lt;&gt;"",IF(ABS($F43-$G43)&gt;=PrSettings!$M$7,(ABS($F43-$G43-AZ43+BA43)&lt;=1)*1,IF(AND(BC43,$F43=$G43,$F43&gt;=PrSettings!$M$6),(ABS(AZ43-$F43)&lt;=1)*1,IF(AND(ABS($F43-$G43-AZ43+BA43)&lt;=1,$F43+$G43&gt;=PrSettings!$M$8),(ABS(AZ43-$F43)&lt;=1)*(ABS(BA43-$G43)&lt;=1)*1,""))),"")</f>
        <v/>
      </c>
      <c r="BG43" s="262"/>
      <c r="BI43" s="253">
        <f t="shared" si="355"/>
        <v>34</v>
      </c>
      <c r="BJ43" s="254" t="str">
        <f>GrpF!$B$6</f>
        <v>Georgia</v>
      </c>
      <c r="BK43" s="255">
        <f t="shared" si="455"/>
        <v>17</v>
      </c>
      <c r="BL43" s="254" t="str">
        <f>GrpF!$D$6</f>
        <v>Czechia</v>
      </c>
      <c r="BM43" s="258"/>
      <c r="BN43" s="258"/>
      <c r="BO43" s="261"/>
      <c r="BP43" s="255" t="str">
        <f t="shared" si="456"/>
        <v/>
      </c>
      <c r="BQ43" s="255" t="str">
        <f>IF((BP43&lt;&gt;""),IF(OR($F43&lt;&gt;$G43,PrSettings!$M$4="●"),(($F43-$G43)=(BM43-BN43))*1,0),"")</f>
        <v/>
      </c>
      <c r="BR43" s="255" t="str">
        <f t="shared" si="457"/>
        <v/>
      </c>
      <c r="BS43" s="255" t="str">
        <f>IF(BP43&lt;&gt;"",IF(ABS($F43-$G43)&gt;=PrSettings!$M$7,(ABS($F43-$G43-BM43+BN43)&lt;=1)*1,IF(AND(BP43,$F43=$G43,$F43&gt;=PrSettings!$M$6),(ABS(BM43-$F43)&lt;=1)*1,IF(AND(ABS($F43-$G43-BM43+BN43)&lt;=1,$F43+$G43&gt;=PrSettings!$M$8),(ABS(BM43-$F43)&lt;=1)*(ABS(BN43-$G43)&lt;=1)*1,""))),"")</f>
        <v/>
      </c>
      <c r="BT43" s="262"/>
      <c r="BV43" s="253">
        <f t="shared" si="359"/>
        <v>34</v>
      </c>
      <c r="BW43" s="254" t="str">
        <f>GrpF!$B$6</f>
        <v>Georgia</v>
      </c>
      <c r="BX43" s="255">
        <f t="shared" si="458"/>
        <v>17</v>
      </c>
      <c r="BY43" s="254" t="str">
        <f>GrpF!$D$6</f>
        <v>Czechia</v>
      </c>
      <c r="BZ43" s="258"/>
      <c r="CA43" s="258"/>
      <c r="CB43" s="261"/>
      <c r="CC43" s="255" t="str">
        <f t="shared" si="459"/>
        <v/>
      </c>
      <c r="CD43" s="255" t="str">
        <f>IF((CC43&lt;&gt;""),IF(OR($F43&lt;&gt;$G43,PrSettings!$M$4="●"),(($F43-$G43)=(BZ43-CA43))*1,0),"")</f>
        <v/>
      </c>
      <c r="CE43" s="255" t="str">
        <f t="shared" si="460"/>
        <v/>
      </c>
      <c r="CF43" s="255" t="str">
        <f>IF(CC43&lt;&gt;"",IF(ABS($F43-$G43)&gt;=PrSettings!$M$7,(ABS($F43-$G43-BZ43+CA43)&lt;=1)*1,IF(AND(CC43,$F43=$G43,$F43&gt;=PrSettings!$M$6),(ABS(BZ43-$F43)&lt;=1)*1,IF(AND(ABS($F43-$G43-BZ43+CA43)&lt;=1,$F43+$G43&gt;=PrSettings!$M$8),(ABS(BZ43-$F43)&lt;=1)*(ABS(CA43-$G43)&lt;=1)*1,""))),"")</f>
        <v/>
      </c>
      <c r="CG43" s="262"/>
      <c r="CI43" s="253">
        <f t="shared" si="363"/>
        <v>34</v>
      </c>
      <c r="CJ43" s="254" t="str">
        <f>GrpF!$B$6</f>
        <v>Georgia</v>
      </c>
      <c r="CK43" s="255">
        <f t="shared" si="461"/>
        <v>17</v>
      </c>
      <c r="CL43" s="254" t="str">
        <f>GrpF!$D$6</f>
        <v>Czechia</v>
      </c>
      <c r="CM43" s="258"/>
      <c r="CN43" s="258"/>
      <c r="CO43" s="261"/>
      <c r="CP43" s="255" t="str">
        <f t="shared" si="462"/>
        <v/>
      </c>
      <c r="CQ43" s="255" t="str">
        <f>IF((CP43&lt;&gt;""),IF(OR($F43&lt;&gt;$G43,PrSettings!$M$4="●"),(($F43-$G43)=(CM43-CN43))*1,0),"")</f>
        <v/>
      </c>
      <c r="CR43" s="255" t="str">
        <f t="shared" si="463"/>
        <v/>
      </c>
      <c r="CS43" s="255" t="str">
        <f>IF(CP43&lt;&gt;"",IF(ABS($F43-$G43)&gt;=PrSettings!$M$7,(ABS($F43-$G43-CM43+CN43)&lt;=1)*1,IF(AND(CP43,$F43=$G43,$F43&gt;=PrSettings!$M$6),(ABS(CM43-$F43)&lt;=1)*1,IF(AND(ABS($F43-$G43-CM43+CN43)&lt;=1,$F43+$G43&gt;=PrSettings!$M$8),(ABS(CM43-$F43)&lt;=1)*(ABS(CN43-$G43)&lt;=1)*1,""))),"")</f>
        <v/>
      </c>
      <c r="CT43" s="262"/>
      <c r="CV43" s="253">
        <f t="shared" si="367"/>
        <v>34</v>
      </c>
      <c r="CW43" s="254" t="str">
        <f>GrpF!$B$6</f>
        <v>Georgia</v>
      </c>
      <c r="CX43" s="255">
        <f t="shared" si="464"/>
        <v>17</v>
      </c>
      <c r="CY43" s="254" t="str">
        <f>GrpF!$D$6</f>
        <v>Czechia</v>
      </c>
      <c r="CZ43" s="258"/>
      <c r="DA43" s="258"/>
      <c r="DB43" s="261"/>
      <c r="DC43" s="255" t="str">
        <f t="shared" si="465"/>
        <v/>
      </c>
      <c r="DD43" s="255" t="str">
        <f>IF((DC43&lt;&gt;""),IF(OR($F43&lt;&gt;$G43,PrSettings!$M$4="●"),(($F43-$G43)=(CZ43-DA43))*1,0),"")</f>
        <v/>
      </c>
      <c r="DE43" s="255" t="str">
        <f t="shared" si="466"/>
        <v/>
      </c>
      <c r="DF43" s="255" t="str">
        <f>IF(DC43&lt;&gt;"",IF(ABS($F43-$G43)&gt;=PrSettings!$M$7,(ABS($F43-$G43-CZ43+DA43)&lt;=1)*1,IF(AND(DC43,$F43=$G43,$F43&gt;=PrSettings!$M$6),(ABS(CZ43-$F43)&lt;=1)*1,IF(AND(ABS($F43-$G43-CZ43+DA43)&lt;=1,$F43+$G43&gt;=PrSettings!$M$8),(ABS(CZ43-$F43)&lt;=1)*(ABS(DA43-$G43)&lt;=1)*1,""))),"")</f>
        <v/>
      </c>
      <c r="DG43" s="262"/>
      <c r="DI43" s="253">
        <f t="shared" si="371"/>
        <v>34</v>
      </c>
      <c r="DJ43" s="254" t="str">
        <f>GrpF!$B$6</f>
        <v>Georgia</v>
      </c>
      <c r="DK43" s="255">
        <f t="shared" si="467"/>
        <v>17</v>
      </c>
      <c r="DL43" s="254" t="str">
        <f>GrpF!$D$6</f>
        <v>Czechia</v>
      </c>
      <c r="DM43" s="258"/>
      <c r="DN43" s="258"/>
      <c r="DO43" s="261"/>
      <c r="DP43" s="255" t="str">
        <f t="shared" si="468"/>
        <v/>
      </c>
      <c r="DQ43" s="255" t="str">
        <f>IF((DP43&lt;&gt;""),IF(OR($F43&lt;&gt;$G43,PrSettings!$M$4="●"),(($F43-$G43)=(DM43-DN43))*1,0),"")</f>
        <v/>
      </c>
      <c r="DR43" s="255" t="str">
        <f t="shared" si="469"/>
        <v/>
      </c>
      <c r="DS43" s="255" t="str">
        <f>IF(DP43&lt;&gt;"",IF(ABS($F43-$G43)&gt;=PrSettings!$M$7,(ABS($F43-$G43-DM43+DN43)&lt;=1)*1,IF(AND(DP43,$F43=$G43,$F43&gt;=PrSettings!$M$6),(ABS(DM43-$F43)&lt;=1)*1,IF(AND(ABS($F43-$G43-DM43+DN43)&lt;=1,$F43+$G43&gt;=PrSettings!$M$8),(ABS(DM43-$F43)&lt;=1)*(ABS(DN43-$G43)&lt;=1)*1,""))),"")</f>
        <v/>
      </c>
      <c r="DT43" s="262"/>
      <c r="DV43" s="253">
        <f t="shared" si="375"/>
        <v>34</v>
      </c>
      <c r="DW43" s="254" t="str">
        <f>GrpF!$B$6</f>
        <v>Georgia</v>
      </c>
      <c r="DX43" s="255">
        <f t="shared" si="470"/>
        <v>17</v>
      </c>
      <c r="DY43" s="254" t="str">
        <f>GrpF!$D$6</f>
        <v>Czechia</v>
      </c>
      <c r="DZ43" s="258"/>
      <c r="EA43" s="258"/>
      <c r="EB43" s="261"/>
      <c r="EC43" s="255" t="str">
        <f t="shared" si="471"/>
        <v/>
      </c>
      <c r="ED43" s="255" t="str">
        <f>IF((EC43&lt;&gt;""),IF(OR($F43&lt;&gt;$G43,PrSettings!$M$4="●"),(($F43-$G43)=(DZ43-EA43))*1,0),"")</f>
        <v/>
      </c>
      <c r="EE43" s="255" t="str">
        <f t="shared" si="472"/>
        <v/>
      </c>
      <c r="EF43" s="255" t="str">
        <f>IF(EC43&lt;&gt;"",IF(ABS($F43-$G43)&gt;=PrSettings!$M$7,(ABS($F43-$G43-DZ43+EA43)&lt;=1)*1,IF(AND(EC43,$F43=$G43,$F43&gt;=PrSettings!$M$6),(ABS(DZ43-$F43)&lt;=1)*1,IF(AND(ABS($F43-$G43-DZ43+EA43)&lt;=1,$F43+$G43&gt;=PrSettings!$M$8),(ABS(DZ43-$F43)&lt;=1)*(ABS(EA43-$G43)&lt;=1)*1,""))),"")</f>
        <v/>
      </c>
      <c r="EG43" s="262"/>
      <c r="EI43" s="253">
        <f t="shared" si="379"/>
        <v>34</v>
      </c>
      <c r="EJ43" s="254" t="str">
        <f>GrpF!$B$6</f>
        <v>Georgia</v>
      </c>
      <c r="EK43" s="255">
        <f t="shared" si="473"/>
        <v>17</v>
      </c>
      <c r="EL43" s="254" t="str">
        <f>GrpF!$D$6</f>
        <v>Czechia</v>
      </c>
      <c r="EM43" s="258"/>
      <c r="EN43" s="258"/>
      <c r="EO43" s="261"/>
      <c r="EP43" s="255" t="str">
        <f t="shared" si="474"/>
        <v/>
      </c>
      <c r="EQ43" s="255" t="str">
        <f>IF((EP43&lt;&gt;""),IF(OR($F43&lt;&gt;$G43,PrSettings!$M$4="●"),(($F43-$G43)=(EM43-EN43))*1,0),"")</f>
        <v/>
      </c>
      <c r="ER43" s="255" t="str">
        <f t="shared" si="475"/>
        <v/>
      </c>
      <c r="ES43" s="255" t="str">
        <f>IF(EP43&lt;&gt;"",IF(ABS($F43-$G43)&gt;=PrSettings!$M$7,(ABS($F43-$G43-EM43+EN43)&lt;=1)*1,IF(AND(EP43,$F43=$G43,$F43&gt;=PrSettings!$M$6),(ABS(EM43-$F43)&lt;=1)*1,IF(AND(ABS($F43-$G43-EM43+EN43)&lt;=1,$F43+$G43&gt;=PrSettings!$M$8),(ABS(EM43-$F43)&lt;=1)*(ABS(EN43-$G43)&lt;=1)*1,""))),"")</f>
        <v/>
      </c>
      <c r="ET43" s="262"/>
      <c r="EV43" s="253">
        <f t="shared" si="383"/>
        <v>34</v>
      </c>
      <c r="EW43" s="254" t="str">
        <f>GrpF!$B$6</f>
        <v>Georgia</v>
      </c>
      <c r="EX43" s="255">
        <f t="shared" si="476"/>
        <v>17</v>
      </c>
      <c r="EY43" s="254" t="str">
        <f>GrpF!$D$6</f>
        <v>Czechia</v>
      </c>
      <c r="EZ43" s="258"/>
      <c r="FA43" s="258"/>
      <c r="FB43" s="261"/>
      <c r="FC43" s="255" t="str">
        <f t="shared" si="477"/>
        <v/>
      </c>
      <c r="FD43" s="255" t="str">
        <f>IF((FC43&lt;&gt;""),IF(OR($F43&lt;&gt;$G43,PrSettings!$M$4="●"),(($F43-$G43)=(EZ43-FA43))*1,0),"")</f>
        <v/>
      </c>
      <c r="FE43" s="255" t="str">
        <f t="shared" si="478"/>
        <v/>
      </c>
      <c r="FF43" s="255" t="str">
        <f>IF(FC43&lt;&gt;"",IF(ABS($F43-$G43)&gt;=PrSettings!$M$7,(ABS($F43-$G43-EZ43+FA43)&lt;=1)*1,IF(AND(FC43,$F43=$G43,$F43&gt;=PrSettings!$M$6),(ABS(EZ43-$F43)&lt;=1)*1,IF(AND(ABS($F43-$G43-EZ43+FA43)&lt;=1,$F43+$G43&gt;=PrSettings!$M$8),(ABS(EZ43-$F43)&lt;=1)*(ABS(FA43-$G43)&lt;=1)*1,""))),"")</f>
        <v/>
      </c>
      <c r="FG43" s="262"/>
      <c r="FI43" s="253">
        <f t="shared" si="387"/>
        <v>34</v>
      </c>
      <c r="FJ43" s="254" t="str">
        <f>GrpF!$B$6</f>
        <v>Georgia</v>
      </c>
      <c r="FK43" s="255">
        <f t="shared" si="479"/>
        <v>17</v>
      </c>
      <c r="FL43" s="254" t="str">
        <f>GrpF!$D$6</f>
        <v>Czechia</v>
      </c>
      <c r="FM43" s="258"/>
      <c r="FN43" s="258"/>
      <c r="FO43" s="261"/>
      <c r="FP43" s="255" t="str">
        <f t="shared" si="480"/>
        <v/>
      </c>
      <c r="FQ43" s="255" t="str">
        <f>IF((FP43&lt;&gt;""),IF(OR($F43&lt;&gt;$G43,PrSettings!$M$4="●"),(($F43-$G43)=(FM43-FN43))*1,0),"")</f>
        <v/>
      </c>
      <c r="FR43" s="255" t="str">
        <f t="shared" si="481"/>
        <v/>
      </c>
      <c r="FS43" s="255" t="str">
        <f>IF(FP43&lt;&gt;"",IF(ABS($F43-$G43)&gt;=PrSettings!$M$7,(ABS($F43-$G43-FM43+FN43)&lt;=1)*1,IF(AND(FP43,$F43=$G43,$F43&gt;=PrSettings!$M$6),(ABS(FM43-$F43)&lt;=1)*1,IF(AND(ABS($F43-$G43-FM43+FN43)&lt;=1,$F43+$G43&gt;=PrSettings!$M$8),(ABS(FM43-$F43)&lt;=1)*(ABS(FN43-$G43)&lt;=1)*1,""))),"")</f>
        <v/>
      </c>
      <c r="FT43" s="262"/>
      <c r="FV43" s="253">
        <f t="shared" si="391"/>
        <v>34</v>
      </c>
      <c r="FW43" s="254" t="str">
        <f>GrpF!$B$6</f>
        <v>Georgia</v>
      </c>
      <c r="FX43" s="255">
        <f t="shared" si="482"/>
        <v>17</v>
      </c>
      <c r="FY43" s="254" t="str">
        <f>GrpF!$D$6</f>
        <v>Czechia</v>
      </c>
      <c r="FZ43" s="258"/>
      <c r="GA43" s="258"/>
      <c r="GB43" s="261"/>
      <c r="GC43" s="255" t="str">
        <f t="shared" si="483"/>
        <v/>
      </c>
      <c r="GD43" s="255" t="str">
        <f>IF((GC43&lt;&gt;""),IF(OR($F43&lt;&gt;$G43,PrSettings!$M$4="●"),(($F43-$G43)=(FZ43-GA43))*1,0),"")</f>
        <v/>
      </c>
      <c r="GE43" s="255" t="str">
        <f t="shared" si="484"/>
        <v/>
      </c>
      <c r="GF43" s="255" t="str">
        <f>IF(GC43&lt;&gt;"",IF(ABS($F43-$G43)&gt;=PrSettings!$M$7,(ABS($F43-$G43-FZ43+GA43)&lt;=1)*1,IF(AND(GC43,$F43=$G43,$F43&gt;=PrSettings!$M$6),(ABS(FZ43-$F43)&lt;=1)*1,IF(AND(ABS($F43-$G43-FZ43+GA43)&lt;=1,$F43+$G43&gt;=PrSettings!$M$8),(ABS(FZ43-$F43)&lt;=1)*(ABS(GA43-$G43)&lt;=1)*1,""))),"")</f>
        <v/>
      </c>
      <c r="GG43" s="262"/>
      <c r="GI43" s="253">
        <f t="shared" si="395"/>
        <v>34</v>
      </c>
      <c r="GJ43" s="254" t="str">
        <f>GrpF!$B$6</f>
        <v>Georgia</v>
      </c>
      <c r="GK43" s="255">
        <f t="shared" si="485"/>
        <v>17</v>
      </c>
      <c r="GL43" s="254" t="str">
        <f>GrpF!$D$6</f>
        <v>Czechia</v>
      </c>
      <c r="GM43" s="258"/>
      <c r="GN43" s="258"/>
      <c r="GO43" s="261"/>
      <c r="GP43" s="255" t="str">
        <f t="shared" si="486"/>
        <v/>
      </c>
      <c r="GQ43" s="255" t="str">
        <f>IF((GP43&lt;&gt;""),IF(OR($F43&lt;&gt;$G43,PrSettings!$M$4="●"),(($F43-$G43)=(GM43-GN43))*1,0),"")</f>
        <v/>
      </c>
      <c r="GR43" s="255" t="str">
        <f t="shared" si="487"/>
        <v/>
      </c>
      <c r="GS43" s="255" t="str">
        <f>IF(GP43&lt;&gt;"",IF(ABS($F43-$G43)&gt;=PrSettings!$M$7,(ABS($F43-$G43-GM43+GN43)&lt;=1)*1,IF(AND(GP43,$F43=$G43,$F43&gt;=PrSettings!$M$6),(ABS(GM43-$F43)&lt;=1)*1,IF(AND(ABS($F43-$G43-GM43+GN43)&lt;=1,$F43+$G43&gt;=PrSettings!$M$8),(ABS(GM43-$F43)&lt;=1)*(ABS(GN43-$G43)&lt;=1)*1,""))),"")</f>
        <v/>
      </c>
      <c r="GT43" s="262"/>
      <c r="GV43" s="253">
        <f t="shared" si="399"/>
        <v>34</v>
      </c>
      <c r="GW43" s="254" t="str">
        <f>GrpF!$B$6</f>
        <v>Georgia</v>
      </c>
      <c r="GX43" s="255">
        <f t="shared" si="488"/>
        <v>17</v>
      </c>
      <c r="GY43" s="254" t="str">
        <f>GrpF!$D$6</f>
        <v>Czechia</v>
      </c>
      <c r="GZ43" s="258"/>
      <c r="HA43" s="258"/>
      <c r="HB43" s="261"/>
      <c r="HC43" s="255" t="str">
        <f t="shared" si="489"/>
        <v/>
      </c>
      <c r="HD43" s="255" t="str">
        <f>IF((HC43&lt;&gt;""),IF(OR($F43&lt;&gt;$G43,PrSettings!$M$4="●"),(($F43-$G43)=(GZ43-HA43))*1,0),"")</f>
        <v/>
      </c>
      <c r="HE43" s="255" t="str">
        <f t="shared" si="490"/>
        <v/>
      </c>
      <c r="HF43" s="255" t="str">
        <f>IF(HC43&lt;&gt;"",IF(ABS($F43-$G43)&gt;=PrSettings!$M$7,(ABS($F43-$G43-GZ43+HA43)&lt;=1)*1,IF(AND(HC43,$F43=$G43,$F43&gt;=PrSettings!$M$6),(ABS(GZ43-$F43)&lt;=1)*1,IF(AND(ABS($F43-$G43-GZ43+HA43)&lt;=1,$F43+$G43&gt;=PrSettings!$M$8),(ABS(GZ43-$F43)&lt;=1)*(ABS(HA43-$G43)&lt;=1)*1,""))),"")</f>
        <v/>
      </c>
      <c r="HG43" s="262"/>
      <c r="HI43" s="253">
        <f t="shared" si="403"/>
        <v>34</v>
      </c>
      <c r="HJ43" s="254" t="str">
        <f>GrpF!$B$6</f>
        <v>Georgia</v>
      </c>
      <c r="HK43" s="255">
        <f t="shared" si="491"/>
        <v>17</v>
      </c>
      <c r="HL43" s="254" t="str">
        <f>GrpF!$D$6</f>
        <v>Czechia</v>
      </c>
      <c r="HM43" s="258"/>
      <c r="HN43" s="258"/>
      <c r="HO43" s="261"/>
      <c r="HP43" s="255" t="str">
        <f t="shared" si="492"/>
        <v/>
      </c>
      <c r="HQ43" s="255" t="str">
        <f>IF((HP43&lt;&gt;""),IF(OR($F43&lt;&gt;$G43,PrSettings!$M$4="●"),(($F43-$G43)=(HM43-HN43))*1,0),"")</f>
        <v/>
      </c>
      <c r="HR43" s="255" t="str">
        <f t="shared" si="493"/>
        <v/>
      </c>
      <c r="HS43" s="255" t="str">
        <f>IF(HP43&lt;&gt;"",IF(ABS($F43-$G43)&gt;=PrSettings!$M$7,(ABS($F43-$G43-HM43+HN43)&lt;=1)*1,IF(AND(HP43,$F43=$G43,$F43&gt;=PrSettings!$M$6),(ABS(HM43-$F43)&lt;=1)*1,IF(AND(ABS($F43-$G43-HM43+HN43)&lt;=1,$F43+$G43&gt;=PrSettings!$M$8),(ABS(HM43-$F43)&lt;=1)*(ABS(HN43-$G43)&lt;=1)*1,""))),"")</f>
        <v/>
      </c>
      <c r="HT43" s="262"/>
      <c r="HV43" s="253">
        <f t="shared" si="407"/>
        <v>34</v>
      </c>
      <c r="HW43" s="254" t="str">
        <f>GrpF!$B$6</f>
        <v>Georgia</v>
      </c>
      <c r="HX43" s="255">
        <f t="shared" si="494"/>
        <v>17</v>
      </c>
      <c r="HY43" s="254" t="str">
        <f>GrpF!$D$6</f>
        <v>Czechia</v>
      </c>
      <c r="HZ43" s="258"/>
      <c r="IA43" s="258"/>
      <c r="IB43" s="261"/>
      <c r="IC43" s="255" t="str">
        <f t="shared" si="495"/>
        <v/>
      </c>
      <c r="ID43" s="255" t="str">
        <f>IF((IC43&lt;&gt;""),IF(OR($F43&lt;&gt;$G43,PrSettings!$M$4="●"),(($F43-$G43)=(HZ43-IA43))*1,0),"")</f>
        <v/>
      </c>
      <c r="IE43" s="255" t="str">
        <f t="shared" si="496"/>
        <v/>
      </c>
      <c r="IF43" s="255" t="str">
        <f>IF(IC43&lt;&gt;"",IF(ABS($F43-$G43)&gt;=PrSettings!$M$7,(ABS($F43-$G43-HZ43+IA43)&lt;=1)*1,IF(AND(IC43,$F43=$G43,$F43&gt;=PrSettings!$M$6),(ABS(HZ43-$F43)&lt;=1)*1,IF(AND(ABS($F43-$G43-HZ43+IA43)&lt;=1,$F43+$G43&gt;=PrSettings!$M$8),(ABS(HZ43-$F43)&lt;=1)*(ABS(IA43-$G43)&lt;=1)*1,""))),"")</f>
        <v/>
      </c>
      <c r="IG43" s="262"/>
      <c r="II43" s="253">
        <f t="shared" si="411"/>
        <v>34</v>
      </c>
      <c r="IJ43" s="254" t="str">
        <f>GrpF!$B$6</f>
        <v>Georgia</v>
      </c>
      <c r="IK43" s="255">
        <f t="shared" si="497"/>
        <v>17</v>
      </c>
      <c r="IL43" s="254" t="str">
        <f>GrpF!$D$6</f>
        <v>Czechia</v>
      </c>
      <c r="IM43" s="258"/>
      <c r="IN43" s="258"/>
      <c r="IO43" s="261"/>
      <c r="IP43" s="255" t="str">
        <f t="shared" si="498"/>
        <v/>
      </c>
      <c r="IQ43" s="255" t="str">
        <f>IF((IP43&lt;&gt;""),IF(OR($F43&lt;&gt;$G43,PrSettings!$M$4="●"),(($F43-$G43)=(IM43-IN43))*1,0),"")</f>
        <v/>
      </c>
      <c r="IR43" s="255" t="str">
        <f t="shared" si="499"/>
        <v/>
      </c>
      <c r="IS43" s="255" t="str">
        <f>IF(IP43&lt;&gt;"",IF(ABS($F43-$G43)&gt;=PrSettings!$M$7,(ABS($F43-$G43-IM43+IN43)&lt;=1)*1,IF(AND(IP43,$F43=$G43,$F43&gt;=PrSettings!$M$6),(ABS(IM43-$F43)&lt;=1)*1,IF(AND(ABS($F43-$G43-IM43+IN43)&lt;=1,$F43+$G43&gt;=PrSettings!$M$8),(ABS(IM43-$F43)&lt;=1)*(ABS(IN43-$G43)&lt;=1)*1,""))),"")</f>
        <v/>
      </c>
      <c r="IT43" s="262"/>
      <c r="IV43" s="253">
        <f t="shared" si="415"/>
        <v>34</v>
      </c>
      <c r="IW43" s="254" t="str">
        <f>GrpF!$B$6</f>
        <v>Georgia</v>
      </c>
      <c r="IX43" s="255">
        <f t="shared" si="500"/>
        <v>17</v>
      </c>
      <c r="IY43" s="254" t="str">
        <f>GrpF!$D$6</f>
        <v>Czechia</v>
      </c>
      <c r="IZ43" s="258"/>
      <c r="JA43" s="258"/>
      <c r="JB43" s="261"/>
      <c r="JC43" s="255" t="str">
        <f t="shared" si="501"/>
        <v/>
      </c>
      <c r="JD43" s="255" t="str">
        <f>IF((JC43&lt;&gt;""),IF(OR($F43&lt;&gt;$G43,PrSettings!$M$4="●"),(($F43-$G43)=(IZ43-JA43))*1,0),"")</f>
        <v/>
      </c>
      <c r="JE43" s="255" t="str">
        <f t="shared" si="502"/>
        <v/>
      </c>
      <c r="JF43" s="255" t="str">
        <f>IF(JC43&lt;&gt;"",IF(ABS($F43-$G43)&gt;=PrSettings!$M$7,(ABS($F43-$G43-IZ43+JA43)&lt;=1)*1,IF(AND(JC43,$F43=$G43,$F43&gt;=PrSettings!$M$6),(ABS(IZ43-$F43)&lt;=1)*1,IF(AND(ABS($F43-$G43-IZ43+JA43)&lt;=1,$F43+$G43&gt;=PrSettings!$M$8),(ABS(IZ43-$F43)&lt;=1)*(ABS(JA43-$G43)&lt;=1)*1,""))),"")</f>
        <v/>
      </c>
      <c r="JG43" s="262"/>
      <c r="JI43" s="253">
        <f t="shared" si="419"/>
        <v>34</v>
      </c>
      <c r="JJ43" s="254" t="str">
        <f>GrpF!$B$6</f>
        <v>Georgia</v>
      </c>
      <c r="JK43" s="255">
        <f t="shared" si="503"/>
        <v>17</v>
      </c>
      <c r="JL43" s="254" t="str">
        <f>GrpF!$D$6</f>
        <v>Czechia</v>
      </c>
      <c r="JM43" s="258"/>
      <c r="JN43" s="258"/>
      <c r="JO43" s="261"/>
      <c r="JP43" s="255" t="str">
        <f t="shared" si="504"/>
        <v/>
      </c>
      <c r="JQ43" s="255" t="str">
        <f>IF((JP43&lt;&gt;""),IF(OR($F43&lt;&gt;$G43,PrSettings!$M$4="●"),(($F43-$G43)=(JM43-JN43))*1,0),"")</f>
        <v/>
      </c>
      <c r="JR43" s="255" t="str">
        <f t="shared" si="505"/>
        <v/>
      </c>
      <c r="JS43" s="255" t="str">
        <f>IF(JP43&lt;&gt;"",IF(ABS($F43-$G43)&gt;=PrSettings!$M$7,(ABS($F43-$G43-JM43+JN43)&lt;=1)*1,IF(AND(JP43,$F43=$G43,$F43&gt;=PrSettings!$M$6),(ABS(JM43-$F43)&lt;=1)*1,IF(AND(ABS($F43-$G43-JM43+JN43)&lt;=1,$F43+$G43&gt;=PrSettings!$M$8),(ABS(JM43-$F43)&lt;=1)*(ABS(JN43-$G43)&lt;=1)*1,""))),"")</f>
        <v/>
      </c>
      <c r="JT43" s="262"/>
      <c r="JV43" s="253">
        <f t="shared" si="423"/>
        <v>34</v>
      </c>
      <c r="JW43" s="254" t="str">
        <f>GrpF!$B$6</f>
        <v>Georgia</v>
      </c>
      <c r="JX43" s="255">
        <f t="shared" si="506"/>
        <v>17</v>
      </c>
      <c r="JY43" s="254" t="str">
        <f>GrpF!$D$6</f>
        <v>Czechia</v>
      </c>
      <c r="JZ43" s="258"/>
      <c r="KA43" s="258"/>
      <c r="KB43" s="261"/>
      <c r="KC43" s="255" t="str">
        <f t="shared" si="507"/>
        <v/>
      </c>
      <c r="KD43" s="255" t="str">
        <f>IF((KC43&lt;&gt;""),IF(OR($F43&lt;&gt;$G43,PrSettings!$M$4="●"),(($F43-$G43)=(JZ43-KA43))*1,0),"")</f>
        <v/>
      </c>
      <c r="KE43" s="255" t="str">
        <f t="shared" si="508"/>
        <v/>
      </c>
      <c r="KF43" s="255" t="str">
        <f>IF(KC43&lt;&gt;"",IF(ABS($F43-$G43)&gt;=PrSettings!$M$7,(ABS($F43-$G43-JZ43+KA43)&lt;=1)*1,IF(AND(KC43,$F43=$G43,$F43&gt;=PrSettings!$M$6),(ABS(JZ43-$F43)&lt;=1)*1,IF(AND(ABS($F43-$G43-JZ43+KA43)&lt;=1,$F43+$G43&gt;=PrSettings!$M$8),(ABS(JZ43-$F43)&lt;=1)*(ABS(KA43-$G43)&lt;=1)*1,""))),"")</f>
        <v/>
      </c>
      <c r="KG43" s="262"/>
      <c r="KI43" s="253">
        <f t="shared" si="427"/>
        <v>34</v>
      </c>
      <c r="KJ43" s="254" t="str">
        <f>GrpF!$B$6</f>
        <v>Georgia</v>
      </c>
      <c r="KK43" s="255">
        <f t="shared" si="509"/>
        <v>17</v>
      </c>
      <c r="KL43" s="254" t="str">
        <f>GrpF!$D$6</f>
        <v>Czechia</v>
      </c>
      <c r="KM43" s="258"/>
      <c r="KN43" s="258"/>
      <c r="KO43" s="261"/>
      <c r="KP43" s="255" t="str">
        <f t="shared" si="510"/>
        <v/>
      </c>
      <c r="KQ43" s="255" t="str">
        <f>IF((KP43&lt;&gt;""),IF(OR($F43&lt;&gt;$G43,PrSettings!$M$4="●"),(($F43-$G43)=(KM43-KN43))*1,0),"")</f>
        <v/>
      </c>
      <c r="KR43" s="255" t="str">
        <f t="shared" si="511"/>
        <v/>
      </c>
      <c r="KS43" s="255" t="str">
        <f>IF(KP43&lt;&gt;"",IF(ABS($F43-$G43)&gt;=PrSettings!$M$7,(ABS($F43-$G43-KM43+KN43)&lt;=1)*1,IF(AND(KP43,$F43=$G43,$F43&gt;=PrSettings!$M$6),(ABS(KM43-$F43)&lt;=1)*1,IF(AND(ABS($F43-$G43-KM43+KN43)&lt;=1,$F43+$G43&gt;=PrSettings!$M$8),(ABS(KM43-$F43)&lt;=1)*(ABS(KN43-$G43)&lt;=1)*1,""))),"")</f>
        <v/>
      </c>
      <c r="KT43" s="262"/>
      <c r="KV43" s="253">
        <f t="shared" si="431"/>
        <v>34</v>
      </c>
      <c r="KW43" s="254" t="str">
        <f>GrpF!$B$6</f>
        <v>Georgia</v>
      </c>
      <c r="KX43" s="255">
        <f t="shared" si="512"/>
        <v>17</v>
      </c>
      <c r="KY43" s="254" t="str">
        <f>GrpF!$D$6</f>
        <v>Czechia</v>
      </c>
      <c r="KZ43" s="258"/>
      <c r="LA43" s="258"/>
      <c r="LB43" s="261"/>
      <c r="LC43" s="255" t="str">
        <f t="shared" si="513"/>
        <v/>
      </c>
      <c r="LD43" s="255" t="str">
        <f>IF((LC43&lt;&gt;""),IF(OR($F43&lt;&gt;$G43,PrSettings!$M$4="●"),(($F43-$G43)=(KZ43-LA43))*1,0),"")</f>
        <v/>
      </c>
      <c r="LE43" s="255" t="str">
        <f t="shared" si="514"/>
        <v/>
      </c>
      <c r="LF43" s="255" t="str">
        <f>IF(LC43&lt;&gt;"",IF(ABS($F43-$G43)&gt;=PrSettings!$M$7,(ABS($F43-$G43-KZ43+LA43)&lt;=1)*1,IF(AND(LC43,$F43=$G43,$F43&gt;=PrSettings!$M$6),(ABS(KZ43-$F43)&lt;=1)*1,IF(AND(ABS($F43-$G43-KZ43+LA43)&lt;=1,$F43+$G43&gt;=PrSettings!$M$8),(ABS(KZ43-$F43)&lt;=1)*(ABS(LA43-$G43)&lt;=1)*1,""))),"")</f>
        <v/>
      </c>
      <c r="LG43" s="262"/>
      <c r="LI43" s="253">
        <f t="shared" si="435"/>
        <v>34</v>
      </c>
      <c r="LJ43" s="254" t="str">
        <f>GrpF!$B$6</f>
        <v>Georgia</v>
      </c>
      <c r="LK43" s="255">
        <f t="shared" si="515"/>
        <v>17</v>
      </c>
      <c r="LL43" s="254" t="str">
        <f>GrpF!$D$6</f>
        <v>Czechia</v>
      </c>
      <c r="LM43" s="258"/>
      <c r="LN43" s="258"/>
      <c r="LO43" s="261"/>
      <c r="LP43" s="255" t="str">
        <f t="shared" si="516"/>
        <v/>
      </c>
      <c r="LQ43" s="255" t="str">
        <f>IF((LP43&lt;&gt;""),IF(OR($F43&lt;&gt;$G43,PrSettings!$M$4="●"),(($F43-$G43)=(LM43-LN43))*1,0),"")</f>
        <v/>
      </c>
      <c r="LR43" s="255" t="str">
        <f t="shared" si="517"/>
        <v/>
      </c>
      <c r="LS43" s="255" t="str">
        <f>IF(LP43&lt;&gt;"",IF(ABS($F43-$G43)&gt;=PrSettings!$M$7,(ABS($F43-$G43-LM43+LN43)&lt;=1)*1,IF(AND(LP43,$F43=$G43,$F43&gt;=PrSettings!$M$6),(ABS(LM43-$F43)&lt;=1)*1,IF(AND(ABS($F43-$G43-LM43+LN43)&lt;=1,$F43+$G43&gt;=PrSettings!$M$8),(ABS(LM43-$F43)&lt;=1)*(ABS(LN43-$G43)&lt;=1)*1,""))),"")</f>
        <v/>
      </c>
      <c r="LT43" s="262"/>
      <c r="LV43" s="253">
        <f t="shared" si="439"/>
        <v>34</v>
      </c>
      <c r="LW43" s="254" t="str">
        <f>GrpF!$B$6</f>
        <v>Georgia</v>
      </c>
      <c r="LX43" s="255">
        <f t="shared" si="518"/>
        <v>17</v>
      </c>
      <c r="LY43" s="254" t="str">
        <f>GrpF!$D$6</f>
        <v>Czechia</v>
      </c>
      <c r="LZ43" s="258"/>
      <c r="MA43" s="258"/>
      <c r="MB43" s="261"/>
      <c r="MC43" s="255" t="str">
        <f t="shared" si="519"/>
        <v/>
      </c>
      <c r="MD43" s="255" t="str">
        <f>IF((MC43&lt;&gt;""),IF(OR($F43&lt;&gt;$G43,PrSettings!$M$4="●"),(($F43-$G43)=(LZ43-MA43))*1,0),"")</f>
        <v/>
      </c>
      <c r="ME43" s="255" t="str">
        <f t="shared" si="520"/>
        <v/>
      </c>
      <c r="MF43" s="255" t="str">
        <f>IF(MC43&lt;&gt;"",IF(ABS($F43-$G43)&gt;=PrSettings!$M$7,(ABS($F43-$G43-LZ43+MA43)&lt;=1)*1,IF(AND(MC43,$F43=$G43,$F43&gt;=PrSettings!$M$6),(ABS(LZ43-$F43)&lt;=1)*1,IF(AND(ABS($F43-$G43-LZ43+MA43)&lt;=1,$F43+$G43&gt;=PrSettings!$M$8),(ABS(LZ43-$F43)&lt;=1)*(ABS(MA43-$G43)&lt;=1)*1,""))),"")</f>
        <v/>
      </c>
      <c r="MG43" s="262"/>
    </row>
    <row r="44">
      <c r="A44" s="172"/>
      <c r="B44" s="253">
        <f t="array" ref="B44">INDEX(Groups!$C$7:$C$35,MATCH(C44,Groups!$D$7:$D$35,0))</f>
        <v>7</v>
      </c>
      <c r="C44" s="254" t="str">
        <f>GrpF!$B$7</f>
        <v>Türkiye</v>
      </c>
      <c r="D44" s="255">
        <f t="array" ref="D44">INDEX(Groups!$C$7:$C$35,MATCH(E44,Groups!$D$7:$D$35,0))</f>
        <v>1</v>
      </c>
      <c r="E44" s="254" t="str">
        <f>GrpF!$D$7</f>
        <v>Portugal</v>
      </c>
      <c r="F44" s="256">
        <f>GrpF!$E$7</f>
        <v>0</v>
      </c>
      <c r="G44" s="257">
        <f>GrpF!$G$7</f>
        <v>1</v>
      </c>
      <c r="H44" s="133"/>
      <c r="I44" s="253">
        <f t="shared" si="339"/>
        <v>7</v>
      </c>
      <c r="J44" s="254" t="str">
        <f>GrpF!$B$7</f>
        <v>Türkiye</v>
      </c>
      <c r="K44" s="255">
        <f t="shared" si="443"/>
        <v>1</v>
      </c>
      <c r="L44" s="254" t="str">
        <f>GrpF!$D$7</f>
        <v>Portugal</v>
      </c>
      <c r="M44" s="258"/>
      <c r="N44" s="258"/>
      <c r="O44" s="261"/>
      <c r="P44" s="255" t="str">
        <f t="shared" si="444"/>
        <v/>
      </c>
      <c r="Q44" s="255" t="str">
        <f>IF((P44&lt;&gt;""),IF(OR($F44&lt;&gt;$G44,PrSettings!$M$4="●"),(($F44-$G44)=(M44-N44))*1,0),"")</f>
        <v/>
      </c>
      <c r="R44" s="255" t="str">
        <f t="shared" si="445"/>
        <v/>
      </c>
      <c r="S44" s="255" t="str">
        <f>IF(P44&lt;&gt;"",IF(ABS($F44-$G44)&gt;=PrSettings!$M$7,(ABS($F44-$G44-M44+N44)&lt;=1)*1,IF(AND(P44,$F44=$G44,$F44&gt;=PrSettings!$M$6),(ABS(M44-$F44)&lt;=1)*1,IF(AND(ABS($F44-$G44-M44+N44)&lt;=1,$F44+$G44&gt;=PrSettings!$M$8),(ABS(M44-$F44)&lt;=1)*(ABS(N44-$G44)&lt;=1)*1,""))),"")</f>
        <v/>
      </c>
      <c r="T44" s="262"/>
      <c r="V44" s="253">
        <f t="shared" si="343"/>
        <v>7</v>
      </c>
      <c r="W44" s="254" t="str">
        <f>GrpF!$B$7</f>
        <v>Türkiye</v>
      </c>
      <c r="X44" s="255">
        <f t="shared" si="446"/>
        <v>1</v>
      </c>
      <c r="Y44" s="254" t="str">
        <f>GrpF!$D$7</f>
        <v>Portugal</v>
      </c>
      <c r="Z44" s="258"/>
      <c r="AA44" s="258"/>
      <c r="AB44" s="261"/>
      <c r="AC44" s="255" t="str">
        <f t="shared" si="447"/>
        <v/>
      </c>
      <c r="AD44" s="255" t="str">
        <f>IF((AC44&lt;&gt;""),IF(OR($F44&lt;&gt;$G44,PrSettings!$M$4="●"),(($F44-$G44)=(Z44-AA44))*1,0),"")</f>
        <v/>
      </c>
      <c r="AE44" s="255" t="str">
        <f t="shared" si="448"/>
        <v/>
      </c>
      <c r="AF44" s="255" t="str">
        <f>IF(AC44&lt;&gt;"",IF(ABS($F44-$G44)&gt;=PrSettings!$M$7,(ABS($F44-$G44-Z44+AA44)&lt;=1)*1,IF(AND(AC44,$F44=$G44,$F44&gt;=PrSettings!$M$6),(ABS(Z44-$F44)&lt;=1)*1,IF(AND(ABS($F44-$G44-Z44+AA44)&lt;=1,$F44+$G44&gt;=PrSettings!$M$8),(ABS(Z44-$F44)&lt;=1)*(ABS(AA44-$G44)&lt;=1)*1,""))),"")</f>
        <v/>
      </c>
      <c r="AG44" s="262"/>
      <c r="AI44" s="253">
        <f t="shared" si="347"/>
        <v>7</v>
      </c>
      <c r="AJ44" s="254" t="str">
        <f>GrpF!$B$7</f>
        <v>Türkiye</v>
      </c>
      <c r="AK44" s="255">
        <f t="shared" si="449"/>
        <v>1</v>
      </c>
      <c r="AL44" s="254" t="str">
        <f>GrpF!$D$7</f>
        <v>Portugal</v>
      </c>
      <c r="AM44" s="258"/>
      <c r="AN44" s="258"/>
      <c r="AO44" s="261"/>
      <c r="AP44" s="255" t="str">
        <f t="shared" si="450"/>
        <v/>
      </c>
      <c r="AQ44" s="255" t="str">
        <f>IF((AP44&lt;&gt;""),IF(OR($F44&lt;&gt;$G44,PrSettings!$M$4="●"),(($F44-$G44)=(AM44-AN44))*1,0),"")</f>
        <v/>
      </c>
      <c r="AR44" s="255" t="str">
        <f t="shared" si="451"/>
        <v/>
      </c>
      <c r="AS44" s="255" t="str">
        <f>IF(AP44&lt;&gt;"",IF(ABS($F44-$G44)&gt;=PrSettings!$M$7,(ABS($F44-$G44-AM44+AN44)&lt;=1)*1,IF(AND(AP44,$F44=$G44,$F44&gt;=PrSettings!$M$6),(ABS(AM44-$F44)&lt;=1)*1,IF(AND(ABS($F44-$G44-AM44+AN44)&lt;=1,$F44+$G44&gt;=PrSettings!$M$8),(ABS(AM44-$F44)&lt;=1)*(ABS(AN44-$G44)&lt;=1)*1,""))),"")</f>
        <v/>
      </c>
      <c r="AT44" s="262"/>
      <c r="AV44" s="253">
        <f t="shared" si="351"/>
        <v>7</v>
      </c>
      <c r="AW44" s="254" t="str">
        <f>GrpF!$B$7</f>
        <v>Türkiye</v>
      </c>
      <c r="AX44" s="255">
        <f t="shared" si="452"/>
        <v>1</v>
      </c>
      <c r="AY44" s="254" t="str">
        <f>GrpF!$D$7</f>
        <v>Portugal</v>
      </c>
      <c r="AZ44" s="258"/>
      <c r="BA44" s="258"/>
      <c r="BB44" s="261"/>
      <c r="BC44" s="255" t="str">
        <f t="shared" si="453"/>
        <v/>
      </c>
      <c r="BD44" s="255" t="str">
        <f>IF((BC44&lt;&gt;""),IF(OR($F44&lt;&gt;$G44,PrSettings!$M$4="●"),(($F44-$G44)=(AZ44-BA44))*1,0),"")</f>
        <v/>
      </c>
      <c r="BE44" s="255" t="str">
        <f t="shared" si="454"/>
        <v/>
      </c>
      <c r="BF44" s="255" t="str">
        <f>IF(BC44&lt;&gt;"",IF(ABS($F44-$G44)&gt;=PrSettings!$M$7,(ABS($F44-$G44-AZ44+BA44)&lt;=1)*1,IF(AND(BC44,$F44=$G44,$F44&gt;=PrSettings!$M$6),(ABS(AZ44-$F44)&lt;=1)*1,IF(AND(ABS($F44-$G44-AZ44+BA44)&lt;=1,$F44+$G44&gt;=PrSettings!$M$8),(ABS(AZ44-$F44)&lt;=1)*(ABS(BA44-$G44)&lt;=1)*1,""))),"")</f>
        <v/>
      </c>
      <c r="BG44" s="262"/>
      <c r="BI44" s="253">
        <f t="shared" si="355"/>
        <v>7</v>
      </c>
      <c r="BJ44" s="254" t="str">
        <f>GrpF!$B$7</f>
        <v>Türkiye</v>
      </c>
      <c r="BK44" s="255">
        <f t="shared" si="455"/>
        <v>1</v>
      </c>
      <c r="BL44" s="254" t="str">
        <f>GrpF!$D$7</f>
        <v>Portugal</v>
      </c>
      <c r="BM44" s="258"/>
      <c r="BN44" s="258"/>
      <c r="BO44" s="261"/>
      <c r="BP44" s="255" t="str">
        <f t="shared" si="456"/>
        <v/>
      </c>
      <c r="BQ44" s="255" t="str">
        <f>IF((BP44&lt;&gt;""),IF(OR($F44&lt;&gt;$G44,PrSettings!$M$4="●"),(($F44-$G44)=(BM44-BN44))*1,0),"")</f>
        <v/>
      </c>
      <c r="BR44" s="255" t="str">
        <f t="shared" si="457"/>
        <v/>
      </c>
      <c r="BS44" s="255" t="str">
        <f>IF(BP44&lt;&gt;"",IF(ABS($F44-$G44)&gt;=PrSettings!$M$7,(ABS($F44-$G44-BM44+BN44)&lt;=1)*1,IF(AND(BP44,$F44=$G44,$F44&gt;=PrSettings!$M$6),(ABS(BM44-$F44)&lt;=1)*1,IF(AND(ABS($F44-$G44-BM44+BN44)&lt;=1,$F44+$G44&gt;=PrSettings!$M$8),(ABS(BM44-$F44)&lt;=1)*(ABS(BN44-$G44)&lt;=1)*1,""))),"")</f>
        <v/>
      </c>
      <c r="BT44" s="262"/>
      <c r="BV44" s="253">
        <f t="shared" si="359"/>
        <v>7</v>
      </c>
      <c r="BW44" s="254" t="str">
        <f>GrpF!$B$7</f>
        <v>Türkiye</v>
      </c>
      <c r="BX44" s="255">
        <f t="shared" si="458"/>
        <v>1</v>
      </c>
      <c r="BY44" s="254" t="str">
        <f>GrpF!$D$7</f>
        <v>Portugal</v>
      </c>
      <c r="BZ44" s="258"/>
      <c r="CA44" s="258"/>
      <c r="CB44" s="261"/>
      <c r="CC44" s="255" t="str">
        <f t="shared" si="459"/>
        <v/>
      </c>
      <c r="CD44" s="255" t="str">
        <f>IF((CC44&lt;&gt;""),IF(OR($F44&lt;&gt;$G44,PrSettings!$M$4="●"),(($F44-$G44)=(BZ44-CA44))*1,0),"")</f>
        <v/>
      </c>
      <c r="CE44" s="255" t="str">
        <f t="shared" si="460"/>
        <v/>
      </c>
      <c r="CF44" s="255" t="str">
        <f>IF(CC44&lt;&gt;"",IF(ABS($F44-$G44)&gt;=PrSettings!$M$7,(ABS($F44-$G44-BZ44+CA44)&lt;=1)*1,IF(AND(CC44,$F44=$G44,$F44&gt;=PrSettings!$M$6),(ABS(BZ44-$F44)&lt;=1)*1,IF(AND(ABS($F44-$G44-BZ44+CA44)&lt;=1,$F44+$G44&gt;=PrSettings!$M$8),(ABS(BZ44-$F44)&lt;=1)*(ABS(CA44-$G44)&lt;=1)*1,""))),"")</f>
        <v/>
      </c>
      <c r="CG44" s="262"/>
      <c r="CI44" s="253">
        <f t="shared" si="363"/>
        <v>7</v>
      </c>
      <c r="CJ44" s="254" t="str">
        <f>GrpF!$B$7</f>
        <v>Türkiye</v>
      </c>
      <c r="CK44" s="255">
        <f t="shared" si="461"/>
        <v>1</v>
      </c>
      <c r="CL44" s="254" t="str">
        <f>GrpF!$D$7</f>
        <v>Portugal</v>
      </c>
      <c r="CM44" s="258"/>
      <c r="CN44" s="258"/>
      <c r="CO44" s="261"/>
      <c r="CP44" s="255" t="str">
        <f t="shared" si="462"/>
        <v/>
      </c>
      <c r="CQ44" s="255" t="str">
        <f>IF((CP44&lt;&gt;""),IF(OR($F44&lt;&gt;$G44,PrSettings!$M$4="●"),(($F44-$G44)=(CM44-CN44))*1,0),"")</f>
        <v/>
      </c>
      <c r="CR44" s="255" t="str">
        <f t="shared" si="463"/>
        <v/>
      </c>
      <c r="CS44" s="255" t="str">
        <f>IF(CP44&lt;&gt;"",IF(ABS($F44-$G44)&gt;=PrSettings!$M$7,(ABS($F44-$G44-CM44+CN44)&lt;=1)*1,IF(AND(CP44,$F44=$G44,$F44&gt;=PrSettings!$M$6),(ABS(CM44-$F44)&lt;=1)*1,IF(AND(ABS($F44-$G44-CM44+CN44)&lt;=1,$F44+$G44&gt;=PrSettings!$M$8),(ABS(CM44-$F44)&lt;=1)*(ABS(CN44-$G44)&lt;=1)*1,""))),"")</f>
        <v/>
      </c>
      <c r="CT44" s="262"/>
      <c r="CV44" s="253">
        <f t="shared" si="367"/>
        <v>7</v>
      </c>
      <c r="CW44" s="254" t="str">
        <f>GrpF!$B$7</f>
        <v>Türkiye</v>
      </c>
      <c r="CX44" s="255">
        <f t="shared" si="464"/>
        <v>1</v>
      </c>
      <c r="CY44" s="254" t="str">
        <f>GrpF!$D$7</f>
        <v>Portugal</v>
      </c>
      <c r="CZ44" s="258"/>
      <c r="DA44" s="258"/>
      <c r="DB44" s="261"/>
      <c r="DC44" s="255" t="str">
        <f t="shared" si="465"/>
        <v/>
      </c>
      <c r="DD44" s="255" t="str">
        <f>IF((DC44&lt;&gt;""),IF(OR($F44&lt;&gt;$G44,PrSettings!$M$4="●"),(($F44-$G44)=(CZ44-DA44))*1,0),"")</f>
        <v/>
      </c>
      <c r="DE44" s="255" t="str">
        <f t="shared" si="466"/>
        <v/>
      </c>
      <c r="DF44" s="255" t="str">
        <f>IF(DC44&lt;&gt;"",IF(ABS($F44-$G44)&gt;=PrSettings!$M$7,(ABS($F44-$G44-CZ44+DA44)&lt;=1)*1,IF(AND(DC44,$F44=$G44,$F44&gt;=PrSettings!$M$6),(ABS(CZ44-$F44)&lt;=1)*1,IF(AND(ABS($F44-$G44-CZ44+DA44)&lt;=1,$F44+$G44&gt;=PrSettings!$M$8),(ABS(CZ44-$F44)&lt;=1)*(ABS(DA44-$G44)&lt;=1)*1,""))),"")</f>
        <v/>
      </c>
      <c r="DG44" s="262"/>
      <c r="DI44" s="253">
        <f t="shared" si="371"/>
        <v>7</v>
      </c>
      <c r="DJ44" s="254" t="str">
        <f>GrpF!$B$7</f>
        <v>Türkiye</v>
      </c>
      <c r="DK44" s="255">
        <f t="shared" si="467"/>
        <v>1</v>
      </c>
      <c r="DL44" s="254" t="str">
        <f>GrpF!$D$7</f>
        <v>Portugal</v>
      </c>
      <c r="DM44" s="258"/>
      <c r="DN44" s="258"/>
      <c r="DO44" s="261"/>
      <c r="DP44" s="255" t="str">
        <f t="shared" si="468"/>
        <v/>
      </c>
      <c r="DQ44" s="255" t="str">
        <f>IF((DP44&lt;&gt;""),IF(OR($F44&lt;&gt;$G44,PrSettings!$M$4="●"),(($F44-$G44)=(DM44-DN44))*1,0),"")</f>
        <v/>
      </c>
      <c r="DR44" s="255" t="str">
        <f t="shared" si="469"/>
        <v/>
      </c>
      <c r="DS44" s="255" t="str">
        <f>IF(DP44&lt;&gt;"",IF(ABS($F44-$G44)&gt;=PrSettings!$M$7,(ABS($F44-$G44-DM44+DN44)&lt;=1)*1,IF(AND(DP44,$F44=$G44,$F44&gt;=PrSettings!$M$6),(ABS(DM44-$F44)&lt;=1)*1,IF(AND(ABS($F44-$G44-DM44+DN44)&lt;=1,$F44+$G44&gt;=PrSettings!$M$8),(ABS(DM44-$F44)&lt;=1)*(ABS(DN44-$G44)&lt;=1)*1,""))),"")</f>
        <v/>
      </c>
      <c r="DT44" s="262"/>
      <c r="DV44" s="253">
        <f t="shared" si="375"/>
        <v>7</v>
      </c>
      <c r="DW44" s="254" t="str">
        <f>GrpF!$B$7</f>
        <v>Türkiye</v>
      </c>
      <c r="DX44" s="255">
        <f t="shared" si="470"/>
        <v>1</v>
      </c>
      <c r="DY44" s="254" t="str">
        <f>GrpF!$D$7</f>
        <v>Portugal</v>
      </c>
      <c r="DZ44" s="258"/>
      <c r="EA44" s="258"/>
      <c r="EB44" s="261"/>
      <c r="EC44" s="255" t="str">
        <f t="shared" si="471"/>
        <v/>
      </c>
      <c r="ED44" s="255" t="str">
        <f>IF((EC44&lt;&gt;""),IF(OR($F44&lt;&gt;$G44,PrSettings!$M$4="●"),(($F44-$G44)=(DZ44-EA44))*1,0),"")</f>
        <v/>
      </c>
      <c r="EE44" s="255" t="str">
        <f t="shared" si="472"/>
        <v/>
      </c>
      <c r="EF44" s="255" t="str">
        <f>IF(EC44&lt;&gt;"",IF(ABS($F44-$G44)&gt;=PrSettings!$M$7,(ABS($F44-$G44-DZ44+EA44)&lt;=1)*1,IF(AND(EC44,$F44=$G44,$F44&gt;=PrSettings!$M$6),(ABS(DZ44-$F44)&lt;=1)*1,IF(AND(ABS($F44-$G44-DZ44+EA44)&lt;=1,$F44+$G44&gt;=PrSettings!$M$8),(ABS(DZ44-$F44)&lt;=1)*(ABS(EA44-$G44)&lt;=1)*1,""))),"")</f>
        <v/>
      </c>
      <c r="EG44" s="262"/>
      <c r="EI44" s="253">
        <f t="shared" si="379"/>
        <v>7</v>
      </c>
      <c r="EJ44" s="254" t="str">
        <f>GrpF!$B$7</f>
        <v>Türkiye</v>
      </c>
      <c r="EK44" s="255">
        <f t="shared" si="473"/>
        <v>1</v>
      </c>
      <c r="EL44" s="254" t="str">
        <f>GrpF!$D$7</f>
        <v>Portugal</v>
      </c>
      <c r="EM44" s="258"/>
      <c r="EN44" s="258"/>
      <c r="EO44" s="261"/>
      <c r="EP44" s="255" t="str">
        <f t="shared" si="474"/>
        <v/>
      </c>
      <c r="EQ44" s="255" t="str">
        <f>IF((EP44&lt;&gt;""),IF(OR($F44&lt;&gt;$G44,PrSettings!$M$4="●"),(($F44-$G44)=(EM44-EN44))*1,0),"")</f>
        <v/>
      </c>
      <c r="ER44" s="255" t="str">
        <f t="shared" si="475"/>
        <v/>
      </c>
      <c r="ES44" s="255" t="str">
        <f>IF(EP44&lt;&gt;"",IF(ABS($F44-$G44)&gt;=PrSettings!$M$7,(ABS($F44-$G44-EM44+EN44)&lt;=1)*1,IF(AND(EP44,$F44=$G44,$F44&gt;=PrSettings!$M$6),(ABS(EM44-$F44)&lt;=1)*1,IF(AND(ABS($F44-$G44-EM44+EN44)&lt;=1,$F44+$G44&gt;=PrSettings!$M$8),(ABS(EM44-$F44)&lt;=1)*(ABS(EN44-$G44)&lt;=1)*1,""))),"")</f>
        <v/>
      </c>
      <c r="ET44" s="262"/>
      <c r="EV44" s="253">
        <f t="shared" si="383"/>
        <v>7</v>
      </c>
      <c r="EW44" s="254" t="str">
        <f>GrpF!$B$7</f>
        <v>Türkiye</v>
      </c>
      <c r="EX44" s="255">
        <f t="shared" si="476"/>
        <v>1</v>
      </c>
      <c r="EY44" s="254" t="str">
        <f>GrpF!$D$7</f>
        <v>Portugal</v>
      </c>
      <c r="EZ44" s="258"/>
      <c r="FA44" s="258"/>
      <c r="FB44" s="261"/>
      <c r="FC44" s="255" t="str">
        <f t="shared" si="477"/>
        <v/>
      </c>
      <c r="FD44" s="255" t="str">
        <f>IF((FC44&lt;&gt;""),IF(OR($F44&lt;&gt;$G44,PrSettings!$M$4="●"),(($F44-$G44)=(EZ44-FA44))*1,0),"")</f>
        <v/>
      </c>
      <c r="FE44" s="255" t="str">
        <f t="shared" si="478"/>
        <v/>
      </c>
      <c r="FF44" s="255" t="str">
        <f>IF(FC44&lt;&gt;"",IF(ABS($F44-$G44)&gt;=PrSettings!$M$7,(ABS($F44-$G44-EZ44+FA44)&lt;=1)*1,IF(AND(FC44,$F44=$G44,$F44&gt;=PrSettings!$M$6),(ABS(EZ44-$F44)&lt;=1)*1,IF(AND(ABS($F44-$G44-EZ44+FA44)&lt;=1,$F44+$G44&gt;=PrSettings!$M$8),(ABS(EZ44-$F44)&lt;=1)*(ABS(FA44-$G44)&lt;=1)*1,""))),"")</f>
        <v/>
      </c>
      <c r="FG44" s="262"/>
      <c r="FI44" s="253">
        <f t="shared" si="387"/>
        <v>7</v>
      </c>
      <c r="FJ44" s="254" t="str">
        <f>GrpF!$B$7</f>
        <v>Türkiye</v>
      </c>
      <c r="FK44" s="255">
        <f t="shared" si="479"/>
        <v>1</v>
      </c>
      <c r="FL44" s="254" t="str">
        <f>GrpF!$D$7</f>
        <v>Portugal</v>
      </c>
      <c r="FM44" s="258"/>
      <c r="FN44" s="258"/>
      <c r="FO44" s="261"/>
      <c r="FP44" s="255" t="str">
        <f t="shared" si="480"/>
        <v/>
      </c>
      <c r="FQ44" s="255" t="str">
        <f>IF((FP44&lt;&gt;""),IF(OR($F44&lt;&gt;$G44,PrSettings!$M$4="●"),(($F44-$G44)=(FM44-FN44))*1,0),"")</f>
        <v/>
      </c>
      <c r="FR44" s="255" t="str">
        <f t="shared" si="481"/>
        <v/>
      </c>
      <c r="FS44" s="255" t="str">
        <f>IF(FP44&lt;&gt;"",IF(ABS($F44-$G44)&gt;=PrSettings!$M$7,(ABS($F44-$G44-FM44+FN44)&lt;=1)*1,IF(AND(FP44,$F44=$G44,$F44&gt;=PrSettings!$M$6),(ABS(FM44-$F44)&lt;=1)*1,IF(AND(ABS($F44-$G44-FM44+FN44)&lt;=1,$F44+$G44&gt;=PrSettings!$M$8),(ABS(FM44-$F44)&lt;=1)*(ABS(FN44-$G44)&lt;=1)*1,""))),"")</f>
        <v/>
      </c>
      <c r="FT44" s="262"/>
      <c r="FV44" s="253">
        <f t="shared" si="391"/>
        <v>7</v>
      </c>
      <c r="FW44" s="254" t="str">
        <f>GrpF!$B$7</f>
        <v>Türkiye</v>
      </c>
      <c r="FX44" s="255">
        <f t="shared" si="482"/>
        <v>1</v>
      </c>
      <c r="FY44" s="254" t="str">
        <f>GrpF!$D$7</f>
        <v>Portugal</v>
      </c>
      <c r="FZ44" s="258"/>
      <c r="GA44" s="258"/>
      <c r="GB44" s="261"/>
      <c r="GC44" s="255" t="str">
        <f t="shared" si="483"/>
        <v/>
      </c>
      <c r="GD44" s="255" t="str">
        <f>IF((GC44&lt;&gt;""),IF(OR($F44&lt;&gt;$G44,PrSettings!$M$4="●"),(($F44-$G44)=(FZ44-GA44))*1,0),"")</f>
        <v/>
      </c>
      <c r="GE44" s="255" t="str">
        <f t="shared" si="484"/>
        <v/>
      </c>
      <c r="GF44" s="255" t="str">
        <f>IF(GC44&lt;&gt;"",IF(ABS($F44-$G44)&gt;=PrSettings!$M$7,(ABS($F44-$G44-FZ44+GA44)&lt;=1)*1,IF(AND(GC44,$F44=$G44,$F44&gt;=PrSettings!$M$6),(ABS(FZ44-$F44)&lt;=1)*1,IF(AND(ABS($F44-$G44-FZ44+GA44)&lt;=1,$F44+$G44&gt;=PrSettings!$M$8),(ABS(FZ44-$F44)&lt;=1)*(ABS(GA44-$G44)&lt;=1)*1,""))),"")</f>
        <v/>
      </c>
      <c r="GG44" s="262"/>
      <c r="GI44" s="253">
        <f t="shared" si="395"/>
        <v>7</v>
      </c>
      <c r="GJ44" s="254" t="str">
        <f>GrpF!$B$7</f>
        <v>Türkiye</v>
      </c>
      <c r="GK44" s="255">
        <f t="shared" si="485"/>
        <v>1</v>
      </c>
      <c r="GL44" s="254" t="str">
        <f>GrpF!$D$7</f>
        <v>Portugal</v>
      </c>
      <c r="GM44" s="258"/>
      <c r="GN44" s="258"/>
      <c r="GO44" s="261"/>
      <c r="GP44" s="255" t="str">
        <f t="shared" si="486"/>
        <v/>
      </c>
      <c r="GQ44" s="255" t="str">
        <f>IF((GP44&lt;&gt;""),IF(OR($F44&lt;&gt;$G44,PrSettings!$M$4="●"),(($F44-$G44)=(GM44-GN44))*1,0),"")</f>
        <v/>
      </c>
      <c r="GR44" s="255" t="str">
        <f t="shared" si="487"/>
        <v/>
      </c>
      <c r="GS44" s="255" t="str">
        <f>IF(GP44&lt;&gt;"",IF(ABS($F44-$G44)&gt;=PrSettings!$M$7,(ABS($F44-$G44-GM44+GN44)&lt;=1)*1,IF(AND(GP44,$F44=$G44,$F44&gt;=PrSettings!$M$6),(ABS(GM44-$F44)&lt;=1)*1,IF(AND(ABS($F44-$G44-GM44+GN44)&lt;=1,$F44+$G44&gt;=PrSettings!$M$8),(ABS(GM44-$F44)&lt;=1)*(ABS(GN44-$G44)&lt;=1)*1,""))),"")</f>
        <v/>
      </c>
      <c r="GT44" s="262"/>
      <c r="GV44" s="253">
        <f t="shared" si="399"/>
        <v>7</v>
      </c>
      <c r="GW44" s="254" t="str">
        <f>GrpF!$B$7</f>
        <v>Türkiye</v>
      </c>
      <c r="GX44" s="255">
        <f t="shared" si="488"/>
        <v>1</v>
      </c>
      <c r="GY44" s="254" t="str">
        <f>GrpF!$D$7</f>
        <v>Portugal</v>
      </c>
      <c r="GZ44" s="258"/>
      <c r="HA44" s="258"/>
      <c r="HB44" s="261"/>
      <c r="HC44" s="255" t="str">
        <f t="shared" si="489"/>
        <v/>
      </c>
      <c r="HD44" s="255" t="str">
        <f>IF((HC44&lt;&gt;""),IF(OR($F44&lt;&gt;$G44,PrSettings!$M$4="●"),(($F44-$G44)=(GZ44-HA44))*1,0),"")</f>
        <v/>
      </c>
      <c r="HE44" s="255" t="str">
        <f t="shared" si="490"/>
        <v/>
      </c>
      <c r="HF44" s="255" t="str">
        <f>IF(HC44&lt;&gt;"",IF(ABS($F44-$G44)&gt;=PrSettings!$M$7,(ABS($F44-$G44-GZ44+HA44)&lt;=1)*1,IF(AND(HC44,$F44=$G44,$F44&gt;=PrSettings!$M$6),(ABS(GZ44-$F44)&lt;=1)*1,IF(AND(ABS($F44-$G44-GZ44+HA44)&lt;=1,$F44+$G44&gt;=PrSettings!$M$8),(ABS(GZ44-$F44)&lt;=1)*(ABS(HA44-$G44)&lt;=1)*1,""))),"")</f>
        <v/>
      </c>
      <c r="HG44" s="262"/>
      <c r="HI44" s="253">
        <f t="shared" si="403"/>
        <v>7</v>
      </c>
      <c r="HJ44" s="254" t="str">
        <f>GrpF!$B$7</f>
        <v>Türkiye</v>
      </c>
      <c r="HK44" s="255">
        <f t="shared" si="491"/>
        <v>1</v>
      </c>
      <c r="HL44" s="254" t="str">
        <f>GrpF!$D$7</f>
        <v>Portugal</v>
      </c>
      <c r="HM44" s="258"/>
      <c r="HN44" s="258"/>
      <c r="HO44" s="261"/>
      <c r="HP44" s="255" t="str">
        <f t="shared" si="492"/>
        <v/>
      </c>
      <c r="HQ44" s="255" t="str">
        <f>IF((HP44&lt;&gt;""),IF(OR($F44&lt;&gt;$G44,PrSettings!$M$4="●"),(($F44-$G44)=(HM44-HN44))*1,0),"")</f>
        <v/>
      </c>
      <c r="HR44" s="255" t="str">
        <f t="shared" si="493"/>
        <v/>
      </c>
      <c r="HS44" s="255" t="str">
        <f>IF(HP44&lt;&gt;"",IF(ABS($F44-$G44)&gt;=PrSettings!$M$7,(ABS($F44-$G44-HM44+HN44)&lt;=1)*1,IF(AND(HP44,$F44=$G44,$F44&gt;=PrSettings!$M$6),(ABS(HM44-$F44)&lt;=1)*1,IF(AND(ABS($F44-$G44-HM44+HN44)&lt;=1,$F44+$G44&gt;=PrSettings!$M$8),(ABS(HM44-$F44)&lt;=1)*(ABS(HN44-$G44)&lt;=1)*1,""))),"")</f>
        <v/>
      </c>
      <c r="HT44" s="262"/>
      <c r="HV44" s="253">
        <f t="shared" si="407"/>
        <v>7</v>
      </c>
      <c r="HW44" s="254" t="str">
        <f>GrpF!$B$7</f>
        <v>Türkiye</v>
      </c>
      <c r="HX44" s="255">
        <f t="shared" si="494"/>
        <v>1</v>
      </c>
      <c r="HY44" s="254" t="str">
        <f>GrpF!$D$7</f>
        <v>Portugal</v>
      </c>
      <c r="HZ44" s="258"/>
      <c r="IA44" s="258"/>
      <c r="IB44" s="261"/>
      <c r="IC44" s="255" t="str">
        <f t="shared" si="495"/>
        <v/>
      </c>
      <c r="ID44" s="255" t="str">
        <f>IF((IC44&lt;&gt;""),IF(OR($F44&lt;&gt;$G44,PrSettings!$M$4="●"),(($F44-$G44)=(HZ44-IA44))*1,0),"")</f>
        <v/>
      </c>
      <c r="IE44" s="255" t="str">
        <f t="shared" si="496"/>
        <v/>
      </c>
      <c r="IF44" s="255" t="str">
        <f>IF(IC44&lt;&gt;"",IF(ABS($F44-$G44)&gt;=PrSettings!$M$7,(ABS($F44-$G44-HZ44+IA44)&lt;=1)*1,IF(AND(IC44,$F44=$G44,$F44&gt;=PrSettings!$M$6),(ABS(HZ44-$F44)&lt;=1)*1,IF(AND(ABS($F44-$G44-HZ44+IA44)&lt;=1,$F44+$G44&gt;=PrSettings!$M$8),(ABS(HZ44-$F44)&lt;=1)*(ABS(IA44-$G44)&lt;=1)*1,""))),"")</f>
        <v/>
      </c>
      <c r="IG44" s="262"/>
      <c r="II44" s="253">
        <f t="shared" si="411"/>
        <v>7</v>
      </c>
      <c r="IJ44" s="254" t="str">
        <f>GrpF!$B$7</f>
        <v>Türkiye</v>
      </c>
      <c r="IK44" s="255">
        <f t="shared" si="497"/>
        <v>1</v>
      </c>
      <c r="IL44" s="254" t="str">
        <f>GrpF!$D$7</f>
        <v>Portugal</v>
      </c>
      <c r="IM44" s="258"/>
      <c r="IN44" s="258"/>
      <c r="IO44" s="261"/>
      <c r="IP44" s="255" t="str">
        <f t="shared" si="498"/>
        <v/>
      </c>
      <c r="IQ44" s="255" t="str">
        <f>IF((IP44&lt;&gt;""),IF(OR($F44&lt;&gt;$G44,PrSettings!$M$4="●"),(($F44-$G44)=(IM44-IN44))*1,0),"")</f>
        <v/>
      </c>
      <c r="IR44" s="255" t="str">
        <f t="shared" si="499"/>
        <v/>
      </c>
      <c r="IS44" s="255" t="str">
        <f>IF(IP44&lt;&gt;"",IF(ABS($F44-$G44)&gt;=PrSettings!$M$7,(ABS($F44-$G44-IM44+IN44)&lt;=1)*1,IF(AND(IP44,$F44=$G44,$F44&gt;=PrSettings!$M$6),(ABS(IM44-$F44)&lt;=1)*1,IF(AND(ABS($F44-$G44-IM44+IN44)&lt;=1,$F44+$G44&gt;=PrSettings!$M$8),(ABS(IM44-$F44)&lt;=1)*(ABS(IN44-$G44)&lt;=1)*1,""))),"")</f>
        <v/>
      </c>
      <c r="IT44" s="262"/>
      <c r="IV44" s="253">
        <f t="shared" si="415"/>
        <v>7</v>
      </c>
      <c r="IW44" s="254" t="str">
        <f>GrpF!$B$7</f>
        <v>Türkiye</v>
      </c>
      <c r="IX44" s="255">
        <f t="shared" si="500"/>
        <v>1</v>
      </c>
      <c r="IY44" s="254" t="str">
        <f>GrpF!$D$7</f>
        <v>Portugal</v>
      </c>
      <c r="IZ44" s="258"/>
      <c r="JA44" s="258"/>
      <c r="JB44" s="261"/>
      <c r="JC44" s="255" t="str">
        <f t="shared" si="501"/>
        <v/>
      </c>
      <c r="JD44" s="255" t="str">
        <f>IF((JC44&lt;&gt;""),IF(OR($F44&lt;&gt;$G44,PrSettings!$M$4="●"),(($F44-$G44)=(IZ44-JA44))*1,0),"")</f>
        <v/>
      </c>
      <c r="JE44" s="255" t="str">
        <f t="shared" si="502"/>
        <v/>
      </c>
      <c r="JF44" s="255" t="str">
        <f>IF(JC44&lt;&gt;"",IF(ABS($F44-$G44)&gt;=PrSettings!$M$7,(ABS($F44-$G44-IZ44+JA44)&lt;=1)*1,IF(AND(JC44,$F44=$G44,$F44&gt;=PrSettings!$M$6),(ABS(IZ44-$F44)&lt;=1)*1,IF(AND(ABS($F44-$G44-IZ44+JA44)&lt;=1,$F44+$G44&gt;=PrSettings!$M$8),(ABS(IZ44-$F44)&lt;=1)*(ABS(JA44-$G44)&lt;=1)*1,""))),"")</f>
        <v/>
      </c>
      <c r="JG44" s="262"/>
      <c r="JI44" s="253">
        <f t="shared" si="419"/>
        <v>7</v>
      </c>
      <c r="JJ44" s="254" t="str">
        <f>GrpF!$B$7</f>
        <v>Türkiye</v>
      </c>
      <c r="JK44" s="255">
        <f t="shared" si="503"/>
        <v>1</v>
      </c>
      <c r="JL44" s="254" t="str">
        <f>GrpF!$D$7</f>
        <v>Portugal</v>
      </c>
      <c r="JM44" s="258"/>
      <c r="JN44" s="258"/>
      <c r="JO44" s="261"/>
      <c r="JP44" s="255" t="str">
        <f t="shared" si="504"/>
        <v/>
      </c>
      <c r="JQ44" s="255" t="str">
        <f>IF((JP44&lt;&gt;""),IF(OR($F44&lt;&gt;$G44,PrSettings!$M$4="●"),(($F44-$G44)=(JM44-JN44))*1,0),"")</f>
        <v/>
      </c>
      <c r="JR44" s="255" t="str">
        <f t="shared" si="505"/>
        <v/>
      </c>
      <c r="JS44" s="255" t="str">
        <f>IF(JP44&lt;&gt;"",IF(ABS($F44-$G44)&gt;=PrSettings!$M$7,(ABS($F44-$G44-JM44+JN44)&lt;=1)*1,IF(AND(JP44,$F44=$G44,$F44&gt;=PrSettings!$M$6),(ABS(JM44-$F44)&lt;=1)*1,IF(AND(ABS($F44-$G44-JM44+JN44)&lt;=1,$F44+$G44&gt;=PrSettings!$M$8),(ABS(JM44-$F44)&lt;=1)*(ABS(JN44-$G44)&lt;=1)*1,""))),"")</f>
        <v/>
      </c>
      <c r="JT44" s="262"/>
      <c r="JV44" s="253">
        <f t="shared" si="423"/>
        <v>7</v>
      </c>
      <c r="JW44" s="254" t="str">
        <f>GrpF!$B$7</f>
        <v>Türkiye</v>
      </c>
      <c r="JX44" s="255">
        <f t="shared" si="506"/>
        <v>1</v>
      </c>
      <c r="JY44" s="254" t="str">
        <f>GrpF!$D$7</f>
        <v>Portugal</v>
      </c>
      <c r="JZ44" s="258"/>
      <c r="KA44" s="258"/>
      <c r="KB44" s="261"/>
      <c r="KC44" s="255" t="str">
        <f t="shared" si="507"/>
        <v/>
      </c>
      <c r="KD44" s="255" t="str">
        <f>IF((KC44&lt;&gt;""),IF(OR($F44&lt;&gt;$G44,PrSettings!$M$4="●"),(($F44-$G44)=(JZ44-KA44))*1,0),"")</f>
        <v/>
      </c>
      <c r="KE44" s="255" t="str">
        <f t="shared" si="508"/>
        <v/>
      </c>
      <c r="KF44" s="255" t="str">
        <f>IF(KC44&lt;&gt;"",IF(ABS($F44-$G44)&gt;=PrSettings!$M$7,(ABS($F44-$G44-JZ44+KA44)&lt;=1)*1,IF(AND(KC44,$F44=$G44,$F44&gt;=PrSettings!$M$6),(ABS(JZ44-$F44)&lt;=1)*1,IF(AND(ABS($F44-$G44-JZ44+KA44)&lt;=1,$F44+$G44&gt;=PrSettings!$M$8),(ABS(JZ44-$F44)&lt;=1)*(ABS(KA44-$G44)&lt;=1)*1,""))),"")</f>
        <v/>
      </c>
      <c r="KG44" s="262"/>
      <c r="KI44" s="253">
        <f t="shared" si="427"/>
        <v>7</v>
      </c>
      <c r="KJ44" s="254" t="str">
        <f>GrpF!$B$7</f>
        <v>Türkiye</v>
      </c>
      <c r="KK44" s="255">
        <f t="shared" si="509"/>
        <v>1</v>
      </c>
      <c r="KL44" s="254" t="str">
        <f>GrpF!$D$7</f>
        <v>Portugal</v>
      </c>
      <c r="KM44" s="258"/>
      <c r="KN44" s="258"/>
      <c r="KO44" s="261"/>
      <c r="KP44" s="255" t="str">
        <f t="shared" si="510"/>
        <v/>
      </c>
      <c r="KQ44" s="255" t="str">
        <f>IF((KP44&lt;&gt;""),IF(OR($F44&lt;&gt;$G44,PrSettings!$M$4="●"),(($F44-$G44)=(KM44-KN44))*1,0),"")</f>
        <v/>
      </c>
      <c r="KR44" s="255" t="str">
        <f t="shared" si="511"/>
        <v/>
      </c>
      <c r="KS44" s="255" t="str">
        <f>IF(KP44&lt;&gt;"",IF(ABS($F44-$G44)&gt;=PrSettings!$M$7,(ABS($F44-$G44-KM44+KN44)&lt;=1)*1,IF(AND(KP44,$F44=$G44,$F44&gt;=PrSettings!$M$6),(ABS(KM44-$F44)&lt;=1)*1,IF(AND(ABS($F44-$G44-KM44+KN44)&lt;=1,$F44+$G44&gt;=PrSettings!$M$8),(ABS(KM44-$F44)&lt;=1)*(ABS(KN44-$G44)&lt;=1)*1,""))),"")</f>
        <v/>
      </c>
      <c r="KT44" s="262"/>
      <c r="KV44" s="253">
        <f t="shared" si="431"/>
        <v>7</v>
      </c>
      <c r="KW44" s="254" t="str">
        <f>GrpF!$B$7</f>
        <v>Türkiye</v>
      </c>
      <c r="KX44" s="255">
        <f t="shared" si="512"/>
        <v>1</v>
      </c>
      <c r="KY44" s="254" t="str">
        <f>GrpF!$D$7</f>
        <v>Portugal</v>
      </c>
      <c r="KZ44" s="258"/>
      <c r="LA44" s="258"/>
      <c r="LB44" s="261"/>
      <c r="LC44" s="255" t="str">
        <f t="shared" si="513"/>
        <v/>
      </c>
      <c r="LD44" s="255" t="str">
        <f>IF((LC44&lt;&gt;""),IF(OR($F44&lt;&gt;$G44,PrSettings!$M$4="●"),(($F44-$G44)=(KZ44-LA44))*1,0),"")</f>
        <v/>
      </c>
      <c r="LE44" s="255" t="str">
        <f t="shared" si="514"/>
        <v/>
      </c>
      <c r="LF44" s="255" t="str">
        <f>IF(LC44&lt;&gt;"",IF(ABS($F44-$G44)&gt;=PrSettings!$M$7,(ABS($F44-$G44-KZ44+LA44)&lt;=1)*1,IF(AND(LC44,$F44=$G44,$F44&gt;=PrSettings!$M$6),(ABS(KZ44-$F44)&lt;=1)*1,IF(AND(ABS($F44-$G44-KZ44+LA44)&lt;=1,$F44+$G44&gt;=PrSettings!$M$8),(ABS(KZ44-$F44)&lt;=1)*(ABS(LA44-$G44)&lt;=1)*1,""))),"")</f>
        <v/>
      </c>
      <c r="LG44" s="262"/>
      <c r="LI44" s="253">
        <f t="shared" si="435"/>
        <v>7</v>
      </c>
      <c r="LJ44" s="254" t="str">
        <f>GrpF!$B$7</f>
        <v>Türkiye</v>
      </c>
      <c r="LK44" s="255">
        <f t="shared" si="515"/>
        <v>1</v>
      </c>
      <c r="LL44" s="254" t="str">
        <f>GrpF!$D$7</f>
        <v>Portugal</v>
      </c>
      <c r="LM44" s="258"/>
      <c r="LN44" s="258"/>
      <c r="LO44" s="261"/>
      <c r="LP44" s="255" t="str">
        <f t="shared" si="516"/>
        <v/>
      </c>
      <c r="LQ44" s="255" t="str">
        <f>IF((LP44&lt;&gt;""),IF(OR($F44&lt;&gt;$G44,PrSettings!$M$4="●"),(($F44-$G44)=(LM44-LN44))*1,0),"")</f>
        <v/>
      </c>
      <c r="LR44" s="255" t="str">
        <f t="shared" si="517"/>
        <v/>
      </c>
      <c r="LS44" s="255" t="str">
        <f>IF(LP44&lt;&gt;"",IF(ABS($F44-$G44)&gt;=PrSettings!$M$7,(ABS($F44-$G44-LM44+LN44)&lt;=1)*1,IF(AND(LP44,$F44=$G44,$F44&gt;=PrSettings!$M$6),(ABS(LM44-$F44)&lt;=1)*1,IF(AND(ABS($F44-$G44-LM44+LN44)&lt;=1,$F44+$G44&gt;=PrSettings!$M$8),(ABS(LM44-$F44)&lt;=1)*(ABS(LN44-$G44)&lt;=1)*1,""))),"")</f>
        <v/>
      </c>
      <c r="LT44" s="262"/>
      <c r="LV44" s="253">
        <f t="shared" si="439"/>
        <v>7</v>
      </c>
      <c r="LW44" s="254" t="str">
        <f>GrpF!$B$7</f>
        <v>Türkiye</v>
      </c>
      <c r="LX44" s="255">
        <f t="shared" si="518"/>
        <v>1</v>
      </c>
      <c r="LY44" s="254" t="str">
        <f>GrpF!$D$7</f>
        <v>Portugal</v>
      </c>
      <c r="LZ44" s="258"/>
      <c r="MA44" s="258"/>
      <c r="MB44" s="261"/>
      <c r="MC44" s="255" t="str">
        <f t="shared" si="519"/>
        <v/>
      </c>
      <c r="MD44" s="255" t="str">
        <f>IF((MC44&lt;&gt;""),IF(OR($F44&lt;&gt;$G44,PrSettings!$M$4="●"),(($F44-$G44)=(LZ44-MA44))*1,0),"")</f>
        <v/>
      </c>
      <c r="ME44" s="255" t="str">
        <f t="shared" si="520"/>
        <v/>
      </c>
      <c r="MF44" s="255" t="str">
        <f>IF(MC44&lt;&gt;"",IF(ABS($F44-$G44)&gt;=PrSettings!$M$7,(ABS($F44-$G44-LZ44+MA44)&lt;=1)*1,IF(AND(MC44,$F44=$G44,$F44&gt;=PrSettings!$M$6),(ABS(LZ44-$F44)&lt;=1)*1,IF(AND(ABS($F44-$G44-LZ44+MA44)&lt;=1,$F44+$G44&gt;=PrSettings!$M$8),(ABS(LZ44-$F44)&lt;=1)*(ABS(MA44-$G44)&lt;=1)*1,""))),"")</f>
        <v/>
      </c>
      <c r="MG44" s="262"/>
    </row>
    <row r="45">
      <c r="A45" s="172"/>
      <c r="B45" s="253">
        <f t="array" ref="B45">INDEX(Groups!$C$7:$C$35,MATCH(C45,Groups!$D$7:$D$35,0))</f>
        <v>34</v>
      </c>
      <c r="C45" s="254" t="str">
        <f>GrpF!$B$8</f>
        <v>Georgia</v>
      </c>
      <c r="D45" s="255">
        <f t="array" ref="D45">INDEX(Groups!$C$7:$C$35,MATCH(E45,Groups!$D$7:$D$35,0))</f>
        <v>1</v>
      </c>
      <c r="E45" s="254" t="str">
        <f>GrpF!$D$8</f>
        <v>Portugal</v>
      </c>
      <c r="F45" s="256">
        <f>GrpF!$E$8</f>
        <v>0</v>
      </c>
      <c r="G45" s="257">
        <f>GrpF!$G$8</f>
        <v>1</v>
      </c>
      <c r="H45" s="133"/>
      <c r="I45" s="253">
        <f t="shared" si="339"/>
        <v>34</v>
      </c>
      <c r="J45" s="254" t="str">
        <f>GrpF!$B$8</f>
        <v>Georgia</v>
      </c>
      <c r="K45" s="255">
        <f t="shared" si="443"/>
        <v>1</v>
      </c>
      <c r="L45" s="254" t="str">
        <f>GrpF!$D$8</f>
        <v>Portugal</v>
      </c>
      <c r="M45" s="258"/>
      <c r="N45" s="258"/>
      <c r="O45" s="261"/>
      <c r="P45" s="255" t="str">
        <f t="shared" si="444"/>
        <v/>
      </c>
      <c r="Q45" s="255" t="str">
        <f>IF((P45&lt;&gt;""),IF(OR($F45&lt;&gt;$G45,PrSettings!$M$4="●"),(($F45-$G45)=(M45-N45))*1,0),"")</f>
        <v/>
      </c>
      <c r="R45" s="255" t="str">
        <f t="shared" si="445"/>
        <v/>
      </c>
      <c r="S45" s="255" t="str">
        <f>IF(P45&lt;&gt;"",IF(ABS($F45-$G45)&gt;=PrSettings!$M$7,(ABS($F45-$G45-M45+N45)&lt;=1)*1,IF(AND(P45,$F45=$G45,$F45&gt;=PrSettings!$M$6),(ABS(M45-$F45)&lt;=1)*1,IF(AND(ABS($F45-$G45-M45+N45)&lt;=1,$F45+$G45&gt;=PrSettings!$M$8),(ABS(M45-$F45)&lt;=1)*(ABS(N45-$G45)&lt;=1)*1,""))),"")</f>
        <v/>
      </c>
      <c r="T45" s="262"/>
      <c r="V45" s="253">
        <f t="shared" si="343"/>
        <v>34</v>
      </c>
      <c r="W45" s="254" t="str">
        <f>GrpF!$B$8</f>
        <v>Georgia</v>
      </c>
      <c r="X45" s="255">
        <f t="shared" si="446"/>
        <v>1</v>
      </c>
      <c r="Y45" s="254" t="str">
        <f>GrpF!$D$8</f>
        <v>Portugal</v>
      </c>
      <c r="Z45" s="258"/>
      <c r="AA45" s="258"/>
      <c r="AB45" s="261"/>
      <c r="AC45" s="255" t="str">
        <f t="shared" si="447"/>
        <v/>
      </c>
      <c r="AD45" s="255" t="str">
        <f>IF((AC45&lt;&gt;""),IF(OR($F45&lt;&gt;$G45,PrSettings!$M$4="●"),(($F45-$G45)=(Z45-AA45))*1,0),"")</f>
        <v/>
      </c>
      <c r="AE45" s="255" t="str">
        <f t="shared" si="448"/>
        <v/>
      </c>
      <c r="AF45" s="255" t="str">
        <f>IF(AC45&lt;&gt;"",IF(ABS($F45-$G45)&gt;=PrSettings!$M$7,(ABS($F45-$G45-Z45+AA45)&lt;=1)*1,IF(AND(AC45,$F45=$G45,$F45&gt;=PrSettings!$M$6),(ABS(Z45-$F45)&lt;=1)*1,IF(AND(ABS($F45-$G45-Z45+AA45)&lt;=1,$F45+$G45&gt;=PrSettings!$M$8),(ABS(Z45-$F45)&lt;=1)*(ABS(AA45-$G45)&lt;=1)*1,""))),"")</f>
        <v/>
      </c>
      <c r="AG45" s="262"/>
      <c r="AI45" s="253">
        <f t="shared" si="347"/>
        <v>34</v>
      </c>
      <c r="AJ45" s="254" t="str">
        <f>GrpF!$B$8</f>
        <v>Georgia</v>
      </c>
      <c r="AK45" s="255">
        <f t="shared" si="449"/>
        <v>1</v>
      </c>
      <c r="AL45" s="254" t="str">
        <f>GrpF!$D$8</f>
        <v>Portugal</v>
      </c>
      <c r="AM45" s="258"/>
      <c r="AN45" s="258"/>
      <c r="AO45" s="261"/>
      <c r="AP45" s="255" t="str">
        <f t="shared" si="450"/>
        <v/>
      </c>
      <c r="AQ45" s="255" t="str">
        <f>IF((AP45&lt;&gt;""),IF(OR($F45&lt;&gt;$G45,PrSettings!$M$4="●"),(($F45-$G45)=(AM45-AN45))*1,0),"")</f>
        <v/>
      </c>
      <c r="AR45" s="255" t="str">
        <f t="shared" si="451"/>
        <v/>
      </c>
      <c r="AS45" s="255" t="str">
        <f>IF(AP45&lt;&gt;"",IF(ABS($F45-$G45)&gt;=PrSettings!$M$7,(ABS($F45-$G45-AM45+AN45)&lt;=1)*1,IF(AND(AP45,$F45=$G45,$F45&gt;=PrSettings!$M$6),(ABS(AM45-$F45)&lt;=1)*1,IF(AND(ABS($F45-$G45-AM45+AN45)&lt;=1,$F45+$G45&gt;=PrSettings!$M$8),(ABS(AM45-$F45)&lt;=1)*(ABS(AN45-$G45)&lt;=1)*1,""))),"")</f>
        <v/>
      </c>
      <c r="AT45" s="262"/>
      <c r="AV45" s="253">
        <f t="shared" si="351"/>
        <v>34</v>
      </c>
      <c r="AW45" s="254" t="str">
        <f>GrpF!$B$8</f>
        <v>Georgia</v>
      </c>
      <c r="AX45" s="255">
        <f t="shared" si="452"/>
        <v>1</v>
      </c>
      <c r="AY45" s="254" t="str">
        <f>GrpF!$D$8</f>
        <v>Portugal</v>
      </c>
      <c r="AZ45" s="258"/>
      <c r="BA45" s="258"/>
      <c r="BB45" s="261"/>
      <c r="BC45" s="255" t="str">
        <f t="shared" si="453"/>
        <v/>
      </c>
      <c r="BD45" s="255" t="str">
        <f>IF((BC45&lt;&gt;""),IF(OR($F45&lt;&gt;$G45,PrSettings!$M$4="●"),(($F45-$G45)=(AZ45-BA45))*1,0),"")</f>
        <v/>
      </c>
      <c r="BE45" s="255" t="str">
        <f t="shared" si="454"/>
        <v/>
      </c>
      <c r="BF45" s="255" t="str">
        <f>IF(BC45&lt;&gt;"",IF(ABS($F45-$G45)&gt;=PrSettings!$M$7,(ABS($F45-$G45-AZ45+BA45)&lt;=1)*1,IF(AND(BC45,$F45=$G45,$F45&gt;=PrSettings!$M$6),(ABS(AZ45-$F45)&lt;=1)*1,IF(AND(ABS($F45-$G45-AZ45+BA45)&lt;=1,$F45+$G45&gt;=PrSettings!$M$8),(ABS(AZ45-$F45)&lt;=1)*(ABS(BA45-$G45)&lt;=1)*1,""))),"")</f>
        <v/>
      </c>
      <c r="BG45" s="262"/>
      <c r="BI45" s="253">
        <f t="shared" si="355"/>
        <v>34</v>
      </c>
      <c r="BJ45" s="254" t="str">
        <f>GrpF!$B$8</f>
        <v>Georgia</v>
      </c>
      <c r="BK45" s="255">
        <f t="shared" si="455"/>
        <v>1</v>
      </c>
      <c r="BL45" s="254" t="str">
        <f>GrpF!$D$8</f>
        <v>Portugal</v>
      </c>
      <c r="BM45" s="258"/>
      <c r="BN45" s="258"/>
      <c r="BO45" s="261"/>
      <c r="BP45" s="255" t="str">
        <f t="shared" si="456"/>
        <v/>
      </c>
      <c r="BQ45" s="255" t="str">
        <f>IF((BP45&lt;&gt;""),IF(OR($F45&lt;&gt;$G45,PrSettings!$M$4="●"),(($F45-$G45)=(BM45-BN45))*1,0),"")</f>
        <v/>
      </c>
      <c r="BR45" s="255" t="str">
        <f t="shared" si="457"/>
        <v/>
      </c>
      <c r="BS45" s="255" t="str">
        <f>IF(BP45&lt;&gt;"",IF(ABS($F45-$G45)&gt;=PrSettings!$M$7,(ABS($F45-$G45-BM45+BN45)&lt;=1)*1,IF(AND(BP45,$F45=$G45,$F45&gt;=PrSettings!$M$6),(ABS(BM45-$F45)&lt;=1)*1,IF(AND(ABS($F45-$G45-BM45+BN45)&lt;=1,$F45+$G45&gt;=PrSettings!$M$8),(ABS(BM45-$F45)&lt;=1)*(ABS(BN45-$G45)&lt;=1)*1,""))),"")</f>
        <v/>
      </c>
      <c r="BT45" s="262"/>
      <c r="BV45" s="253">
        <f t="shared" si="359"/>
        <v>34</v>
      </c>
      <c r="BW45" s="254" t="str">
        <f>GrpF!$B$8</f>
        <v>Georgia</v>
      </c>
      <c r="BX45" s="255">
        <f t="shared" si="458"/>
        <v>1</v>
      </c>
      <c r="BY45" s="254" t="str">
        <f>GrpF!$D$8</f>
        <v>Portugal</v>
      </c>
      <c r="BZ45" s="258"/>
      <c r="CA45" s="258"/>
      <c r="CB45" s="261"/>
      <c r="CC45" s="255" t="str">
        <f t="shared" si="459"/>
        <v/>
      </c>
      <c r="CD45" s="255" t="str">
        <f>IF((CC45&lt;&gt;""),IF(OR($F45&lt;&gt;$G45,PrSettings!$M$4="●"),(($F45-$G45)=(BZ45-CA45))*1,0),"")</f>
        <v/>
      </c>
      <c r="CE45" s="255" t="str">
        <f t="shared" si="460"/>
        <v/>
      </c>
      <c r="CF45" s="255" t="str">
        <f>IF(CC45&lt;&gt;"",IF(ABS($F45-$G45)&gt;=PrSettings!$M$7,(ABS($F45-$G45-BZ45+CA45)&lt;=1)*1,IF(AND(CC45,$F45=$G45,$F45&gt;=PrSettings!$M$6),(ABS(BZ45-$F45)&lt;=1)*1,IF(AND(ABS($F45-$G45-BZ45+CA45)&lt;=1,$F45+$G45&gt;=PrSettings!$M$8),(ABS(BZ45-$F45)&lt;=1)*(ABS(CA45-$G45)&lt;=1)*1,""))),"")</f>
        <v/>
      </c>
      <c r="CG45" s="262"/>
      <c r="CI45" s="253">
        <f t="shared" si="363"/>
        <v>34</v>
      </c>
      <c r="CJ45" s="254" t="str">
        <f>GrpF!$B$8</f>
        <v>Georgia</v>
      </c>
      <c r="CK45" s="255">
        <f t="shared" si="461"/>
        <v>1</v>
      </c>
      <c r="CL45" s="254" t="str">
        <f>GrpF!$D$8</f>
        <v>Portugal</v>
      </c>
      <c r="CM45" s="258"/>
      <c r="CN45" s="258"/>
      <c r="CO45" s="261"/>
      <c r="CP45" s="255" t="str">
        <f t="shared" si="462"/>
        <v/>
      </c>
      <c r="CQ45" s="255" t="str">
        <f>IF((CP45&lt;&gt;""),IF(OR($F45&lt;&gt;$G45,PrSettings!$M$4="●"),(($F45-$G45)=(CM45-CN45))*1,0),"")</f>
        <v/>
      </c>
      <c r="CR45" s="255" t="str">
        <f t="shared" si="463"/>
        <v/>
      </c>
      <c r="CS45" s="255" t="str">
        <f>IF(CP45&lt;&gt;"",IF(ABS($F45-$G45)&gt;=PrSettings!$M$7,(ABS($F45-$G45-CM45+CN45)&lt;=1)*1,IF(AND(CP45,$F45=$G45,$F45&gt;=PrSettings!$M$6),(ABS(CM45-$F45)&lt;=1)*1,IF(AND(ABS($F45-$G45-CM45+CN45)&lt;=1,$F45+$G45&gt;=PrSettings!$M$8),(ABS(CM45-$F45)&lt;=1)*(ABS(CN45-$G45)&lt;=1)*1,""))),"")</f>
        <v/>
      </c>
      <c r="CT45" s="262"/>
      <c r="CV45" s="253">
        <f t="shared" si="367"/>
        <v>34</v>
      </c>
      <c r="CW45" s="254" t="str">
        <f>GrpF!$B$8</f>
        <v>Georgia</v>
      </c>
      <c r="CX45" s="255">
        <f t="shared" si="464"/>
        <v>1</v>
      </c>
      <c r="CY45" s="254" t="str">
        <f>GrpF!$D$8</f>
        <v>Portugal</v>
      </c>
      <c r="CZ45" s="258"/>
      <c r="DA45" s="258"/>
      <c r="DB45" s="261"/>
      <c r="DC45" s="255" t="str">
        <f t="shared" si="465"/>
        <v/>
      </c>
      <c r="DD45" s="255" t="str">
        <f>IF((DC45&lt;&gt;""),IF(OR($F45&lt;&gt;$G45,PrSettings!$M$4="●"),(($F45-$G45)=(CZ45-DA45))*1,0),"")</f>
        <v/>
      </c>
      <c r="DE45" s="255" t="str">
        <f t="shared" si="466"/>
        <v/>
      </c>
      <c r="DF45" s="255" t="str">
        <f>IF(DC45&lt;&gt;"",IF(ABS($F45-$G45)&gt;=PrSettings!$M$7,(ABS($F45-$G45-CZ45+DA45)&lt;=1)*1,IF(AND(DC45,$F45=$G45,$F45&gt;=PrSettings!$M$6),(ABS(CZ45-$F45)&lt;=1)*1,IF(AND(ABS($F45-$G45-CZ45+DA45)&lt;=1,$F45+$G45&gt;=PrSettings!$M$8),(ABS(CZ45-$F45)&lt;=1)*(ABS(DA45-$G45)&lt;=1)*1,""))),"")</f>
        <v/>
      </c>
      <c r="DG45" s="262"/>
      <c r="DI45" s="253">
        <f t="shared" si="371"/>
        <v>34</v>
      </c>
      <c r="DJ45" s="254" t="str">
        <f>GrpF!$B$8</f>
        <v>Georgia</v>
      </c>
      <c r="DK45" s="255">
        <f t="shared" si="467"/>
        <v>1</v>
      </c>
      <c r="DL45" s="254" t="str">
        <f>GrpF!$D$8</f>
        <v>Portugal</v>
      </c>
      <c r="DM45" s="258"/>
      <c r="DN45" s="258"/>
      <c r="DO45" s="261"/>
      <c r="DP45" s="255" t="str">
        <f t="shared" si="468"/>
        <v/>
      </c>
      <c r="DQ45" s="255" t="str">
        <f>IF((DP45&lt;&gt;""),IF(OR($F45&lt;&gt;$G45,PrSettings!$M$4="●"),(($F45-$G45)=(DM45-DN45))*1,0),"")</f>
        <v/>
      </c>
      <c r="DR45" s="255" t="str">
        <f t="shared" si="469"/>
        <v/>
      </c>
      <c r="DS45" s="255" t="str">
        <f>IF(DP45&lt;&gt;"",IF(ABS($F45-$G45)&gt;=PrSettings!$M$7,(ABS($F45-$G45-DM45+DN45)&lt;=1)*1,IF(AND(DP45,$F45=$G45,$F45&gt;=PrSettings!$M$6),(ABS(DM45-$F45)&lt;=1)*1,IF(AND(ABS($F45-$G45-DM45+DN45)&lt;=1,$F45+$G45&gt;=PrSettings!$M$8),(ABS(DM45-$F45)&lt;=1)*(ABS(DN45-$G45)&lt;=1)*1,""))),"")</f>
        <v/>
      </c>
      <c r="DT45" s="262"/>
      <c r="DV45" s="253">
        <f t="shared" si="375"/>
        <v>34</v>
      </c>
      <c r="DW45" s="254" t="str">
        <f>GrpF!$B$8</f>
        <v>Georgia</v>
      </c>
      <c r="DX45" s="255">
        <f t="shared" si="470"/>
        <v>1</v>
      </c>
      <c r="DY45" s="254" t="str">
        <f>GrpF!$D$8</f>
        <v>Portugal</v>
      </c>
      <c r="DZ45" s="258"/>
      <c r="EA45" s="258"/>
      <c r="EB45" s="261"/>
      <c r="EC45" s="255" t="str">
        <f t="shared" si="471"/>
        <v/>
      </c>
      <c r="ED45" s="255" t="str">
        <f>IF((EC45&lt;&gt;""),IF(OR($F45&lt;&gt;$G45,PrSettings!$M$4="●"),(($F45-$G45)=(DZ45-EA45))*1,0),"")</f>
        <v/>
      </c>
      <c r="EE45" s="255" t="str">
        <f t="shared" si="472"/>
        <v/>
      </c>
      <c r="EF45" s="255" t="str">
        <f>IF(EC45&lt;&gt;"",IF(ABS($F45-$G45)&gt;=PrSettings!$M$7,(ABS($F45-$G45-DZ45+EA45)&lt;=1)*1,IF(AND(EC45,$F45=$G45,$F45&gt;=PrSettings!$M$6),(ABS(DZ45-$F45)&lt;=1)*1,IF(AND(ABS($F45-$G45-DZ45+EA45)&lt;=1,$F45+$G45&gt;=PrSettings!$M$8),(ABS(DZ45-$F45)&lt;=1)*(ABS(EA45-$G45)&lt;=1)*1,""))),"")</f>
        <v/>
      </c>
      <c r="EG45" s="262"/>
      <c r="EI45" s="253">
        <f t="shared" si="379"/>
        <v>34</v>
      </c>
      <c r="EJ45" s="254" t="str">
        <f>GrpF!$B$8</f>
        <v>Georgia</v>
      </c>
      <c r="EK45" s="255">
        <f t="shared" si="473"/>
        <v>1</v>
      </c>
      <c r="EL45" s="254" t="str">
        <f>GrpF!$D$8</f>
        <v>Portugal</v>
      </c>
      <c r="EM45" s="258"/>
      <c r="EN45" s="258"/>
      <c r="EO45" s="261"/>
      <c r="EP45" s="255" t="str">
        <f t="shared" si="474"/>
        <v/>
      </c>
      <c r="EQ45" s="255" t="str">
        <f>IF((EP45&lt;&gt;""),IF(OR($F45&lt;&gt;$G45,PrSettings!$M$4="●"),(($F45-$G45)=(EM45-EN45))*1,0),"")</f>
        <v/>
      </c>
      <c r="ER45" s="255" t="str">
        <f t="shared" si="475"/>
        <v/>
      </c>
      <c r="ES45" s="255" t="str">
        <f>IF(EP45&lt;&gt;"",IF(ABS($F45-$G45)&gt;=PrSettings!$M$7,(ABS($F45-$G45-EM45+EN45)&lt;=1)*1,IF(AND(EP45,$F45=$G45,$F45&gt;=PrSettings!$M$6),(ABS(EM45-$F45)&lt;=1)*1,IF(AND(ABS($F45-$G45-EM45+EN45)&lt;=1,$F45+$G45&gt;=PrSettings!$M$8),(ABS(EM45-$F45)&lt;=1)*(ABS(EN45-$G45)&lt;=1)*1,""))),"")</f>
        <v/>
      </c>
      <c r="ET45" s="262"/>
      <c r="EV45" s="253">
        <f t="shared" si="383"/>
        <v>34</v>
      </c>
      <c r="EW45" s="254" t="str">
        <f>GrpF!$B$8</f>
        <v>Georgia</v>
      </c>
      <c r="EX45" s="255">
        <f t="shared" si="476"/>
        <v>1</v>
      </c>
      <c r="EY45" s="254" t="str">
        <f>GrpF!$D$8</f>
        <v>Portugal</v>
      </c>
      <c r="EZ45" s="258"/>
      <c r="FA45" s="258"/>
      <c r="FB45" s="261"/>
      <c r="FC45" s="255" t="str">
        <f t="shared" si="477"/>
        <v/>
      </c>
      <c r="FD45" s="255" t="str">
        <f>IF((FC45&lt;&gt;""),IF(OR($F45&lt;&gt;$G45,PrSettings!$M$4="●"),(($F45-$G45)=(EZ45-FA45))*1,0),"")</f>
        <v/>
      </c>
      <c r="FE45" s="255" t="str">
        <f t="shared" si="478"/>
        <v/>
      </c>
      <c r="FF45" s="255" t="str">
        <f>IF(FC45&lt;&gt;"",IF(ABS($F45-$G45)&gt;=PrSettings!$M$7,(ABS($F45-$G45-EZ45+FA45)&lt;=1)*1,IF(AND(FC45,$F45=$G45,$F45&gt;=PrSettings!$M$6),(ABS(EZ45-$F45)&lt;=1)*1,IF(AND(ABS($F45-$G45-EZ45+FA45)&lt;=1,$F45+$G45&gt;=PrSettings!$M$8),(ABS(EZ45-$F45)&lt;=1)*(ABS(FA45-$G45)&lt;=1)*1,""))),"")</f>
        <v/>
      </c>
      <c r="FG45" s="262"/>
      <c r="FI45" s="253">
        <f t="shared" si="387"/>
        <v>34</v>
      </c>
      <c r="FJ45" s="254" t="str">
        <f>GrpF!$B$8</f>
        <v>Georgia</v>
      </c>
      <c r="FK45" s="255">
        <f t="shared" si="479"/>
        <v>1</v>
      </c>
      <c r="FL45" s="254" t="str">
        <f>GrpF!$D$8</f>
        <v>Portugal</v>
      </c>
      <c r="FM45" s="258"/>
      <c r="FN45" s="258"/>
      <c r="FO45" s="261"/>
      <c r="FP45" s="255" t="str">
        <f t="shared" si="480"/>
        <v/>
      </c>
      <c r="FQ45" s="255" t="str">
        <f>IF((FP45&lt;&gt;""),IF(OR($F45&lt;&gt;$G45,PrSettings!$M$4="●"),(($F45-$G45)=(FM45-FN45))*1,0),"")</f>
        <v/>
      </c>
      <c r="FR45" s="255" t="str">
        <f t="shared" si="481"/>
        <v/>
      </c>
      <c r="FS45" s="255" t="str">
        <f>IF(FP45&lt;&gt;"",IF(ABS($F45-$G45)&gt;=PrSettings!$M$7,(ABS($F45-$G45-FM45+FN45)&lt;=1)*1,IF(AND(FP45,$F45=$G45,$F45&gt;=PrSettings!$M$6),(ABS(FM45-$F45)&lt;=1)*1,IF(AND(ABS($F45-$G45-FM45+FN45)&lt;=1,$F45+$G45&gt;=PrSettings!$M$8),(ABS(FM45-$F45)&lt;=1)*(ABS(FN45-$G45)&lt;=1)*1,""))),"")</f>
        <v/>
      </c>
      <c r="FT45" s="262"/>
      <c r="FV45" s="253">
        <f t="shared" si="391"/>
        <v>34</v>
      </c>
      <c r="FW45" s="254" t="str">
        <f>GrpF!$B$8</f>
        <v>Georgia</v>
      </c>
      <c r="FX45" s="255">
        <f t="shared" si="482"/>
        <v>1</v>
      </c>
      <c r="FY45" s="254" t="str">
        <f>GrpF!$D$8</f>
        <v>Portugal</v>
      </c>
      <c r="FZ45" s="258"/>
      <c r="GA45" s="258"/>
      <c r="GB45" s="261"/>
      <c r="GC45" s="255" t="str">
        <f t="shared" si="483"/>
        <v/>
      </c>
      <c r="GD45" s="255" t="str">
        <f>IF((GC45&lt;&gt;""),IF(OR($F45&lt;&gt;$G45,PrSettings!$M$4="●"),(($F45-$G45)=(FZ45-GA45))*1,0),"")</f>
        <v/>
      </c>
      <c r="GE45" s="255" t="str">
        <f t="shared" si="484"/>
        <v/>
      </c>
      <c r="GF45" s="255" t="str">
        <f>IF(GC45&lt;&gt;"",IF(ABS($F45-$G45)&gt;=PrSettings!$M$7,(ABS($F45-$G45-FZ45+GA45)&lt;=1)*1,IF(AND(GC45,$F45=$G45,$F45&gt;=PrSettings!$M$6),(ABS(FZ45-$F45)&lt;=1)*1,IF(AND(ABS($F45-$G45-FZ45+GA45)&lt;=1,$F45+$G45&gt;=PrSettings!$M$8),(ABS(FZ45-$F45)&lt;=1)*(ABS(GA45-$G45)&lt;=1)*1,""))),"")</f>
        <v/>
      </c>
      <c r="GG45" s="262"/>
      <c r="GI45" s="253">
        <f t="shared" si="395"/>
        <v>34</v>
      </c>
      <c r="GJ45" s="254" t="str">
        <f>GrpF!$B$8</f>
        <v>Georgia</v>
      </c>
      <c r="GK45" s="255">
        <f t="shared" si="485"/>
        <v>1</v>
      </c>
      <c r="GL45" s="254" t="str">
        <f>GrpF!$D$8</f>
        <v>Portugal</v>
      </c>
      <c r="GM45" s="258"/>
      <c r="GN45" s="258"/>
      <c r="GO45" s="261"/>
      <c r="GP45" s="255" t="str">
        <f t="shared" si="486"/>
        <v/>
      </c>
      <c r="GQ45" s="255" t="str">
        <f>IF((GP45&lt;&gt;""),IF(OR($F45&lt;&gt;$G45,PrSettings!$M$4="●"),(($F45-$G45)=(GM45-GN45))*1,0),"")</f>
        <v/>
      </c>
      <c r="GR45" s="255" t="str">
        <f t="shared" si="487"/>
        <v/>
      </c>
      <c r="GS45" s="255" t="str">
        <f>IF(GP45&lt;&gt;"",IF(ABS($F45-$G45)&gt;=PrSettings!$M$7,(ABS($F45-$G45-GM45+GN45)&lt;=1)*1,IF(AND(GP45,$F45=$G45,$F45&gt;=PrSettings!$M$6),(ABS(GM45-$F45)&lt;=1)*1,IF(AND(ABS($F45-$G45-GM45+GN45)&lt;=1,$F45+$G45&gt;=PrSettings!$M$8),(ABS(GM45-$F45)&lt;=1)*(ABS(GN45-$G45)&lt;=1)*1,""))),"")</f>
        <v/>
      </c>
      <c r="GT45" s="262"/>
      <c r="GV45" s="253">
        <f t="shared" si="399"/>
        <v>34</v>
      </c>
      <c r="GW45" s="254" t="str">
        <f>GrpF!$B$8</f>
        <v>Georgia</v>
      </c>
      <c r="GX45" s="255">
        <f t="shared" si="488"/>
        <v>1</v>
      </c>
      <c r="GY45" s="254" t="str">
        <f>GrpF!$D$8</f>
        <v>Portugal</v>
      </c>
      <c r="GZ45" s="258"/>
      <c r="HA45" s="258"/>
      <c r="HB45" s="261"/>
      <c r="HC45" s="255" t="str">
        <f t="shared" si="489"/>
        <v/>
      </c>
      <c r="HD45" s="255" t="str">
        <f>IF((HC45&lt;&gt;""),IF(OR($F45&lt;&gt;$G45,PrSettings!$M$4="●"),(($F45-$G45)=(GZ45-HA45))*1,0),"")</f>
        <v/>
      </c>
      <c r="HE45" s="255" t="str">
        <f t="shared" si="490"/>
        <v/>
      </c>
      <c r="HF45" s="255" t="str">
        <f>IF(HC45&lt;&gt;"",IF(ABS($F45-$G45)&gt;=PrSettings!$M$7,(ABS($F45-$G45-GZ45+HA45)&lt;=1)*1,IF(AND(HC45,$F45=$G45,$F45&gt;=PrSettings!$M$6),(ABS(GZ45-$F45)&lt;=1)*1,IF(AND(ABS($F45-$G45-GZ45+HA45)&lt;=1,$F45+$G45&gt;=PrSettings!$M$8),(ABS(GZ45-$F45)&lt;=1)*(ABS(HA45-$G45)&lt;=1)*1,""))),"")</f>
        <v/>
      </c>
      <c r="HG45" s="262"/>
      <c r="HI45" s="253">
        <f t="shared" si="403"/>
        <v>34</v>
      </c>
      <c r="HJ45" s="254" t="str">
        <f>GrpF!$B$8</f>
        <v>Georgia</v>
      </c>
      <c r="HK45" s="255">
        <f t="shared" si="491"/>
        <v>1</v>
      </c>
      <c r="HL45" s="254" t="str">
        <f>GrpF!$D$8</f>
        <v>Portugal</v>
      </c>
      <c r="HM45" s="258"/>
      <c r="HN45" s="258"/>
      <c r="HO45" s="261"/>
      <c r="HP45" s="255" t="str">
        <f t="shared" si="492"/>
        <v/>
      </c>
      <c r="HQ45" s="255" t="str">
        <f>IF((HP45&lt;&gt;""),IF(OR($F45&lt;&gt;$G45,PrSettings!$M$4="●"),(($F45-$G45)=(HM45-HN45))*1,0),"")</f>
        <v/>
      </c>
      <c r="HR45" s="255" t="str">
        <f t="shared" si="493"/>
        <v/>
      </c>
      <c r="HS45" s="255" t="str">
        <f>IF(HP45&lt;&gt;"",IF(ABS($F45-$G45)&gt;=PrSettings!$M$7,(ABS($F45-$G45-HM45+HN45)&lt;=1)*1,IF(AND(HP45,$F45=$G45,$F45&gt;=PrSettings!$M$6),(ABS(HM45-$F45)&lt;=1)*1,IF(AND(ABS($F45-$G45-HM45+HN45)&lt;=1,$F45+$G45&gt;=PrSettings!$M$8),(ABS(HM45-$F45)&lt;=1)*(ABS(HN45-$G45)&lt;=1)*1,""))),"")</f>
        <v/>
      </c>
      <c r="HT45" s="262"/>
      <c r="HV45" s="253">
        <f t="shared" si="407"/>
        <v>34</v>
      </c>
      <c r="HW45" s="254" t="str">
        <f>GrpF!$B$8</f>
        <v>Georgia</v>
      </c>
      <c r="HX45" s="255">
        <f t="shared" si="494"/>
        <v>1</v>
      </c>
      <c r="HY45" s="254" t="str">
        <f>GrpF!$D$8</f>
        <v>Portugal</v>
      </c>
      <c r="HZ45" s="258"/>
      <c r="IA45" s="258"/>
      <c r="IB45" s="261"/>
      <c r="IC45" s="255" t="str">
        <f t="shared" si="495"/>
        <v/>
      </c>
      <c r="ID45" s="255" t="str">
        <f>IF((IC45&lt;&gt;""),IF(OR($F45&lt;&gt;$G45,PrSettings!$M$4="●"),(($F45-$G45)=(HZ45-IA45))*1,0),"")</f>
        <v/>
      </c>
      <c r="IE45" s="255" t="str">
        <f t="shared" si="496"/>
        <v/>
      </c>
      <c r="IF45" s="255" t="str">
        <f>IF(IC45&lt;&gt;"",IF(ABS($F45-$G45)&gt;=PrSettings!$M$7,(ABS($F45-$G45-HZ45+IA45)&lt;=1)*1,IF(AND(IC45,$F45=$G45,$F45&gt;=PrSettings!$M$6),(ABS(HZ45-$F45)&lt;=1)*1,IF(AND(ABS($F45-$G45-HZ45+IA45)&lt;=1,$F45+$G45&gt;=PrSettings!$M$8),(ABS(HZ45-$F45)&lt;=1)*(ABS(IA45-$G45)&lt;=1)*1,""))),"")</f>
        <v/>
      </c>
      <c r="IG45" s="262"/>
      <c r="II45" s="253">
        <f t="shared" si="411"/>
        <v>34</v>
      </c>
      <c r="IJ45" s="254" t="str">
        <f>GrpF!$B$8</f>
        <v>Georgia</v>
      </c>
      <c r="IK45" s="255">
        <f t="shared" si="497"/>
        <v>1</v>
      </c>
      <c r="IL45" s="254" t="str">
        <f>GrpF!$D$8</f>
        <v>Portugal</v>
      </c>
      <c r="IM45" s="258"/>
      <c r="IN45" s="258"/>
      <c r="IO45" s="261"/>
      <c r="IP45" s="255" t="str">
        <f t="shared" si="498"/>
        <v/>
      </c>
      <c r="IQ45" s="255" t="str">
        <f>IF((IP45&lt;&gt;""),IF(OR($F45&lt;&gt;$G45,PrSettings!$M$4="●"),(($F45-$G45)=(IM45-IN45))*1,0),"")</f>
        <v/>
      </c>
      <c r="IR45" s="255" t="str">
        <f t="shared" si="499"/>
        <v/>
      </c>
      <c r="IS45" s="255" t="str">
        <f>IF(IP45&lt;&gt;"",IF(ABS($F45-$G45)&gt;=PrSettings!$M$7,(ABS($F45-$G45-IM45+IN45)&lt;=1)*1,IF(AND(IP45,$F45=$G45,$F45&gt;=PrSettings!$M$6),(ABS(IM45-$F45)&lt;=1)*1,IF(AND(ABS($F45-$G45-IM45+IN45)&lt;=1,$F45+$G45&gt;=PrSettings!$M$8),(ABS(IM45-$F45)&lt;=1)*(ABS(IN45-$G45)&lt;=1)*1,""))),"")</f>
        <v/>
      </c>
      <c r="IT45" s="262"/>
      <c r="IV45" s="253">
        <f t="shared" si="415"/>
        <v>34</v>
      </c>
      <c r="IW45" s="254" t="str">
        <f>GrpF!$B$8</f>
        <v>Georgia</v>
      </c>
      <c r="IX45" s="255">
        <f t="shared" si="500"/>
        <v>1</v>
      </c>
      <c r="IY45" s="254" t="str">
        <f>GrpF!$D$8</f>
        <v>Portugal</v>
      </c>
      <c r="IZ45" s="258"/>
      <c r="JA45" s="258"/>
      <c r="JB45" s="261"/>
      <c r="JC45" s="255" t="str">
        <f t="shared" si="501"/>
        <v/>
      </c>
      <c r="JD45" s="255" t="str">
        <f>IF((JC45&lt;&gt;""),IF(OR($F45&lt;&gt;$G45,PrSettings!$M$4="●"),(($F45-$G45)=(IZ45-JA45))*1,0),"")</f>
        <v/>
      </c>
      <c r="JE45" s="255" t="str">
        <f t="shared" si="502"/>
        <v/>
      </c>
      <c r="JF45" s="255" t="str">
        <f>IF(JC45&lt;&gt;"",IF(ABS($F45-$G45)&gt;=PrSettings!$M$7,(ABS($F45-$G45-IZ45+JA45)&lt;=1)*1,IF(AND(JC45,$F45=$G45,$F45&gt;=PrSettings!$M$6),(ABS(IZ45-$F45)&lt;=1)*1,IF(AND(ABS($F45-$G45-IZ45+JA45)&lt;=1,$F45+$G45&gt;=PrSettings!$M$8),(ABS(IZ45-$F45)&lt;=1)*(ABS(JA45-$G45)&lt;=1)*1,""))),"")</f>
        <v/>
      </c>
      <c r="JG45" s="262"/>
      <c r="JI45" s="253">
        <f t="shared" si="419"/>
        <v>34</v>
      </c>
      <c r="JJ45" s="254" t="str">
        <f>GrpF!$B$8</f>
        <v>Georgia</v>
      </c>
      <c r="JK45" s="255">
        <f t="shared" si="503"/>
        <v>1</v>
      </c>
      <c r="JL45" s="254" t="str">
        <f>GrpF!$D$8</f>
        <v>Portugal</v>
      </c>
      <c r="JM45" s="258"/>
      <c r="JN45" s="258"/>
      <c r="JO45" s="261"/>
      <c r="JP45" s="255" t="str">
        <f t="shared" si="504"/>
        <v/>
      </c>
      <c r="JQ45" s="255" t="str">
        <f>IF((JP45&lt;&gt;""),IF(OR($F45&lt;&gt;$G45,PrSettings!$M$4="●"),(($F45-$G45)=(JM45-JN45))*1,0),"")</f>
        <v/>
      </c>
      <c r="JR45" s="255" t="str">
        <f t="shared" si="505"/>
        <v/>
      </c>
      <c r="JS45" s="255" t="str">
        <f>IF(JP45&lt;&gt;"",IF(ABS($F45-$G45)&gt;=PrSettings!$M$7,(ABS($F45-$G45-JM45+JN45)&lt;=1)*1,IF(AND(JP45,$F45=$G45,$F45&gt;=PrSettings!$M$6),(ABS(JM45-$F45)&lt;=1)*1,IF(AND(ABS($F45-$G45-JM45+JN45)&lt;=1,$F45+$G45&gt;=PrSettings!$M$8),(ABS(JM45-$F45)&lt;=1)*(ABS(JN45-$G45)&lt;=1)*1,""))),"")</f>
        <v/>
      </c>
      <c r="JT45" s="262"/>
      <c r="JV45" s="253">
        <f t="shared" si="423"/>
        <v>34</v>
      </c>
      <c r="JW45" s="254" t="str">
        <f>GrpF!$B$8</f>
        <v>Georgia</v>
      </c>
      <c r="JX45" s="255">
        <f t="shared" si="506"/>
        <v>1</v>
      </c>
      <c r="JY45" s="254" t="str">
        <f>GrpF!$D$8</f>
        <v>Portugal</v>
      </c>
      <c r="JZ45" s="258"/>
      <c r="KA45" s="258"/>
      <c r="KB45" s="261"/>
      <c r="KC45" s="255" t="str">
        <f t="shared" si="507"/>
        <v/>
      </c>
      <c r="KD45" s="255" t="str">
        <f>IF((KC45&lt;&gt;""),IF(OR($F45&lt;&gt;$G45,PrSettings!$M$4="●"),(($F45-$G45)=(JZ45-KA45))*1,0),"")</f>
        <v/>
      </c>
      <c r="KE45" s="255" t="str">
        <f t="shared" si="508"/>
        <v/>
      </c>
      <c r="KF45" s="255" t="str">
        <f>IF(KC45&lt;&gt;"",IF(ABS($F45-$G45)&gt;=PrSettings!$M$7,(ABS($F45-$G45-JZ45+KA45)&lt;=1)*1,IF(AND(KC45,$F45=$G45,$F45&gt;=PrSettings!$M$6),(ABS(JZ45-$F45)&lt;=1)*1,IF(AND(ABS($F45-$G45-JZ45+KA45)&lt;=1,$F45+$G45&gt;=PrSettings!$M$8),(ABS(JZ45-$F45)&lt;=1)*(ABS(KA45-$G45)&lt;=1)*1,""))),"")</f>
        <v/>
      </c>
      <c r="KG45" s="262"/>
      <c r="KI45" s="253">
        <f t="shared" si="427"/>
        <v>34</v>
      </c>
      <c r="KJ45" s="254" t="str">
        <f>GrpF!$B$8</f>
        <v>Georgia</v>
      </c>
      <c r="KK45" s="255">
        <f t="shared" si="509"/>
        <v>1</v>
      </c>
      <c r="KL45" s="254" t="str">
        <f>GrpF!$D$8</f>
        <v>Portugal</v>
      </c>
      <c r="KM45" s="258"/>
      <c r="KN45" s="258"/>
      <c r="KO45" s="261"/>
      <c r="KP45" s="255" t="str">
        <f t="shared" si="510"/>
        <v/>
      </c>
      <c r="KQ45" s="255" t="str">
        <f>IF((KP45&lt;&gt;""),IF(OR($F45&lt;&gt;$G45,PrSettings!$M$4="●"),(($F45-$G45)=(KM45-KN45))*1,0),"")</f>
        <v/>
      </c>
      <c r="KR45" s="255" t="str">
        <f t="shared" si="511"/>
        <v/>
      </c>
      <c r="KS45" s="255" t="str">
        <f>IF(KP45&lt;&gt;"",IF(ABS($F45-$G45)&gt;=PrSettings!$M$7,(ABS($F45-$G45-KM45+KN45)&lt;=1)*1,IF(AND(KP45,$F45=$G45,$F45&gt;=PrSettings!$M$6),(ABS(KM45-$F45)&lt;=1)*1,IF(AND(ABS($F45-$G45-KM45+KN45)&lt;=1,$F45+$G45&gt;=PrSettings!$M$8),(ABS(KM45-$F45)&lt;=1)*(ABS(KN45-$G45)&lt;=1)*1,""))),"")</f>
        <v/>
      </c>
      <c r="KT45" s="262"/>
      <c r="KV45" s="253">
        <f t="shared" si="431"/>
        <v>34</v>
      </c>
      <c r="KW45" s="254" t="str">
        <f>GrpF!$B$8</f>
        <v>Georgia</v>
      </c>
      <c r="KX45" s="255">
        <f t="shared" si="512"/>
        <v>1</v>
      </c>
      <c r="KY45" s="254" t="str">
        <f>GrpF!$D$8</f>
        <v>Portugal</v>
      </c>
      <c r="KZ45" s="258"/>
      <c r="LA45" s="258"/>
      <c r="LB45" s="261"/>
      <c r="LC45" s="255" t="str">
        <f t="shared" si="513"/>
        <v/>
      </c>
      <c r="LD45" s="255" t="str">
        <f>IF((LC45&lt;&gt;""),IF(OR($F45&lt;&gt;$G45,PrSettings!$M$4="●"),(($F45-$G45)=(KZ45-LA45))*1,0),"")</f>
        <v/>
      </c>
      <c r="LE45" s="255" t="str">
        <f t="shared" si="514"/>
        <v/>
      </c>
      <c r="LF45" s="255" t="str">
        <f>IF(LC45&lt;&gt;"",IF(ABS($F45-$G45)&gt;=PrSettings!$M$7,(ABS($F45-$G45-KZ45+LA45)&lt;=1)*1,IF(AND(LC45,$F45=$G45,$F45&gt;=PrSettings!$M$6),(ABS(KZ45-$F45)&lt;=1)*1,IF(AND(ABS($F45-$G45-KZ45+LA45)&lt;=1,$F45+$G45&gt;=PrSettings!$M$8),(ABS(KZ45-$F45)&lt;=1)*(ABS(LA45-$G45)&lt;=1)*1,""))),"")</f>
        <v/>
      </c>
      <c r="LG45" s="262"/>
      <c r="LI45" s="253">
        <f t="shared" si="435"/>
        <v>34</v>
      </c>
      <c r="LJ45" s="254" t="str">
        <f>GrpF!$B$8</f>
        <v>Georgia</v>
      </c>
      <c r="LK45" s="255">
        <f t="shared" si="515"/>
        <v>1</v>
      </c>
      <c r="LL45" s="254" t="str">
        <f>GrpF!$D$8</f>
        <v>Portugal</v>
      </c>
      <c r="LM45" s="258"/>
      <c r="LN45" s="258"/>
      <c r="LO45" s="261"/>
      <c r="LP45" s="255" t="str">
        <f t="shared" si="516"/>
        <v/>
      </c>
      <c r="LQ45" s="255" t="str">
        <f>IF((LP45&lt;&gt;""),IF(OR($F45&lt;&gt;$G45,PrSettings!$M$4="●"),(($F45-$G45)=(LM45-LN45))*1,0),"")</f>
        <v/>
      </c>
      <c r="LR45" s="255" t="str">
        <f t="shared" si="517"/>
        <v/>
      </c>
      <c r="LS45" s="255" t="str">
        <f>IF(LP45&lt;&gt;"",IF(ABS($F45-$G45)&gt;=PrSettings!$M$7,(ABS($F45-$G45-LM45+LN45)&lt;=1)*1,IF(AND(LP45,$F45=$G45,$F45&gt;=PrSettings!$M$6),(ABS(LM45-$F45)&lt;=1)*1,IF(AND(ABS($F45-$G45-LM45+LN45)&lt;=1,$F45+$G45&gt;=PrSettings!$M$8),(ABS(LM45-$F45)&lt;=1)*(ABS(LN45-$G45)&lt;=1)*1,""))),"")</f>
        <v/>
      </c>
      <c r="LT45" s="262"/>
      <c r="LV45" s="253">
        <f t="shared" si="439"/>
        <v>34</v>
      </c>
      <c r="LW45" s="254" t="str">
        <f>GrpF!$B$8</f>
        <v>Georgia</v>
      </c>
      <c r="LX45" s="255">
        <f t="shared" si="518"/>
        <v>1</v>
      </c>
      <c r="LY45" s="254" t="str">
        <f>GrpF!$D$8</f>
        <v>Portugal</v>
      </c>
      <c r="LZ45" s="258"/>
      <c r="MA45" s="258"/>
      <c r="MB45" s="261"/>
      <c r="MC45" s="255" t="str">
        <f t="shared" si="519"/>
        <v/>
      </c>
      <c r="MD45" s="255" t="str">
        <f>IF((MC45&lt;&gt;""),IF(OR($F45&lt;&gt;$G45,PrSettings!$M$4="●"),(($F45-$G45)=(LZ45-MA45))*1,0),"")</f>
        <v/>
      </c>
      <c r="ME45" s="255" t="str">
        <f t="shared" si="520"/>
        <v/>
      </c>
      <c r="MF45" s="255" t="str">
        <f>IF(MC45&lt;&gt;"",IF(ABS($F45-$G45)&gt;=PrSettings!$M$7,(ABS($F45-$G45-LZ45+MA45)&lt;=1)*1,IF(AND(MC45,$F45=$G45,$F45&gt;=PrSettings!$M$6),(ABS(LZ45-$F45)&lt;=1)*1,IF(AND(ABS($F45-$G45-LZ45+MA45)&lt;=1,$F45+$G45&gt;=PrSettings!$M$8),(ABS(LZ45-$F45)&lt;=1)*(ABS(MA45-$G45)&lt;=1)*1,""))),"")</f>
        <v/>
      </c>
      <c r="MG45" s="262"/>
    </row>
    <row r="46">
      <c r="A46" s="172"/>
      <c r="B46" s="253">
        <f t="array" ref="B46">INDEX(Groups!$C$7:$C$35,MATCH(C46,Groups!$D$7:$D$35,0))</f>
        <v>17</v>
      </c>
      <c r="C46" s="254" t="str">
        <f>GrpF!$B$9</f>
        <v>Czechia</v>
      </c>
      <c r="D46" s="255">
        <f t="array" ref="D46">INDEX(Groups!$C$7:$C$35,MATCH(E46,Groups!$D$7:$D$35,0))</f>
        <v>7</v>
      </c>
      <c r="E46" s="254" t="str">
        <f>GrpF!$D$9</f>
        <v>Türkiye</v>
      </c>
      <c r="F46" s="256">
        <f>GrpF!$E$9</f>
        <v>0</v>
      </c>
      <c r="G46" s="257">
        <f>GrpF!$G$9</f>
        <v>1</v>
      </c>
      <c r="H46" s="133"/>
      <c r="I46" s="253">
        <f t="shared" si="339"/>
        <v>17</v>
      </c>
      <c r="J46" s="254" t="str">
        <f>GrpF!$B$9</f>
        <v>Czechia</v>
      </c>
      <c r="K46" s="255">
        <f t="shared" si="443"/>
        <v>7</v>
      </c>
      <c r="L46" s="254" t="str">
        <f>GrpF!$D$9</f>
        <v>Türkiye</v>
      </c>
      <c r="M46" s="258"/>
      <c r="N46" s="258"/>
      <c r="O46" s="263"/>
      <c r="P46" s="255" t="str">
        <f t="shared" si="444"/>
        <v/>
      </c>
      <c r="Q46" s="255" t="str">
        <f>IF((P46&lt;&gt;""),IF(OR($F46&lt;&gt;$G46,PrSettings!$M$4="●"),(($F46-$G46)=(M46-N46))*1,0),"")</f>
        <v/>
      </c>
      <c r="R46" s="255" t="str">
        <f t="shared" si="445"/>
        <v/>
      </c>
      <c r="S46" s="255" t="str">
        <f>IF(P46&lt;&gt;"",IF(ABS($F46-$G46)&gt;=PrSettings!$M$7,(ABS($F46-$G46-M46+N46)&lt;=1)*1,IF(AND(P46,$F46=$G46,$F46&gt;=PrSettings!$M$6),(ABS(M46-$F46)&lt;=1)*1,IF(AND(ABS($F46-$G46-M46+N46)&lt;=1,$F46+$G46&gt;=PrSettings!$M$8),(ABS(M46-$F46)&lt;=1)*(ABS(N46-$G46)&lt;=1)*1,""))),"")</f>
        <v/>
      </c>
      <c r="T46" s="264"/>
      <c r="V46" s="253">
        <f t="shared" si="343"/>
        <v>17</v>
      </c>
      <c r="W46" s="254" t="str">
        <f>GrpF!$B$9</f>
        <v>Czechia</v>
      </c>
      <c r="X46" s="255">
        <f t="shared" si="446"/>
        <v>7</v>
      </c>
      <c r="Y46" s="254" t="str">
        <f>GrpF!$D$9</f>
        <v>Türkiye</v>
      </c>
      <c r="Z46" s="258"/>
      <c r="AA46" s="258"/>
      <c r="AB46" s="263"/>
      <c r="AC46" s="255" t="str">
        <f t="shared" si="447"/>
        <v/>
      </c>
      <c r="AD46" s="255" t="str">
        <f>IF((AC46&lt;&gt;""),IF(OR($F46&lt;&gt;$G46,PrSettings!$M$4="●"),(($F46-$G46)=(Z46-AA46))*1,0),"")</f>
        <v/>
      </c>
      <c r="AE46" s="255" t="str">
        <f t="shared" si="448"/>
        <v/>
      </c>
      <c r="AF46" s="255" t="str">
        <f>IF(AC46&lt;&gt;"",IF(ABS($F46-$G46)&gt;=PrSettings!$M$7,(ABS($F46-$G46-Z46+AA46)&lt;=1)*1,IF(AND(AC46,$F46=$G46,$F46&gt;=PrSettings!$M$6),(ABS(Z46-$F46)&lt;=1)*1,IF(AND(ABS($F46-$G46-Z46+AA46)&lt;=1,$F46+$G46&gt;=PrSettings!$M$8),(ABS(Z46-$F46)&lt;=1)*(ABS(AA46-$G46)&lt;=1)*1,""))),"")</f>
        <v/>
      </c>
      <c r="AG46" s="264"/>
      <c r="AI46" s="253">
        <f t="shared" si="347"/>
        <v>17</v>
      </c>
      <c r="AJ46" s="254" t="str">
        <f>GrpF!$B$9</f>
        <v>Czechia</v>
      </c>
      <c r="AK46" s="255">
        <f t="shared" si="449"/>
        <v>7</v>
      </c>
      <c r="AL46" s="254" t="str">
        <f>GrpF!$D$9</f>
        <v>Türkiye</v>
      </c>
      <c r="AM46" s="258"/>
      <c r="AN46" s="258"/>
      <c r="AO46" s="263"/>
      <c r="AP46" s="255" t="str">
        <f t="shared" si="450"/>
        <v/>
      </c>
      <c r="AQ46" s="255" t="str">
        <f>IF((AP46&lt;&gt;""),IF(OR($F46&lt;&gt;$G46,PrSettings!$M$4="●"),(($F46-$G46)=(AM46-AN46))*1,0),"")</f>
        <v/>
      </c>
      <c r="AR46" s="255" t="str">
        <f t="shared" si="451"/>
        <v/>
      </c>
      <c r="AS46" s="255" t="str">
        <f>IF(AP46&lt;&gt;"",IF(ABS($F46-$G46)&gt;=PrSettings!$M$7,(ABS($F46-$G46-AM46+AN46)&lt;=1)*1,IF(AND(AP46,$F46=$G46,$F46&gt;=PrSettings!$M$6),(ABS(AM46-$F46)&lt;=1)*1,IF(AND(ABS($F46-$G46-AM46+AN46)&lt;=1,$F46+$G46&gt;=PrSettings!$M$8),(ABS(AM46-$F46)&lt;=1)*(ABS(AN46-$G46)&lt;=1)*1,""))),"")</f>
        <v/>
      </c>
      <c r="AT46" s="264"/>
      <c r="AV46" s="253">
        <f t="shared" si="351"/>
        <v>17</v>
      </c>
      <c r="AW46" s="254" t="str">
        <f>GrpF!$B$9</f>
        <v>Czechia</v>
      </c>
      <c r="AX46" s="255">
        <f t="shared" si="452"/>
        <v>7</v>
      </c>
      <c r="AY46" s="254" t="str">
        <f>GrpF!$D$9</f>
        <v>Türkiye</v>
      </c>
      <c r="AZ46" s="258"/>
      <c r="BA46" s="258"/>
      <c r="BB46" s="263"/>
      <c r="BC46" s="255" t="str">
        <f t="shared" si="453"/>
        <v/>
      </c>
      <c r="BD46" s="255" t="str">
        <f>IF((BC46&lt;&gt;""),IF(OR($F46&lt;&gt;$G46,PrSettings!$M$4="●"),(($F46-$G46)=(AZ46-BA46))*1,0),"")</f>
        <v/>
      </c>
      <c r="BE46" s="255" t="str">
        <f t="shared" si="454"/>
        <v/>
      </c>
      <c r="BF46" s="255" t="str">
        <f>IF(BC46&lt;&gt;"",IF(ABS($F46-$G46)&gt;=PrSettings!$M$7,(ABS($F46-$G46-AZ46+BA46)&lt;=1)*1,IF(AND(BC46,$F46=$G46,$F46&gt;=PrSettings!$M$6),(ABS(AZ46-$F46)&lt;=1)*1,IF(AND(ABS($F46-$G46-AZ46+BA46)&lt;=1,$F46+$G46&gt;=PrSettings!$M$8),(ABS(AZ46-$F46)&lt;=1)*(ABS(BA46-$G46)&lt;=1)*1,""))),"")</f>
        <v/>
      </c>
      <c r="BG46" s="264"/>
      <c r="BI46" s="253">
        <f t="shared" si="355"/>
        <v>17</v>
      </c>
      <c r="BJ46" s="254" t="str">
        <f>GrpF!$B$9</f>
        <v>Czechia</v>
      </c>
      <c r="BK46" s="255">
        <f t="shared" si="455"/>
        <v>7</v>
      </c>
      <c r="BL46" s="254" t="str">
        <f>GrpF!$D$9</f>
        <v>Türkiye</v>
      </c>
      <c r="BM46" s="258"/>
      <c r="BN46" s="258"/>
      <c r="BO46" s="263"/>
      <c r="BP46" s="255" t="str">
        <f t="shared" si="456"/>
        <v/>
      </c>
      <c r="BQ46" s="255" t="str">
        <f>IF((BP46&lt;&gt;""),IF(OR($F46&lt;&gt;$G46,PrSettings!$M$4="●"),(($F46-$G46)=(BM46-BN46))*1,0),"")</f>
        <v/>
      </c>
      <c r="BR46" s="255" t="str">
        <f t="shared" si="457"/>
        <v/>
      </c>
      <c r="BS46" s="255" t="str">
        <f>IF(BP46&lt;&gt;"",IF(ABS($F46-$G46)&gt;=PrSettings!$M$7,(ABS($F46-$G46-BM46+BN46)&lt;=1)*1,IF(AND(BP46,$F46=$G46,$F46&gt;=PrSettings!$M$6),(ABS(BM46-$F46)&lt;=1)*1,IF(AND(ABS($F46-$G46-BM46+BN46)&lt;=1,$F46+$G46&gt;=PrSettings!$M$8),(ABS(BM46-$F46)&lt;=1)*(ABS(BN46-$G46)&lt;=1)*1,""))),"")</f>
        <v/>
      </c>
      <c r="BT46" s="264"/>
      <c r="BV46" s="253">
        <f t="shared" si="359"/>
        <v>17</v>
      </c>
      <c r="BW46" s="254" t="str">
        <f>GrpF!$B$9</f>
        <v>Czechia</v>
      </c>
      <c r="BX46" s="255">
        <f t="shared" si="458"/>
        <v>7</v>
      </c>
      <c r="BY46" s="254" t="str">
        <f>GrpF!$D$9</f>
        <v>Türkiye</v>
      </c>
      <c r="BZ46" s="258"/>
      <c r="CA46" s="258"/>
      <c r="CB46" s="263"/>
      <c r="CC46" s="255" t="str">
        <f t="shared" si="459"/>
        <v/>
      </c>
      <c r="CD46" s="255" t="str">
        <f>IF((CC46&lt;&gt;""),IF(OR($F46&lt;&gt;$G46,PrSettings!$M$4="●"),(($F46-$G46)=(BZ46-CA46))*1,0),"")</f>
        <v/>
      </c>
      <c r="CE46" s="255" t="str">
        <f t="shared" si="460"/>
        <v/>
      </c>
      <c r="CF46" s="255" t="str">
        <f>IF(CC46&lt;&gt;"",IF(ABS($F46-$G46)&gt;=PrSettings!$M$7,(ABS($F46-$G46-BZ46+CA46)&lt;=1)*1,IF(AND(CC46,$F46=$G46,$F46&gt;=PrSettings!$M$6),(ABS(BZ46-$F46)&lt;=1)*1,IF(AND(ABS($F46-$G46-BZ46+CA46)&lt;=1,$F46+$G46&gt;=PrSettings!$M$8),(ABS(BZ46-$F46)&lt;=1)*(ABS(CA46-$G46)&lt;=1)*1,""))),"")</f>
        <v/>
      </c>
      <c r="CG46" s="264"/>
      <c r="CI46" s="253">
        <f t="shared" si="363"/>
        <v>17</v>
      </c>
      <c r="CJ46" s="254" t="str">
        <f>GrpF!$B$9</f>
        <v>Czechia</v>
      </c>
      <c r="CK46" s="255">
        <f t="shared" si="461"/>
        <v>7</v>
      </c>
      <c r="CL46" s="254" t="str">
        <f>GrpF!$D$9</f>
        <v>Türkiye</v>
      </c>
      <c r="CM46" s="258"/>
      <c r="CN46" s="258"/>
      <c r="CO46" s="263"/>
      <c r="CP46" s="255" t="str">
        <f t="shared" si="462"/>
        <v/>
      </c>
      <c r="CQ46" s="255" t="str">
        <f>IF((CP46&lt;&gt;""),IF(OR($F46&lt;&gt;$G46,PrSettings!$M$4="●"),(($F46-$G46)=(CM46-CN46))*1,0),"")</f>
        <v/>
      </c>
      <c r="CR46" s="255" t="str">
        <f t="shared" si="463"/>
        <v/>
      </c>
      <c r="CS46" s="255" t="str">
        <f>IF(CP46&lt;&gt;"",IF(ABS($F46-$G46)&gt;=PrSettings!$M$7,(ABS($F46-$G46-CM46+CN46)&lt;=1)*1,IF(AND(CP46,$F46=$G46,$F46&gt;=PrSettings!$M$6),(ABS(CM46-$F46)&lt;=1)*1,IF(AND(ABS($F46-$G46-CM46+CN46)&lt;=1,$F46+$G46&gt;=PrSettings!$M$8),(ABS(CM46-$F46)&lt;=1)*(ABS(CN46-$G46)&lt;=1)*1,""))),"")</f>
        <v/>
      </c>
      <c r="CT46" s="264"/>
      <c r="CV46" s="253">
        <f t="shared" si="367"/>
        <v>17</v>
      </c>
      <c r="CW46" s="254" t="str">
        <f>GrpF!$B$9</f>
        <v>Czechia</v>
      </c>
      <c r="CX46" s="255">
        <f t="shared" si="464"/>
        <v>7</v>
      </c>
      <c r="CY46" s="254" t="str">
        <f>GrpF!$D$9</f>
        <v>Türkiye</v>
      </c>
      <c r="CZ46" s="258"/>
      <c r="DA46" s="258"/>
      <c r="DB46" s="263"/>
      <c r="DC46" s="255" t="str">
        <f t="shared" si="465"/>
        <v/>
      </c>
      <c r="DD46" s="255" t="str">
        <f>IF((DC46&lt;&gt;""),IF(OR($F46&lt;&gt;$G46,PrSettings!$M$4="●"),(($F46-$G46)=(CZ46-DA46))*1,0),"")</f>
        <v/>
      </c>
      <c r="DE46" s="255" t="str">
        <f t="shared" si="466"/>
        <v/>
      </c>
      <c r="DF46" s="255" t="str">
        <f>IF(DC46&lt;&gt;"",IF(ABS($F46-$G46)&gt;=PrSettings!$M$7,(ABS($F46-$G46-CZ46+DA46)&lt;=1)*1,IF(AND(DC46,$F46=$G46,$F46&gt;=PrSettings!$M$6),(ABS(CZ46-$F46)&lt;=1)*1,IF(AND(ABS($F46-$G46-CZ46+DA46)&lt;=1,$F46+$G46&gt;=PrSettings!$M$8),(ABS(CZ46-$F46)&lt;=1)*(ABS(DA46-$G46)&lt;=1)*1,""))),"")</f>
        <v/>
      </c>
      <c r="DG46" s="264"/>
      <c r="DI46" s="253">
        <f t="shared" si="371"/>
        <v>17</v>
      </c>
      <c r="DJ46" s="254" t="str">
        <f>GrpF!$B$9</f>
        <v>Czechia</v>
      </c>
      <c r="DK46" s="255">
        <f t="shared" si="467"/>
        <v>7</v>
      </c>
      <c r="DL46" s="254" t="str">
        <f>GrpF!$D$9</f>
        <v>Türkiye</v>
      </c>
      <c r="DM46" s="258"/>
      <c r="DN46" s="258"/>
      <c r="DO46" s="263"/>
      <c r="DP46" s="255" t="str">
        <f t="shared" si="468"/>
        <v/>
      </c>
      <c r="DQ46" s="255" t="str">
        <f>IF((DP46&lt;&gt;""),IF(OR($F46&lt;&gt;$G46,PrSettings!$M$4="●"),(($F46-$G46)=(DM46-DN46))*1,0),"")</f>
        <v/>
      </c>
      <c r="DR46" s="255" t="str">
        <f t="shared" si="469"/>
        <v/>
      </c>
      <c r="DS46" s="255" t="str">
        <f>IF(DP46&lt;&gt;"",IF(ABS($F46-$G46)&gt;=PrSettings!$M$7,(ABS($F46-$G46-DM46+DN46)&lt;=1)*1,IF(AND(DP46,$F46=$G46,$F46&gt;=PrSettings!$M$6),(ABS(DM46-$F46)&lt;=1)*1,IF(AND(ABS($F46-$G46-DM46+DN46)&lt;=1,$F46+$G46&gt;=PrSettings!$M$8),(ABS(DM46-$F46)&lt;=1)*(ABS(DN46-$G46)&lt;=1)*1,""))),"")</f>
        <v/>
      </c>
      <c r="DT46" s="264"/>
      <c r="DV46" s="253">
        <f t="shared" si="375"/>
        <v>17</v>
      </c>
      <c r="DW46" s="254" t="str">
        <f>GrpF!$B$9</f>
        <v>Czechia</v>
      </c>
      <c r="DX46" s="255">
        <f t="shared" si="470"/>
        <v>7</v>
      </c>
      <c r="DY46" s="254" t="str">
        <f>GrpF!$D$9</f>
        <v>Türkiye</v>
      </c>
      <c r="DZ46" s="258"/>
      <c r="EA46" s="258"/>
      <c r="EB46" s="263"/>
      <c r="EC46" s="255" t="str">
        <f t="shared" si="471"/>
        <v/>
      </c>
      <c r="ED46" s="255" t="str">
        <f>IF((EC46&lt;&gt;""),IF(OR($F46&lt;&gt;$G46,PrSettings!$M$4="●"),(($F46-$G46)=(DZ46-EA46))*1,0),"")</f>
        <v/>
      </c>
      <c r="EE46" s="255" t="str">
        <f t="shared" si="472"/>
        <v/>
      </c>
      <c r="EF46" s="255" t="str">
        <f>IF(EC46&lt;&gt;"",IF(ABS($F46-$G46)&gt;=PrSettings!$M$7,(ABS($F46-$G46-DZ46+EA46)&lt;=1)*1,IF(AND(EC46,$F46=$G46,$F46&gt;=PrSettings!$M$6),(ABS(DZ46-$F46)&lt;=1)*1,IF(AND(ABS($F46-$G46-DZ46+EA46)&lt;=1,$F46+$G46&gt;=PrSettings!$M$8),(ABS(DZ46-$F46)&lt;=1)*(ABS(EA46-$G46)&lt;=1)*1,""))),"")</f>
        <v/>
      </c>
      <c r="EG46" s="264"/>
      <c r="EI46" s="253">
        <f t="shared" si="379"/>
        <v>17</v>
      </c>
      <c r="EJ46" s="254" t="str">
        <f>GrpF!$B$9</f>
        <v>Czechia</v>
      </c>
      <c r="EK46" s="255">
        <f t="shared" si="473"/>
        <v>7</v>
      </c>
      <c r="EL46" s="254" t="str">
        <f>GrpF!$D$9</f>
        <v>Türkiye</v>
      </c>
      <c r="EM46" s="258"/>
      <c r="EN46" s="258"/>
      <c r="EO46" s="263"/>
      <c r="EP46" s="255" t="str">
        <f t="shared" si="474"/>
        <v/>
      </c>
      <c r="EQ46" s="255" t="str">
        <f>IF((EP46&lt;&gt;""),IF(OR($F46&lt;&gt;$G46,PrSettings!$M$4="●"),(($F46-$G46)=(EM46-EN46))*1,0),"")</f>
        <v/>
      </c>
      <c r="ER46" s="255" t="str">
        <f t="shared" si="475"/>
        <v/>
      </c>
      <c r="ES46" s="255" t="str">
        <f>IF(EP46&lt;&gt;"",IF(ABS($F46-$G46)&gt;=PrSettings!$M$7,(ABS($F46-$G46-EM46+EN46)&lt;=1)*1,IF(AND(EP46,$F46=$G46,$F46&gt;=PrSettings!$M$6),(ABS(EM46-$F46)&lt;=1)*1,IF(AND(ABS($F46-$G46-EM46+EN46)&lt;=1,$F46+$G46&gt;=PrSettings!$M$8),(ABS(EM46-$F46)&lt;=1)*(ABS(EN46-$G46)&lt;=1)*1,""))),"")</f>
        <v/>
      </c>
      <c r="ET46" s="264"/>
      <c r="EV46" s="253">
        <f t="shared" si="383"/>
        <v>17</v>
      </c>
      <c r="EW46" s="254" t="str">
        <f>GrpF!$B$9</f>
        <v>Czechia</v>
      </c>
      <c r="EX46" s="255">
        <f t="shared" si="476"/>
        <v>7</v>
      </c>
      <c r="EY46" s="254" t="str">
        <f>GrpF!$D$9</f>
        <v>Türkiye</v>
      </c>
      <c r="EZ46" s="258"/>
      <c r="FA46" s="258"/>
      <c r="FB46" s="263"/>
      <c r="FC46" s="255" t="str">
        <f t="shared" si="477"/>
        <v/>
      </c>
      <c r="FD46" s="255" t="str">
        <f>IF((FC46&lt;&gt;""),IF(OR($F46&lt;&gt;$G46,PrSettings!$M$4="●"),(($F46-$G46)=(EZ46-FA46))*1,0),"")</f>
        <v/>
      </c>
      <c r="FE46" s="255" t="str">
        <f t="shared" si="478"/>
        <v/>
      </c>
      <c r="FF46" s="255" t="str">
        <f>IF(FC46&lt;&gt;"",IF(ABS($F46-$G46)&gt;=PrSettings!$M$7,(ABS($F46-$G46-EZ46+FA46)&lt;=1)*1,IF(AND(FC46,$F46=$G46,$F46&gt;=PrSettings!$M$6),(ABS(EZ46-$F46)&lt;=1)*1,IF(AND(ABS($F46-$G46-EZ46+FA46)&lt;=1,$F46+$G46&gt;=PrSettings!$M$8),(ABS(EZ46-$F46)&lt;=1)*(ABS(FA46-$G46)&lt;=1)*1,""))),"")</f>
        <v/>
      </c>
      <c r="FG46" s="264"/>
      <c r="FI46" s="253">
        <f t="shared" si="387"/>
        <v>17</v>
      </c>
      <c r="FJ46" s="254" t="str">
        <f>GrpF!$B$9</f>
        <v>Czechia</v>
      </c>
      <c r="FK46" s="255">
        <f t="shared" si="479"/>
        <v>7</v>
      </c>
      <c r="FL46" s="254" t="str">
        <f>GrpF!$D$9</f>
        <v>Türkiye</v>
      </c>
      <c r="FM46" s="258"/>
      <c r="FN46" s="258"/>
      <c r="FO46" s="263"/>
      <c r="FP46" s="255" t="str">
        <f t="shared" si="480"/>
        <v/>
      </c>
      <c r="FQ46" s="255" t="str">
        <f>IF((FP46&lt;&gt;""),IF(OR($F46&lt;&gt;$G46,PrSettings!$M$4="●"),(($F46-$G46)=(FM46-FN46))*1,0),"")</f>
        <v/>
      </c>
      <c r="FR46" s="255" t="str">
        <f t="shared" si="481"/>
        <v/>
      </c>
      <c r="FS46" s="255" t="str">
        <f>IF(FP46&lt;&gt;"",IF(ABS($F46-$G46)&gt;=PrSettings!$M$7,(ABS($F46-$G46-FM46+FN46)&lt;=1)*1,IF(AND(FP46,$F46=$G46,$F46&gt;=PrSettings!$M$6),(ABS(FM46-$F46)&lt;=1)*1,IF(AND(ABS($F46-$G46-FM46+FN46)&lt;=1,$F46+$G46&gt;=PrSettings!$M$8),(ABS(FM46-$F46)&lt;=1)*(ABS(FN46-$G46)&lt;=1)*1,""))),"")</f>
        <v/>
      </c>
      <c r="FT46" s="264"/>
      <c r="FV46" s="253">
        <f t="shared" si="391"/>
        <v>17</v>
      </c>
      <c r="FW46" s="254" t="str">
        <f>GrpF!$B$9</f>
        <v>Czechia</v>
      </c>
      <c r="FX46" s="255">
        <f t="shared" si="482"/>
        <v>7</v>
      </c>
      <c r="FY46" s="254" t="str">
        <f>GrpF!$D$9</f>
        <v>Türkiye</v>
      </c>
      <c r="FZ46" s="258"/>
      <c r="GA46" s="258"/>
      <c r="GB46" s="263"/>
      <c r="GC46" s="255" t="str">
        <f t="shared" si="483"/>
        <v/>
      </c>
      <c r="GD46" s="255" t="str">
        <f>IF((GC46&lt;&gt;""),IF(OR($F46&lt;&gt;$G46,PrSettings!$M$4="●"),(($F46-$G46)=(FZ46-GA46))*1,0),"")</f>
        <v/>
      </c>
      <c r="GE46" s="255" t="str">
        <f t="shared" si="484"/>
        <v/>
      </c>
      <c r="GF46" s="255" t="str">
        <f>IF(GC46&lt;&gt;"",IF(ABS($F46-$G46)&gt;=PrSettings!$M$7,(ABS($F46-$G46-FZ46+GA46)&lt;=1)*1,IF(AND(GC46,$F46=$G46,$F46&gt;=PrSettings!$M$6),(ABS(FZ46-$F46)&lt;=1)*1,IF(AND(ABS($F46-$G46-FZ46+GA46)&lt;=1,$F46+$G46&gt;=PrSettings!$M$8),(ABS(FZ46-$F46)&lt;=1)*(ABS(GA46-$G46)&lt;=1)*1,""))),"")</f>
        <v/>
      </c>
      <c r="GG46" s="264"/>
      <c r="GI46" s="253">
        <f t="shared" si="395"/>
        <v>17</v>
      </c>
      <c r="GJ46" s="254" t="str">
        <f>GrpF!$B$9</f>
        <v>Czechia</v>
      </c>
      <c r="GK46" s="255">
        <f t="shared" si="485"/>
        <v>7</v>
      </c>
      <c r="GL46" s="254" t="str">
        <f>GrpF!$D$9</f>
        <v>Türkiye</v>
      </c>
      <c r="GM46" s="258"/>
      <c r="GN46" s="258"/>
      <c r="GO46" s="263"/>
      <c r="GP46" s="255" t="str">
        <f t="shared" si="486"/>
        <v/>
      </c>
      <c r="GQ46" s="255" t="str">
        <f>IF((GP46&lt;&gt;""),IF(OR($F46&lt;&gt;$G46,PrSettings!$M$4="●"),(($F46-$G46)=(GM46-GN46))*1,0),"")</f>
        <v/>
      </c>
      <c r="GR46" s="255" t="str">
        <f t="shared" si="487"/>
        <v/>
      </c>
      <c r="GS46" s="255" t="str">
        <f>IF(GP46&lt;&gt;"",IF(ABS($F46-$G46)&gt;=PrSettings!$M$7,(ABS($F46-$G46-GM46+GN46)&lt;=1)*1,IF(AND(GP46,$F46=$G46,$F46&gt;=PrSettings!$M$6),(ABS(GM46-$F46)&lt;=1)*1,IF(AND(ABS($F46-$G46-GM46+GN46)&lt;=1,$F46+$G46&gt;=PrSettings!$M$8),(ABS(GM46-$F46)&lt;=1)*(ABS(GN46-$G46)&lt;=1)*1,""))),"")</f>
        <v/>
      </c>
      <c r="GT46" s="264"/>
      <c r="GV46" s="253">
        <f t="shared" si="399"/>
        <v>17</v>
      </c>
      <c r="GW46" s="254" t="str">
        <f>GrpF!$B$9</f>
        <v>Czechia</v>
      </c>
      <c r="GX46" s="255">
        <f t="shared" si="488"/>
        <v>7</v>
      </c>
      <c r="GY46" s="254" t="str">
        <f>GrpF!$D$9</f>
        <v>Türkiye</v>
      </c>
      <c r="GZ46" s="258"/>
      <c r="HA46" s="258"/>
      <c r="HB46" s="263"/>
      <c r="HC46" s="255" t="str">
        <f t="shared" si="489"/>
        <v/>
      </c>
      <c r="HD46" s="255" t="str">
        <f>IF((HC46&lt;&gt;""),IF(OR($F46&lt;&gt;$G46,PrSettings!$M$4="●"),(($F46-$G46)=(GZ46-HA46))*1,0),"")</f>
        <v/>
      </c>
      <c r="HE46" s="255" t="str">
        <f t="shared" si="490"/>
        <v/>
      </c>
      <c r="HF46" s="255" t="str">
        <f>IF(HC46&lt;&gt;"",IF(ABS($F46-$G46)&gt;=PrSettings!$M$7,(ABS($F46-$G46-GZ46+HA46)&lt;=1)*1,IF(AND(HC46,$F46=$G46,$F46&gt;=PrSettings!$M$6),(ABS(GZ46-$F46)&lt;=1)*1,IF(AND(ABS($F46-$G46-GZ46+HA46)&lt;=1,$F46+$G46&gt;=PrSettings!$M$8),(ABS(GZ46-$F46)&lt;=1)*(ABS(HA46-$G46)&lt;=1)*1,""))),"")</f>
        <v/>
      </c>
      <c r="HG46" s="264"/>
      <c r="HI46" s="253">
        <f t="shared" si="403"/>
        <v>17</v>
      </c>
      <c r="HJ46" s="254" t="str">
        <f>GrpF!$B$9</f>
        <v>Czechia</v>
      </c>
      <c r="HK46" s="255">
        <f t="shared" si="491"/>
        <v>7</v>
      </c>
      <c r="HL46" s="254" t="str">
        <f>GrpF!$D$9</f>
        <v>Türkiye</v>
      </c>
      <c r="HM46" s="258"/>
      <c r="HN46" s="258"/>
      <c r="HO46" s="263"/>
      <c r="HP46" s="255" t="str">
        <f t="shared" si="492"/>
        <v/>
      </c>
      <c r="HQ46" s="255" t="str">
        <f>IF((HP46&lt;&gt;""),IF(OR($F46&lt;&gt;$G46,PrSettings!$M$4="●"),(($F46-$G46)=(HM46-HN46))*1,0),"")</f>
        <v/>
      </c>
      <c r="HR46" s="255" t="str">
        <f t="shared" si="493"/>
        <v/>
      </c>
      <c r="HS46" s="255" t="str">
        <f>IF(HP46&lt;&gt;"",IF(ABS($F46-$G46)&gt;=PrSettings!$M$7,(ABS($F46-$G46-HM46+HN46)&lt;=1)*1,IF(AND(HP46,$F46=$G46,$F46&gt;=PrSettings!$M$6),(ABS(HM46-$F46)&lt;=1)*1,IF(AND(ABS($F46-$G46-HM46+HN46)&lt;=1,$F46+$G46&gt;=PrSettings!$M$8),(ABS(HM46-$F46)&lt;=1)*(ABS(HN46-$G46)&lt;=1)*1,""))),"")</f>
        <v/>
      </c>
      <c r="HT46" s="264"/>
      <c r="HV46" s="253">
        <f t="shared" si="407"/>
        <v>17</v>
      </c>
      <c r="HW46" s="254" t="str">
        <f>GrpF!$B$9</f>
        <v>Czechia</v>
      </c>
      <c r="HX46" s="255">
        <f t="shared" si="494"/>
        <v>7</v>
      </c>
      <c r="HY46" s="254" t="str">
        <f>GrpF!$D$9</f>
        <v>Türkiye</v>
      </c>
      <c r="HZ46" s="258"/>
      <c r="IA46" s="258"/>
      <c r="IB46" s="263"/>
      <c r="IC46" s="255" t="str">
        <f t="shared" si="495"/>
        <v/>
      </c>
      <c r="ID46" s="255" t="str">
        <f>IF((IC46&lt;&gt;""),IF(OR($F46&lt;&gt;$G46,PrSettings!$M$4="●"),(($F46-$G46)=(HZ46-IA46))*1,0),"")</f>
        <v/>
      </c>
      <c r="IE46" s="255" t="str">
        <f t="shared" si="496"/>
        <v/>
      </c>
      <c r="IF46" s="255" t="str">
        <f>IF(IC46&lt;&gt;"",IF(ABS($F46-$G46)&gt;=PrSettings!$M$7,(ABS($F46-$G46-HZ46+IA46)&lt;=1)*1,IF(AND(IC46,$F46=$G46,$F46&gt;=PrSettings!$M$6),(ABS(HZ46-$F46)&lt;=1)*1,IF(AND(ABS($F46-$G46-HZ46+IA46)&lt;=1,$F46+$G46&gt;=PrSettings!$M$8),(ABS(HZ46-$F46)&lt;=1)*(ABS(IA46-$G46)&lt;=1)*1,""))),"")</f>
        <v/>
      </c>
      <c r="IG46" s="264"/>
      <c r="II46" s="253">
        <f t="shared" si="411"/>
        <v>17</v>
      </c>
      <c r="IJ46" s="254" t="str">
        <f>GrpF!$B$9</f>
        <v>Czechia</v>
      </c>
      <c r="IK46" s="255">
        <f t="shared" si="497"/>
        <v>7</v>
      </c>
      <c r="IL46" s="254" t="str">
        <f>GrpF!$D$9</f>
        <v>Türkiye</v>
      </c>
      <c r="IM46" s="258"/>
      <c r="IN46" s="258"/>
      <c r="IO46" s="263"/>
      <c r="IP46" s="255" t="str">
        <f t="shared" si="498"/>
        <v/>
      </c>
      <c r="IQ46" s="255" t="str">
        <f>IF((IP46&lt;&gt;""),IF(OR($F46&lt;&gt;$G46,PrSettings!$M$4="●"),(($F46-$G46)=(IM46-IN46))*1,0),"")</f>
        <v/>
      </c>
      <c r="IR46" s="255" t="str">
        <f t="shared" si="499"/>
        <v/>
      </c>
      <c r="IS46" s="255" t="str">
        <f>IF(IP46&lt;&gt;"",IF(ABS($F46-$G46)&gt;=PrSettings!$M$7,(ABS($F46-$G46-IM46+IN46)&lt;=1)*1,IF(AND(IP46,$F46=$G46,$F46&gt;=PrSettings!$M$6),(ABS(IM46-$F46)&lt;=1)*1,IF(AND(ABS($F46-$G46-IM46+IN46)&lt;=1,$F46+$G46&gt;=PrSettings!$M$8),(ABS(IM46-$F46)&lt;=1)*(ABS(IN46-$G46)&lt;=1)*1,""))),"")</f>
        <v/>
      </c>
      <c r="IT46" s="264"/>
      <c r="IV46" s="253">
        <f t="shared" si="415"/>
        <v>17</v>
      </c>
      <c r="IW46" s="254" t="str">
        <f>GrpF!$B$9</f>
        <v>Czechia</v>
      </c>
      <c r="IX46" s="255">
        <f t="shared" si="500"/>
        <v>7</v>
      </c>
      <c r="IY46" s="254" t="str">
        <f>GrpF!$D$9</f>
        <v>Türkiye</v>
      </c>
      <c r="IZ46" s="258"/>
      <c r="JA46" s="258"/>
      <c r="JB46" s="263"/>
      <c r="JC46" s="255" t="str">
        <f t="shared" si="501"/>
        <v/>
      </c>
      <c r="JD46" s="255" t="str">
        <f>IF((JC46&lt;&gt;""),IF(OR($F46&lt;&gt;$G46,PrSettings!$M$4="●"),(($F46-$G46)=(IZ46-JA46))*1,0),"")</f>
        <v/>
      </c>
      <c r="JE46" s="255" t="str">
        <f t="shared" si="502"/>
        <v/>
      </c>
      <c r="JF46" s="255" t="str">
        <f>IF(JC46&lt;&gt;"",IF(ABS($F46-$G46)&gt;=PrSettings!$M$7,(ABS($F46-$G46-IZ46+JA46)&lt;=1)*1,IF(AND(JC46,$F46=$G46,$F46&gt;=PrSettings!$M$6),(ABS(IZ46-$F46)&lt;=1)*1,IF(AND(ABS($F46-$G46-IZ46+JA46)&lt;=1,$F46+$G46&gt;=PrSettings!$M$8),(ABS(IZ46-$F46)&lt;=1)*(ABS(JA46-$G46)&lt;=1)*1,""))),"")</f>
        <v/>
      </c>
      <c r="JG46" s="264"/>
      <c r="JI46" s="253">
        <f t="shared" si="419"/>
        <v>17</v>
      </c>
      <c r="JJ46" s="254" t="str">
        <f>GrpF!$B$9</f>
        <v>Czechia</v>
      </c>
      <c r="JK46" s="255">
        <f t="shared" si="503"/>
        <v>7</v>
      </c>
      <c r="JL46" s="254" t="str">
        <f>GrpF!$D$9</f>
        <v>Türkiye</v>
      </c>
      <c r="JM46" s="258"/>
      <c r="JN46" s="258"/>
      <c r="JO46" s="263"/>
      <c r="JP46" s="255" t="str">
        <f t="shared" si="504"/>
        <v/>
      </c>
      <c r="JQ46" s="255" t="str">
        <f>IF((JP46&lt;&gt;""),IF(OR($F46&lt;&gt;$G46,PrSettings!$M$4="●"),(($F46-$G46)=(JM46-JN46))*1,0),"")</f>
        <v/>
      </c>
      <c r="JR46" s="255" t="str">
        <f t="shared" si="505"/>
        <v/>
      </c>
      <c r="JS46" s="255" t="str">
        <f>IF(JP46&lt;&gt;"",IF(ABS($F46-$G46)&gt;=PrSettings!$M$7,(ABS($F46-$G46-JM46+JN46)&lt;=1)*1,IF(AND(JP46,$F46=$G46,$F46&gt;=PrSettings!$M$6),(ABS(JM46-$F46)&lt;=1)*1,IF(AND(ABS($F46-$G46-JM46+JN46)&lt;=1,$F46+$G46&gt;=PrSettings!$M$8),(ABS(JM46-$F46)&lt;=1)*(ABS(JN46-$G46)&lt;=1)*1,""))),"")</f>
        <v/>
      </c>
      <c r="JT46" s="264"/>
      <c r="JV46" s="253">
        <f t="shared" si="423"/>
        <v>17</v>
      </c>
      <c r="JW46" s="254" t="str">
        <f>GrpF!$B$9</f>
        <v>Czechia</v>
      </c>
      <c r="JX46" s="255">
        <f t="shared" si="506"/>
        <v>7</v>
      </c>
      <c r="JY46" s="254" t="str">
        <f>GrpF!$D$9</f>
        <v>Türkiye</v>
      </c>
      <c r="JZ46" s="258"/>
      <c r="KA46" s="258"/>
      <c r="KB46" s="263"/>
      <c r="KC46" s="255" t="str">
        <f t="shared" si="507"/>
        <v/>
      </c>
      <c r="KD46" s="255" t="str">
        <f>IF((KC46&lt;&gt;""),IF(OR($F46&lt;&gt;$G46,PrSettings!$M$4="●"),(($F46-$G46)=(JZ46-KA46))*1,0),"")</f>
        <v/>
      </c>
      <c r="KE46" s="255" t="str">
        <f t="shared" si="508"/>
        <v/>
      </c>
      <c r="KF46" s="255" t="str">
        <f>IF(KC46&lt;&gt;"",IF(ABS($F46-$G46)&gt;=PrSettings!$M$7,(ABS($F46-$G46-JZ46+KA46)&lt;=1)*1,IF(AND(KC46,$F46=$G46,$F46&gt;=PrSettings!$M$6),(ABS(JZ46-$F46)&lt;=1)*1,IF(AND(ABS($F46-$G46-JZ46+KA46)&lt;=1,$F46+$G46&gt;=PrSettings!$M$8),(ABS(JZ46-$F46)&lt;=1)*(ABS(KA46-$G46)&lt;=1)*1,""))),"")</f>
        <v/>
      </c>
      <c r="KG46" s="264"/>
      <c r="KI46" s="253">
        <f t="shared" si="427"/>
        <v>17</v>
      </c>
      <c r="KJ46" s="254" t="str">
        <f>GrpF!$B$9</f>
        <v>Czechia</v>
      </c>
      <c r="KK46" s="255">
        <f t="shared" si="509"/>
        <v>7</v>
      </c>
      <c r="KL46" s="254" t="str">
        <f>GrpF!$D$9</f>
        <v>Türkiye</v>
      </c>
      <c r="KM46" s="258"/>
      <c r="KN46" s="258"/>
      <c r="KO46" s="263"/>
      <c r="KP46" s="255" t="str">
        <f t="shared" si="510"/>
        <v/>
      </c>
      <c r="KQ46" s="255" t="str">
        <f>IF((KP46&lt;&gt;""),IF(OR($F46&lt;&gt;$G46,PrSettings!$M$4="●"),(($F46-$G46)=(KM46-KN46))*1,0),"")</f>
        <v/>
      </c>
      <c r="KR46" s="255" t="str">
        <f t="shared" si="511"/>
        <v/>
      </c>
      <c r="KS46" s="255" t="str">
        <f>IF(KP46&lt;&gt;"",IF(ABS($F46-$G46)&gt;=PrSettings!$M$7,(ABS($F46-$G46-KM46+KN46)&lt;=1)*1,IF(AND(KP46,$F46=$G46,$F46&gt;=PrSettings!$M$6),(ABS(KM46-$F46)&lt;=1)*1,IF(AND(ABS($F46-$G46-KM46+KN46)&lt;=1,$F46+$G46&gt;=PrSettings!$M$8),(ABS(KM46-$F46)&lt;=1)*(ABS(KN46-$G46)&lt;=1)*1,""))),"")</f>
        <v/>
      </c>
      <c r="KT46" s="264"/>
      <c r="KV46" s="253">
        <f t="shared" si="431"/>
        <v>17</v>
      </c>
      <c r="KW46" s="254" t="str">
        <f>GrpF!$B$9</f>
        <v>Czechia</v>
      </c>
      <c r="KX46" s="255">
        <f t="shared" si="512"/>
        <v>7</v>
      </c>
      <c r="KY46" s="254" t="str">
        <f>GrpF!$D$9</f>
        <v>Türkiye</v>
      </c>
      <c r="KZ46" s="258"/>
      <c r="LA46" s="258"/>
      <c r="LB46" s="263"/>
      <c r="LC46" s="255" t="str">
        <f t="shared" si="513"/>
        <v/>
      </c>
      <c r="LD46" s="255" t="str">
        <f>IF((LC46&lt;&gt;""),IF(OR($F46&lt;&gt;$G46,PrSettings!$M$4="●"),(($F46-$G46)=(KZ46-LA46))*1,0),"")</f>
        <v/>
      </c>
      <c r="LE46" s="255" t="str">
        <f t="shared" si="514"/>
        <v/>
      </c>
      <c r="LF46" s="255" t="str">
        <f>IF(LC46&lt;&gt;"",IF(ABS($F46-$G46)&gt;=PrSettings!$M$7,(ABS($F46-$G46-KZ46+LA46)&lt;=1)*1,IF(AND(LC46,$F46=$G46,$F46&gt;=PrSettings!$M$6),(ABS(KZ46-$F46)&lt;=1)*1,IF(AND(ABS($F46-$G46-KZ46+LA46)&lt;=1,$F46+$G46&gt;=PrSettings!$M$8),(ABS(KZ46-$F46)&lt;=1)*(ABS(LA46-$G46)&lt;=1)*1,""))),"")</f>
        <v/>
      </c>
      <c r="LG46" s="264"/>
      <c r="LI46" s="253">
        <f t="shared" si="435"/>
        <v>17</v>
      </c>
      <c r="LJ46" s="254" t="str">
        <f>GrpF!$B$9</f>
        <v>Czechia</v>
      </c>
      <c r="LK46" s="255">
        <f t="shared" si="515"/>
        <v>7</v>
      </c>
      <c r="LL46" s="254" t="str">
        <f>GrpF!$D$9</f>
        <v>Türkiye</v>
      </c>
      <c r="LM46" s="258"/>
      <c r="LN46" s="258"/>
      <c r="LO46" s="263"/>
      <c r="LP46" s="255" t="str">
        <f t="shared" si="516"/>
        <v/>
      </c>
      <c r="LQ46" s="255" t="str">
        <f>IF((LP46&lt;&gt;""),IF(OR($F46&lt;&gt;$G46,PrSettings!$M$4="●"),(($F46-$G46)=(LM46-LN46))*1,0),"")</f>
        <v/>
      </c>
      <c r="LR46" s="255" t="str">
        <f t="shared" si="517"/>
        <v/>
      </c>
      <c r="LS46" s="255" t="str">
        <f>IF(LP46&lt;&gt;"",IF(ABS($F46-$G46)&gt;=PrSettings!$M$7,(ABS($F46-$G46-LM46+LN46)&lt;=1)*1,IF(AND(LP46,$F46=$G46,$F46&gt;=PrSettings!$M$6),(ABS(LM46-$F46)&lt;=1)*1,IF(AND(ABS($F46-$G46-LM46+LN46)&lt;=1,$F46+$G46&gt;=PrSettings!$M$8),(ABS(LM46-$F46)&lt;=1)*(ABS(LN46-$G46)&lt;=1)*1,""))),"")</f>
        <v/>
      </c>
      <c r="LT46" s="264"/>
      <c r="LV46" s="253">
        <f t="shared" si="439"/>
        <v>17</v>
      </c>
      <c r="LW46" s="254" t="str">
        <f>GrpF!$B$9</f>
        <v>Czechia</v>
      </c>
      <c r="LX46" s="255">
        <f t="shared" si="518"/>
        <v>7</v>
      </c>
      <c r="LY46" s="254" t="str">
        <f>GrpF!$D$9</f>
        <v>Türkiye</v>
      </c>
      <c r="LZ46" s="258"/>
      <c r="MA46" s="258"/>
      <c r="MB46" s="263"/>
      <c r="MC46" s="255" t="str">
        <f t="shared" si="519"/>
        <v/>
      </c>
      <c r="MD46" s="255" t="str">
        <f>IF((MC46&lt;&gt;""),IF(OR($F46&lt;&gt;$G46,PrSettings!$M$4="●"),(($F46-$G46)=(LZ46-MA46))*1,0),"")</f>
        <v/>
      </c>
      <c r="ME46" s="255" t="str">
        <f t="shared" si="520"/>
        <v/>
      </c>
      <c r="MF46" s="255" t="str">
        <f>IF(MC46&lt;&gt;"",IF(ABS($F46-$G46)&gt;=PrSettings!$M$7,(ABS($F46-$G46-LZ46+MA46)&lt;=1)*1,IF(AND(MC46,$F46=$G46,$F46&gt;=PrSettings!$M$6),(ABS(LZ46-$F46)&lt;=1)*1,IF(AND(ABS($F46-$G46-LZ46+MA46)&lt;=1,$F46+$G46&gt;=PrSettings!$M$8),(ABS(LZ46-$F46)&lt;=1)*(ABS(MA46-$G46)&lt;=1)*1,""))),"")</f>
        <v/>
      </c>
      <c r="MG46" s="264"/>
    </row>
    <row r="47" ht="24.0" customHeight="1">
      <c r="A47" s="172"/>
      <c r="B47" s="243" t="str">
        <f>Language!$E$182</f>
        <v>Round of 16</v>
      </c>
      <c r="C47" s="265"/>
      <c r="D47" s="265"/>
      <c r="E47" s="246"/>
      <c r="F47" s="266"/>
      <c r="G47" s="267"/>
      <c r="H47" s="133"/>
      <c r="I47" s="243" t="str">
        <f t="shared" si="339"/>
        <v>Round of 16</v>
      </c>
      <c r="J47" s="245"/>
      <c r="K47" s="245"/>
      <c r="L47" s="246"/>
      <c r="M47" s="249"/>
      <c r="N47" s="250"/>
      <c r="O47" s="247"/>
      <c r="P47" s="251"/>
      <c r="Q47" s="251"/>
      <c r="R47" s="246"/>
      <c r="S47" s="246"/>
      <c r="T47" s="252"/>
      <c r="U47" s="133"/>
      <c r="V47" s="243" t="str">
        <f t="shared" si="343"/>
        <v>Round of 16</v>
      </c>
      <c r="W47" s="245"/>
      <c r="X47" s="245"/>
      <c r="Y47" s="246"/>
      <c r="Z47" s="249"/>
      <c r="AA47" s="250"/>
      <c r="AB47" s="247"/>
      <c r="AC47" s="251"/>
      <c r="AD47" s="251"/>
      <c r="AE47" s="246"/>
      <c r="AF47" s="246"/>
      <c r="AG47" s="252"/>
      <c r="AH47" s="133"/>
      <c r="AI47" s="243" t="str">
        <f t="shared" si="347"/>
        <v>Round of 16</v>
      </c>
      <c r="AJ47" s="245"/>
      <c r="AK47" s="245"/>
      <c r="AL47" s="246"/>
      <c r="AM47" s="249"/>
      <c r="AN47" s="250"/>
      <c r="AO47" s="247"/>
      <c r="AP47" s="251"/>
      <c r="AQ47" s="251"/>
      <c r="AR47" s="246"/>
      <c r="AS47" s="246"/>
      <c r="AT47" s="252"/>
      <c r="AU47" s="133"/>
      <c r="AV47" s="243" t="str">
        <f t="shared" si="351"/>
        <v>Round of 16</v>
      </c>
      <c r="AW47" s="245"/>
      <c r="AX47" s="245"/>
      <c r="AY47" s="246"/>
      <c r="AZ47" s="249"/>
      <c r="BA47" s="250"/>
      <c r="BB47" s="247"/>
      <c r="BC47" s="251"/>
      <c r="BD47" s="251"/>
      <c r="BE47" s="246"/>
      <c r="BF47" s="246"/>
      <c r="BG47" s="252"/>
      <c r="BH47" s="133"/>
      <c r="BI47" s="243" t="str">
        <f t="shared" si="355"/>
        <v>Round of 16</v>
      </c>
      <c r="BJ47" s="245"/>
      <c r="BK47" s="245"/>
      <c r="BL47" s="246"/>
      <c r="BM47" s="249"/>
      <c r="BN47" s="250"/>
      <c r="BO47" s="247"/>
      <c r="BP47" s="251"/>
      <c r="BQ47" s="251"/>
      <c r="BR47" s="246"/>
      <c r="BS47" s="246"/>
      <c r="BT47" s="252"/>
      <c r="BU47" s="133"/>
      <c r="BV47" s="243" t="str">
        <f t="shared" si="359"/>
        <v>Round of 16</v>
      </c>
      <c r="BW47" s="245"/>
      <c r="BX47" s="245"/>
      <c r="BY47" s="246"/>
      <c r="BZ47" s="249"/>
      <c r="CA47" s="250"/>
      <c r="CB47" s="247"/>
      <c r="CC47" s="251"/>
      <c r="CD47" s="251"/>
      <c r="CE47" s="246"/>
      <c r="CF47" s="246"/>
      <c r="CG47" s="252"/>
      <c r="CH47" s="133"/>
      <c r="CI47" s="243" t="str">
        <f t="shared" si="363"/>
        <v>Round of 16</v>
      </c>
      <c r="CJ47" s="245"/>
      <c r="CK47" s="245"/>
      <c r="CL47" s="246"/>
      <c r="CM47" s="249"/>
      <c r="CN47" s="250"/>
      <c r="CO47" s="247"/>
      <c r="CP47" s="251"/>
      <c r="CQ47" s="251"/>
      <c r="CR47" s="246"/>
      <c r="CS47" s="246"/>
      <c r="CT47" s="252"/>
      <c r="CU47" s="133"/>
      <c r="CV47" s="243" t="str">
        <f t="shared" si="367"/>
        <v>Round of 16</v>
      </c>
      <c r="CW47" s="245"/>
      <c r="CX47" s="245"/>
      <c r="CY47" s="246"/>
      <c r="CZ47" s="249"/>
      <c r="DA47" s="250"/>
      <c r="DB47" s="247"/>
      <c r="DC47" s="251"/>
      <c r="DD47" s="251"/>
      <c r="DE47" s="246"/>
      <c r="DF47" s="246"/>
      <c r="DG47" s="252"/>
      <c r="DH47" s="133"/>
      <c r="DI47" s="243" t="str">
        <f t="shared" si="371"/>
        <v>Round of 16</v>
      </c>
      <c r="DJ47" s="245"/>
      <c r="DK47" s="245"/>
      <c r="DL47" s="246"/>
      <c r="DM47" s="249"/>
      <c r="DN47" s="250"/>
      <c r="DO47" s="247"/>
      <c r="DP47" s="251"/>
      <c r="DQ47" s="251"/>
      <c r="DR47" s="246"/>
      <c r="DS47" s="246"/>
      <c r="DT47" s="252"/>
      <c r="DU47" s="133"/>
      <c r="DV47" s="243" t="str">
        <f t="shared" si="375"/>
        <v>Round of 16</v>
      </c>
      <c r="DW47" s="245"/>
      <c r="DX47" s="245"/>
      <c r="DY47" s="246"/>
      <c r="DZ47" s="249"/>
      <c r="EA47" s="250"/>
      <c r="EB47" s="247"/>
      <c r="EC47" s="251"/>
      <c r="ED47" s="251"/>
      <c r="EE47" s="246"/>
      <c r="EF47" s="246"/>
      <c r="EG47" s="252"/>
      <c r="EH47" s="133"/>
      <c r="EI47" s="243" t="str">
        <f t="shared" si="379"/>
        <v>Round of 16</v>
      </c>
      <c r="EJ47" s="245"/>
      <c r="EK47" s="245"/>
      <c r="EL47" s="246"/>
      <c r="EM47" s="249"/>
      <c r="EN47" s="250"/>
      <c r="EO47" s="247"/>
      <c r="EP47" s="251"/>
      <c r="EQ47" s="251"/>
      <c r="ER47" s="246"/>
      <c r="ES47" s="246"/>
      <c r="ET47" s="252"/>
      <c r="EU47" s="133"/>
      <c r="EV47" s="243" t="str">
        <f t="shared" si="383"/>
        <v>Round of 16</v>
      </c>
      <c r="EW47" s="245"/>
      <c r="EX47" s="245"/>
      <c r="EY47" s="246"/>
      <c r="EZ47" s="249"/>
      <c r="FA47" s="250"/>
      <c r="FB47" s="247"/>
      <c r="FC47" s="251"/>
      <c r="FD47" s="251"/>
      <c r="FE47" s="246"/>
      <c r="FF47" s="246"/>
      <c r="FG47" s="252"/>
      <c r="FH47" s="133"/>
      <c r="FI47" s="243" t="str">
        <f t="shared" si="387"/>
        <v>Round of 16</v>
      </c>
      <c r="FJ47" s="245"/>
      <c r="FK47" s="245"/>
      <c r="FL47" s="246"/>
      <c r="FM47" s="249"/>
      <c r="FN47" s="250"/>
      <c r="FO47" s="247"/>
      <c r="FP47" s="251"/>
      <c r="FQ47" s="251"/>
      <c r="FR47" s="246"/>
      <c r="FS47" s="246"/>
      <c r="FT47" s="252"/>
      <c r="FU47" s="133"/>
      <c r="FV47" s="243" t="str">
        <f t="shared" si="391"/>
        <v>Round of 16</v>
      </c>
      <c r="FW47" s="245"/>
      <c r="FX47" s="245"/>
      <c r="FY47" s="246"/>
      <c r="FZ47" s="249"/>
      <c r="GA47" s="250"/>
      <c r="GB47" s="247"/>
      <c r="GC47" s="251"/>
      <c r="GD47" s="251"/>
      <c r="GE47" s="246"/>
      <c r="GF47" s="246"/>
      <c r="GG47" s="252"/>
      <c r="GH47" s="133"/>
      <c r="GI47" s="243" t="str">
        <f t="shared" si="395"/>
        <v>Round of 16</v>
      </c>
      <c r="GJ47" s="245"/>
      <c r="GK47" s="245"/>
      <c r="GL47" s="246"/>
      <c r="GM47" s="249"/>
      <c r="GN47" s="250"/>
      <c r="GO47" s="247"/>
      <c r="GP47" s="251"/>
      <c r="GQ47" s="251"/>
      <c r="GR47" s="246"/>
      <c r="GS47" s="246"/>
      <c r="GT47" s="252"/>
      <c r="GU47" s="133"/>
      <c r="GV47" s="243" t="str">
        <f t="shared" si="399"/>
        <v>Round of 16</v>
      </c>
      <c r="GW47" s="245"/>
      <c r="GX47" s="245"/>
      <c r="GY47" s="246"/>
      <c r="GZ47" s="249"/>
      <c r="HA47" s="250"/>
      <c r="HB47" s="247"/>
      <c r="HC47" s="251"/>
      <c r="HD47" s="251"/>
      <c r="HE47" s="246"/>
      <c r="HF47" s="246"/>
      <c r="HG47" s="252"/>
      <c r="HH47" s="133"/>
      <c r="HI47" s="243" t="str">
        <f t="shared" si="403"/>
        <v>Round of 16</v>
      </c>
      <c r="HJ47" s="245"/>
      <c r="HK47" s="245"/>
      <c r="HL47" s="246"/>
      <c r="HM47" s="249"/>
      <c r="HN47" s="250"/>
      <c r="HO47" s="247"/>
      <c r="HP47" s="251"/>
      <c r="HQ47" s="251"/>
      <c r="HR47" s="246"/>
      <c r="HS47" s="246"/>
      <c r="HT47" s="252"/>
      <c r="HU47" s="133"/>
      <c r="HV47" s="243" t="str">
        <f t="shared" si="407"/>
        <v>Round of 16</v>
      </c>
      <c r="HW47" s="245"/>
      <c r="HX47" s="245"/>
      <c r="HY47" s="246"/>
      <c r="HZ47" s="249"/>
      <c r="IA47" s="250"/>
      <c r="IB47" s="247"/>
      <c r="IC47" s="251"/>
      <c r="ID47" s="251"/>
      <c r="IE47" s="246"/>
      <c r="IF47" s="246"/>
      <c r="IG47" s="252"/>
      <c r="IH47" s="133"/>
      <c r="II47" s="243" t="str">
        <f t="shared" si="411"/>
        <v>Round of 16</v>
      </c>
      <c r="IJ47" s="245"/>
      <c r="IK47" s="245"/>
      <c r="IL47" s="246"/>
      <c r="IM47" s="249"/>
      <c r="IN47" s="250"/>
      <c r="IO47" s="247"/>
      <c r="IP47" s="251"/>
      <c r="IQ47" s="251"/>
      <c r="IR47" s="246"/>
      <c r="IS47" s="246"/>
      <c r="IT47" s="252"/>
      <c r="IU47" s="133"/>
      <c r="IV47" s="243" t="str">
        <f t="shared" si="415"/>
        <v>Round of 16</v>
      </c>
      <c r="IW47" s="245"/>
      <c r="IX47" s="245"/>
      <c r="IY47" s="246"/>
      <c r="IZ47" s="249"/>
      <c r="JA47" s="250"/>
      <c r="JB47" s="247"/>
      <c r="JC47" s="251"/>
      <c r="JD47" s="251"/>
      <c r="JE47" s="246"/>
      <c r="JF47" s="246"/>
      <c r="JG47" s="252"/>
      <c r="JH47" s="133"/>
      <c r="JI47" s="243" t="str">
        <f t="shared" si="419"/>
        <v>Round of 16</v>
      </c>
      <c r="JJ47" s="245"/>
      <c r="JK47" s="245"/>
      <c r="JL47" s="246"/>
      <c r="JM47" s="249"/>
      <c r="JN47" s="250"/>
      <c r="JO47" s="247"/>
      <c r="JP47" s="251"/>
      <c r="JQ47" s="251"/>
      <c r="JR47" s="246"/>
      <c r="JS47" s="246"/>
      <c r="JT47" s="252"/>
      <c r="JU47" s="133"/>
      <c r="JV47" s="243" t="str">
        <f t="shared" si="423"/>
        <v>Round of 16</v>
      </c>
      <c r="JW47" s="245"/>
      <c r="JX47" s="245"/>
      <c r="JY47" s="246"/>
      <c r="JZ47" s="249"/>
      <c r="KA47" s="250"/>
      <c r="KB47" s="247"/>
      <c r="KC47" s="251"/>
      <c r="KD47" s="251"/>
      <c r="KE47" s="246"/>
      <c r="KF47" s="246"/>
      <c r="KG47" s="252"/>
      <c r="KH47" s="133"/>
      <c r="KI47" s="243" t="str">
        <f t="shared" si="427"/>
        <v>Round of 16</v>
      </c>
      <c r="KJ47" s="245"/>
      <c r="KK47" s="245"/>
      <c r="KL47" s="246"/>
      <c r="KM47" s="249"/>
      <c r="KN47" s="250"/>
      <c r="KO47" s="247"/>
      <c r="KP47" s="251"/>
      <c r="KQ47" s="251"/>
      <c r="KR47" s="246"/>
      <c r="KS47" s="246"/>
      <c r="KT47" s="252"/>
      <c r="KU47" s="133"/>
      <c r="KV47" s="243" t="str">
        <f t="shared" si="431"/>
        <v>Round of 16</v>
      </c>
      <c r="KW47" s="245"/>
      <c r="KX47" s="245"/>
      <c r="KY47" s="246"/>
      <c r="KZ47" s="249"/>
      <c r="LA47" s="250"/>
      <c r="LB47" s="247"/>
      <c r="LC47" s="251"/>
      <c r="LD47" s="251"/>
      <c r="LE47" s="246"/>
      <c r="LF47" s="246"/>
      <c r="LG47" s="252"/>
      <c r="LH47" s="133"/>
      <c r="LI47" s="243" t="str">
        <f t="shared" si="435"/>
        <v>Round of 16</v>
      </c>
      <c r="LJ47" s="245"/>
      <c r="LK47" s="245"/>
      <c r="LL47" s="246"/>
      <c r="LM47" s="249"/>
      <c r="LN47" s="250"/>
      <c r="LO47" s="247"/>
      <c r="LP47" s="251"/>
      <c r="LQ47" s="251"/>
      <c r="LR47" s="246"/>
      <c r="LS47" s="246"/>
      <c r="LT47" s="252"/>
      <c r="LU47" s="133"/>
      <c r="LV47" s="243" t="str">
        <f t="shared" si="439"/>
        <v>Round of 16</v>
      </c>
      <c r="LW47" s="245"/>
      <c r="LX47" s="245"/>
      <c r="LY47" s="246"/>
      <c r="LZ47" s="249"/>
      <c r="MA47" s="250"/>
      <c r="MB47" s="247"/>
      <c r="MC47" s="251"/>
      <c r="MD47" s="251"/>
      <c r="ME47" s="246"/>
      <c r="MF47" s="246"/>
      <c r="MG47" s="252"/>
    </row>
    <row r="48">
      <c r="A48" s="172"/>
      <c r="B48" s="253">
        <f t="array" ref="B48">IF(C48="","",INDEX(Groups!$C$7:$C$35,MATCH(C48,Groups!$D$7:$D$35,0)))</f>
        <v>18</v>
      </c>
      <c r="C48" s="254" t="str">
        <f>INDIRECT("'"&amp;References!$A$1&amp;"'!"&amp;"$B$54")</f>
        <v>Italy</v>
      </c>
      <c r="D48" s="255">
        <f t="array" ref="D48">IF(E48="","",INDEX(Groups!$C$7:$C$35,MATCH(E48,Groups!$D$7:$D$35,0)))</f>
        <v>21</v>
      </c>
      <c r="E48" s="254" t="str">
        <f>INDIRECT("'"&amp;References!$A$1&amp;"'!"&amp;"$C$54")</f>
        <v>Ukraine</v>
      </c>
      <c r="F48" s="256">
        <f>IF(AND(INDIRECT("'"&amp;References!$A$1&amp;"'!"&amp;"$B$55")&lt;&gt;"",INDIRECT("'"&amp;References!$A$1&amp;"'!"&amp;"$C$55")&lt;&gt;""),INDIRECT("'"&amp;References!$A$1&amp;"'!"&amp;"$B$55"),"")</f>
        <v>1</v>
      </c>
      <c r="G48" s="257">
        <f>IF(AND(INDIRECT("'"&amp;References!$A$1&amp;"'!"&amp;"$B$55")&lt;&gt;"",INDIRECT("'"&amp;References!$A$1&amp;"'!"&amp;"$C$55")&lt;&gt;""),INDIRECT("'"&amp;References!$A$1&amp;"'!"&amp;"$C$55"),"")</f>
        <v>0</v>
      </c>
      <c r="H48" s="133"/>
      <c r="I48" s="253">
        <f t="shared" si="339"/>
        <v>18</v>
      </c>
      <c r="J48" s="254" t="str">
        <f t="shared" ref="J48:J55" si="521">$C48</f>
        <v>Italy</v>
      </c>
      <c r="K48" s="255">
        <f t="shared" ref="K48:K55" si="522">$D48</f>
        <v>21</v>
      </c>
      <c r="L48" s="254" t="str">
        <f t="shared" ref="L48:L55" si="523">$E48</f>
        <v>Ukraine</v>
      </c>
      <c r="M48" s="258"/>
      <c r="N48" s="258"/>
      <c r="O48" s="359"/>
      <c r="P48" s="255" t="str">
        <f t="shared" ref="P48:P55" si="524">IF(($F48&lt;&gt;"")*($G48&lt;&gt;"")*(M48&lt;&gt;"")*(N48&lt;&gt;""),IF(T48&lt;&gt;2,"0",($F48&gt;$G48)*(M48&gt;N48)+($F48=$G48)*(M48=N48)+($F48&lt;$G48)*(M48&lt;N48)),"")</f>
        <v/>
      </c>
      <c r="Q48" s="255" t="str">
        <f>IF((P48&lt;&gt;""),IF(OR($F48&lt;&gt;$G48,PrSettings!$M$4="●"),(($F48-$G48)=(M48-N48))*1,0),"")</f>
        <v/>
      </c>
      <c r="R48" s="255" t="str">
        <f t="shared" ref="R48:R55" si="525">IF((Q48&lt;&gt;""),($F48=M48)*($G48=N48),"")</f>
        <v/>
      </c>
      <c r="S48" s="255" t="str">
        <f>IF(P48&lt;&gt;"",IF(ABS($F48-$G48)&gt;=PrSettings!$M$7,(ABS($F48-$G48-M48+N48)&lt;=1)*1,IF(AND(P48,$F48=$G48,$F48&gt;=PrSettings!$M$6),(ABS(M48-$F48)&lt;=1)*1,IF(AND(ABS($F48-$G48-M48+N48)&lt;=1,$F48+$G48&gt;=PrSettings!$M$8),(ABS(M48-$F48)&lt;=1)*(ABS(N48-$G48)&lt;=1)*1,""))),"")</f>
        <v/>
      </c>
      <c r="T48" s="360">
        <f t="shared" ref="T48:T55" si="526">IF(OR(($C48&lt;&gt;"")*(I48&lt;&gt;""),($E48&lt;&gt;"")*(K48&lt;&gt;"")),($B48=I48)*1+($D48=K48)*1,"")</f>
        <v>2</v>
      </c>
      <c r="U48" s="133"/>
      <c r="V48" s="253">
        <f t="shared" si="343"/>
        <v>18</v>
      </c>
      <c r="W48" s="254" t="str">
        <f t="shared" ref="W48:W55" si="527">$C48</f>
        <v>Italy</v>
      </c>
      <c r="X48" s="255">
        <f t="shared" ref="X48:X55" si="528">$D48</f>
        <v>21</v>
      </c>
      <c r="Y48" s="254" t="str">
        <f t="shared" ref="Y48:Y55" si="529">$E48</f>
        <v>Ukraine</v>
      </c>
      <c r="Z48" s="258"/>
      <c r="AA48" s="258"/>
      <c r="AB48" s="359"/>
      <c r="AC48" s="255" t="str">
        <f t="shared" ref="AC48:AC55" si="530">IF(($F48&lt;&gt;"")*($G48&lt;&gt;"")*(Z48&lt;&gt;"")*(AA48&lt;&gt;""),IF(AG48&lt;&gt;2,"0",($F48&gt;$G48)*(Z48&gt;AA48)+($F48=$G48)*(Z48=AA48)+($F48&lt;$G48)*(Z48&lt;AA48)),"")</f>
        <v/>
      </c>
      <c r="AD48" s="255" t="str">
        <f>IF((AC48&lt;&gt;""),IF(OR($F48&lt;&gt;$G48,PrSettings!$M$4="●"),(($F48-$G48)=(Z48-AA48))*1,0),"")</f>
        <v/>
      </c>
      <c r="AE48" s="255" t="str">
        <f t="shared" ref="AE48:AE55" si="531">IF((AD48&lt;&gt;""),($F48=Z48)*($G48=AA48),"")</f>
        <v/>
      </c>
      <c r="AF48" s="255" t="str">
        <f>IF(AC48&lt;&gt;"",IF(ABS($F48-$G48)&gt;=PrSettings!$M$7,(ABS($F48-$G48-Z48+AA48)&lt;=1)*1,IF(AND(AC48,$F48=$G48,$F48&gt;=PrSettings!$M$6),(ABS(Z48-$F48)&lt;=1)*1,IF(AND(ABS($F48-$G48-Z48+AA48)&lt;=1,$F48+$G48&gt;=PrSettings!$M$8),(ABS(Z48-$F48)&lt;=1)*(ABS(AA48-$G48)&lt;=1)*1,""))),"")</f>
        <v/>
      </c>
      <c r="AG48" s="360">
        <f t="shared" ref="AG48:AG55" si="532">IF(OR(($C48&lt;&gt;"")*(V48&lt;&gt;""),($E48&lt;&gt;"")*(X48&lt;&gt;"")),($B48=V48)*1+($D48=X48)*1,"")</f>
        <v>2</v>
      </c>
      <c r="AH48" s="133"/>
      <c r="AI48" s="253">
        <f t="shared" si="347"/>
        <v>18</v>
      </c>
      <c r="AJ48" s="254" t="str">
        <f t="shared" ref="AJ48:AJ55" si="533">$C48</f>
        <v>Italy</v>
      </c>
      <c r="AK48" s="255">
        <f t="shared" ref="AK48:AK55" si="534">$D48</f>
        <v>21</v>
      </c>
      <c r="AL48" s="254" t="str">
        <f t="shared" ref="AL48:AL55" si="535">$E48</f>
        <v>Ukraine</v>
      </c>
      <c r="AM48" s="258"/>
      <c r="AN48" s="258"/>
      <c r="AO48" s="359"/>
      <c r="AP48" s="255" t="str">
        <f t="shared" ref="AP48:AP55" si="536">IF(($F48&lt;&gt;"")*($G48&lt;&gt;"")*(AM48&lt;&gt;"")*(AN48&lt;&gt;""),IF(AT48&lt;&gt;2,"0",($F48&gt;$G48)*(AM48&gt;AN48)+($F48=$G48)*(AM48=AN48)+($F48&lt;$G48)*(AM48&lt;AN48)),"")</f>
        <v/>
      </c>
      <c r="AQ48" s="255" t="str">
        <f>IF((AP48&lt;&gt;""),IF(OR($F48&lt;&gt;$G48,PrSettings!$M$4="●"),(($F48-$G48)=(AM48-AN48))*1,0),"")</f>
        <v/>
      </c>
      <c r="AR48" s="255" t="str">
        <f t="shared" ref="AR48:AR55" si="537">IF((AQ48&lt;&gt;""),($F48=AM48)*($G48=AN48),"")</f>
        <v/>
      </c>
      <c r="AS48" s="255" t="str">
        <f>IF(AP48&lt;&gt;"",IF(ABS($F48-$G48)&gt;=PrSettings!$M$7,(ABS($F48-$G48-AM48+AN48)&lt;=1)*1,IF(AND(AP48,$F48=$G48,$F48&gt;=PrSettings!$M$6),(ABS(AM48-$F48)&lt;=1)*1,IF(AND(ABS($F48-$G48-AM48+AN48)&lt;=1,$F48+$G48&gt;=PrSettings!$M$8),(ABS(AM48-$F48)&lt;=1)*(ABS(AN48-$G48)&lt;=1)*1,""))),"")</f>
        <v/>
      </c>
      <c r="AT48" s="360">
        <f t="shared" ref="AT48:AT55" si="538">IF(OR(($C48&lt;&gt;"")*(AI48&lt;&gt;""),($E48&lt;&gt;"")*(AK48&lt;&gt;"")),($B48=AI48)*1+($D48=AK48)*1,"")</f>
        <v>2</v>
      </c>
      <c r="AU48" s="133"/>
      <c r="AV48" s="253">
        <f t="shared" si="351"/>
        <v>18</v>
      </c>
      <c r="AW48" s="254" t="str">
        <f t="shared" ref="AW48:AW55" si="539">$C48</f>
        <v>Italy</v>
      </c>
      <c r="AX48" s="255">
        <f t="shared" ref="AX48:AX55" si="540">$D48</f>
        <v>21</v>
      </c>
      <c r="AY48" s="254" t="str">
        <f t="shared" ref="AY48:AY55" si="541">$E48</f>
        <v>Ukraine</v>
      </c>
      <c r="AZ48" s="258"/>
      <c r="BA48" s="258"/>
      <c r="BB48" s="359"/>
      <c r="BC48" s="255" t="str">
        <f t="shared" ref="BC48:BC55" si="542">IF(($F48&lt;&gt;"")*($G48&lt;&gt;"")*(AZ48&lt;&gt;"")*(BA48&lt;&gt;""),IF(BG48&lt;&gt;2,"0",($F48&gt;$G48)*(AZ48&gt;BA48)+($F48=$G48)*(AZ48=BA48)+($F48&lt;$G48)*(AZ48&lt;BA48)),"")</f>
        <v/>
      </c>
      <c r="BD48" s="255" t="str">
        <f>IF((BC48&lt;&gt;""),IF(OR($F48&lt;&gt;$G48,PrSettings!$M$4="●"),(($F48-$G48)=(AZ48-BA48))*1,0),"")</f>
        <v/>
      </c>
      <c r="BE48" s="255" t="str">
        <f t="shared" ref="BE48:BE55" si="543">IF((BD48&lt;&gt;""),($F48=AZ48)*($G48=BA48),"")</f>
        <v/>
      </c>
      <c r="BF48" s="255" t="str">
        <f>IF(BC48&lt;&gt;"",IF(ABS($F48-$G48)&gt;=PrSettings!$M$7,(ABS($F48-$G48-AZ48+BA48)&lt;=1)*1,IF(AND(BC48,$F48=$G48,$F48&gt;=PrSettings!$M$6),(ABS(AZ48-$F48)&lt;=1)*1,IF(AND(ABS($F48-$G48-AZ48+BA48)&lt;=1,$F48+$G48&gt;=PrSettings!$M$8),(ABS(AZ48-$F48)&lt;=1)*(ABS(BA48-$G48)&lt;=1)*1,""))),"")</f>
        <v/>
      </c>
      <c r="BG48" s="360">
        <f t="shared" ref="BG48:BG55" si="544">IF(OR(($C48&lt;&gt;"")*(AV48&lt;&gt;""),($E48&lt;&gt;"")*(AX48&lt;&gt;"")),($B48=AV48)*1+($D48=AX48)*1,"")</f>
        <v>2</v>
      </c>
      <c r="BH48" s="133"/>
      <c r="BI48" s="253">
        <f t="shared" si="355"/>
        <v>18</v>
      </c>
      <c r="BJ48" s="254" t="str">
        <f t="shared" ref="BJ48:BJ55" si="545">$C48</f>
        <v>Italy</v>
      </c>
      <c r="BK48" s="255">
        <f t="shared" ref="BK48:BK55" si="546">$D48</f>
        <v>21</v>
      </c>
      <c r="BL48" s="254" t="str">
        <f t="shared" ref="BL48:BL55" si="547">$E48</f>
        <v>Ukraine</v>
      </c>
      <c r="BM48" s="258"/>
      <c r="BN48" s="258"/>
      <c r="BO48" s="359"/>
      <c r="BP48" s="255" t="str">
        <f t="shared" ref="BP48:BP55" si="548">IF(($F48&lt;&gt;"")*($G48&lt;&gt;"")*(BM48&lt;&gt;"")*(BN48&lt;&gt;""),IF(BT48&lt;&gt;2,"0",($F48&gt;$G48)*(BM48&gt;BN48)+($F48=$G48)*(BM48=BN48)+($F48&lt;$G48)*(BM48&lt;BN48)),"")</f>
        <v/>
      </c>
      <c r="BQ48" s="255" t="str">
        <f>IF((BP48&lt;&gt;""),IF(OR($F48&lt;&gt;$G48,PrSettings!$M$4="●"),(($F48-$G48)=(BM48-BN48))*1,0),"")</f>
        <v/>
      </c>
      <c r="BR48" s="255" t="str">
        <f t="shared" ref="BR48:BR55" si="549">IF((BQ48&lt;&gt;""),($F48=BM48)*($G48=BN48),"")</f>
        <v/>
      </c>
      <c r="BS48" s="255" t="str">
        <f>IF(BP48&lt;&gt;"",IF(ABS($F48-$G48)&gt;=PrSettings!$M$7,(ABS($F48-$G48-BM48+BN48)&lt;=1)*1,IF(AND(BP48,$F48=$G48,$F48&gt;=PrSettings!$M$6),(ABS(BM48-$F48)&lt;=1)*1,IF(AND(ABS($F48-$G48-BM48+BN48)&lt;=1,$F48+$G48&gt;=PrSettings!$M$8),(ABS(BM48-$F48)&lt;=1)*(ABS(BN48-$G48)&lt;=1)*1,""))),"")</f>
        <v/>
      </c>
      <c r="BT48" s="360">
        <f t="shared" ref="BT48:BT55" si="550">IF(OR(($C48&lt;&gt;"")*(BI48&lt;&gt;""),($E48&lt;&gt;"")*(BK48&lt;&gt;"")),($B48=BI48)*1+($D48=BK48)*1,"")</f>
        <v>2</v>
      </c>
      <c r="BU48" s="133"/>
      <c r="BV48" s="253">
        <f t="shared" si="359"/>
        <v>18</v>
      </c>
      <c r="BW48" s="254" t="str">
        <f t="shared" ref="BW48:BW55" si="551">$C48</f>
        <v>Italy</v>
      </c>
      <c r="BX48" s="255">
        <f t="shared" ref="BX48:BX55" si="552">$D48</f>
        <v>21</v>
      </c>
      <c r="BY48" s="254" t="str">
        <f t="shared" ref="BY48:BY55" si="553">$E48</f>
        <v>Ukraine</v>
      </c>
      <c r="BZ48" s="258"/>
      <c r="CA48" s="258"/>
      <c r="CB48" s="359"/>
      <c r="CC48" s="255" t="str">
        <f t="shared" ref="CC48:CC55" si="554">IF(($F48&lt;&gt;"")*($G48&lt;&gt;"")*(BZ48&lt;&gt;"")*(CA48&lt;&gt;""),IF(CG48&lt;&gt;2,"0",($F48&gt;$G48)*(BZ48&gt;CA48)+($F48=$G48)*(BZ48=CA48)+($F48&lt;$G48)*(BZ48&lt;CA48)),"")</f>
        <v/>
      </c>
      <c r="CD48" s="255" t="str">
        <f>IF((CC48&lt;&gt;""),IF(OR($F48&lt;&gt;$G48,PrSettings!$M$4="●"),(($F48-$G48)=(BZ48-CA48))*1,0),"")</f>
        <v/>
      </c>
      <c r="CE48" s="255" t="str">
        <f t="shared" ref="CE48:CE55" si="555">IF((CD48&lt;&gt;""),($F48=BZ48)*($G48=CA48),"")</f>
        <v/>
      </c>
      <c r="CF48" s="255" t="str">
        <f>IF(CC48&lt;&gt;"",IF(ABS($F48-$G48)&gt;=PrSettings!$M$7,(ABS($F48-$G48-BZ48+CA48)&lt;=1)*1,IF(AND(CC48,$F48=$G48,$F48&gt;=PrSettings!$M$6),(ABS(BZ48-$F48)&lt;=1)*1,IF(AND(ABS($F48-$G48-BZ48+CA48)&lt;=1,$F48+$G48&gt;=PrSettings!$M$8),(ABS(BZ48-$F48)&lt;=1)*(ABS(CA48-$G48)&lt;=1)*1,""))),"")</f>
        <v/>
      </c>
      <c r="CG48" s="360">
        <f t="shared" ref="CG48:CG55" si="556">IF(OR(($C48&lt;&gt;"")*(BV48&lt;&gt;""),($E48&lt;&gt;"")*(BX48&lt;&gt;"")),($B48=BV48)*1+($D48=BX48)*1,"")</f>
        <v>2</v>
      </c>
      <c r="CH48" s="133"/>
      <c r="CI48" s="253">
        <f t="shared" si="363"/>
        <v>18</v>
      </c>
      <c r="CJ48" s="254" t="str">
        <f t="shared" ref="CJ48:CJ55" si="557">$C48</f>
        <v>Italy</v>
      </c>
      <c r="CK48" s="255">
        <f t="shared" ref="CK48:CK55" si="558">$D48</f>
        <v>21</v>
      </c>
      <c r="CL48" s="254" t="str">
        <f t="shared" ref="CL48:CL55" si="559">$E48</f>
        <v>Ukraine</v>
      </c>
      <c r="CM48" s="258"/>
      <c r="CN48" s="258"/>
      <c r="CO48" s="359"/>
      <c r="CP48" s="255" t="str">
        <f t="shared" ref="CP48:CP55" si="560">IF(($F48&lt;&gt;"")*($G48&lt;&gt;"")*(CM48&lt;&gt;"")*(CN48&lt;&gt;""),IF(CT48&lt;&gt;2,"0",($F48&gt;$G48)*(CM48&gt;CN48)+($F48=$G48)*(CM48=CN48)+($F48&lt;$G48)*(CM48&lt;CN48)),"")</f>
        <v/>
      </c>
      <c r="CQ48" s="255" t="str">
        <f>IF((CP48&lt;&gt;""),IF(OR($F48&lt;&gt;$G48,PrSettings!$M$4="●"),(($F48-$G48)=(CM48-CN48))*1,0),"")</f>
        <v/>
      </c>
      <c r="CR48" s="255" t="str">
        <f t="shared" ref="CR48:CR55" si="561">IF((CQ48&lt;&gt;""),($F48=CM48)*($G48=CN48),"")</f>
        <v/>
      </c>
      <c r="CS48" s="255" t="str">
        <f>IF(CP48&lt;&gt;"",IF(ABS($F48-$G48)&gt;=PrSettings!$M$7,(ABS($F48-$G48-CM48+CN48)&lt;=1)*1,IF(AND(CP48,$F48=$G48,$F48&gt;=PrSettings!$M$6),(ABS(CM48-$F48)&lt;=1)*1,IF(AND(ABS($F48-$G48-CM48+CN48)&lt;=1,$F48+$G48&gt;=PrSettings!$M$8),(ABS(CM48-$F48)&lt;=1)*(ABS(CN48-$G48)&lt;=1)*1,""))),"")</f>
        <v/>
      </c>
      <c r="CT48" s="360">
        <f t="shared" ref="CT48:CT55" si="562">IF(OR(($C48&lt;&gt;"")*(CI48&lt;&gt;""),($E48&lt;&gt;"")*(CK48&lt;&gt;"")),($B48=CI48)*1+($D48=CK48)*1,"")</f>
        <v>2</v>
      </c>
      <c r="CU48" s="133"/>
      <c r="CV48" s="253">
        <f t="shared" si="367"/>
        <v>18</v>
      </c>
      <c r="CW48" s="254" t="str">
        <f t="shared" ref="CW48:CW55" si="563">$C48</f>
        <v>Italy</v>
      </c>
      <c r="CX48" s="255">
        <f t="shared" ref="CX48:CX55" si="564">$D48</f>
        <v>21</v>
      </c>
      <c r="CY48" s="254" t="str">
        <f t="shared" ref="CY48:CY55" si="565">$E48</f>
        <v>Ukraine</v>
      </c>
      <c r="CZ48" s="258"/>
      <c r="DA48" s="258"/>
      <c r="DB48" s="359"/>
      <c r="DC48" s="255" t="str">
        <f t="shared" ref="DC48:DC55" si="566">IF(($F48&lt;&gt;"")*($G48&lt;&gt;"")*(CZ48&lt;&gt;"")*(DA48&lt;&gt;""),IF(DG48&lt;&gt;2,"0",($F48&gt;$G48)*(CZ48&gt;DA48)+($F48=$G48)*(CZ48=DA48)+($F48&lt;$G48)*(CZ48&lt;DA48)),"")</f>
        <v/>
      </c>
      <c r="DD48" s="255" t="str">
        <f>IF((DC48&lt;&gt;""),IF(OR($F48&lt;&gt;$G48,PrSettings!$M$4="●"),(($F48-$G48)=(CZ48-DA48))*1,0),"")</f>
        <v/>
      </c>
      <c r="DE48" s="255" t="str">
        <f t="shared" ref="DE48:DE55" si="567">IF((DD48&lt;&gt;""),($F48=CZ48)*($G48=DA48),"")</f>
        <v/>
      </c>
      <c r="DF48" s="255" t="str">
        <f>IF(DC48&lt;&gt;"",IF(ABS($F48-$G48)&gt;=PrSettings!$M$7,(ABS($F48-$G48-CZ48+DA48)&lt;=1)*1,IF(AND(DC48,$F48=$G48,$F48&gt;=PrSettings!$M$6),(ABS(CZ48-$F48)&lt;=1)*1,IF(AND(ABS($F48-$G48-CZ48+DA48)&lt;=1,$F48+$G48&gt;=PrSettings!$M$8),(ABS(CZ48-$F48)&lt;=1)*(ABS(DA48-$G48)&lt;=1)*1,""))),"")</f>
        <v/>
      </c>
      <c r="DG48" s="360">
        <f t="shared" ref="DG48:DG55" si="568">IF(OR(($C48&lt;&gt;"")*(CV48&lt;&gt;""),($E48&lt;&gt;"")*(CX48&lt;&gt;"")),($B48=CV48)*1+($D48=CX48)*1,"")</f>
        <v>2</v>
      </c>
      <c r="DH48" s="133"/>
      <c r="DI48" s="253">
        <f t="shared" si="371"/>
        <v>18</v>
      </c>
      <c r="DJ48" s="254" t="str">
        <f t="shared" ref="DJ48:DJ55" si="569">$C48</f>
        <v>Italy</v>
      </c>
      <c r="DK48" s="255">
        <f t="shared" ref="DK48:DK55" si="570">$D48</f>
        <v>21</v>
      </c>
      <c r="DL48" s="254" t="str">
        <f t="shared" ref="DL48:DL55" si="571">$E48</f>
        <v>Ukraine</v>
      </c>
      <c r="DM48" s="258"/>
      <c r="DN48" s="258"/>
      <c r="DO48" s="359"/>
      <c r="DP48" s="255" t="str">
        <f t="shared" ref="DP48:DP55" si="572">IF(($F48&lt;&gt;"")*($G48&lt;&gt;"")*(DM48&lt;&gt;"")*(DN48&lt;&gt;""),IF(DT48&lt;&gt;2,"0",($F48&gt;$G48)*(DM48&gt;DN48)+($F48=$G48)*(DM48=DN48)+($F48&lt;$G48)*(DM48&lt;DN48)),"")</f>
        <v/>
      </c>
      <c r="DQ48" s="255" t="str">
        <f>IF((DP48&lt;&gt;""),IF(OR($F48&lt;&gt;$G48,PrSettings!$M$4="●"),(($F48-$G48)=(DM48-DN48))*1,0),"")</f>
        <v/>
      </c>
      <c r="DR48" s="255" t="str">
        <f t="shared" ref="DR48:DR55" si="573">IF((DQ48&lt;&gt;""),($F48=DM48)*($G48=DN48),"")</f>
        <v/>
      </c>
      <c r="DS48" s="255" t="str">
        <f>IF(DP48&lt;&gt;"",IF(ABS($F48-$G48)&gt;=PrSettings!$M$7,(ABS($F48-$G48-DM48+DN48)&lt;=1)*1,IF(AND(DP48,$F48=$G48,$F48&gt;=PrSettings!$M$6),(ABS(DM48-$F48)&lt;=1)*1,IF(AND(ABS($F48-$G48-DM48+DN48)&lt;=1,$F48+$G48&gt;=PrSettings!$M$8),(ABS(DM48-$F48)&lt;=1)*(ABS(DN48-$G48)&lt;=1)*1,""))),"")</f>
        <v/>
      </c>
      <c r="DT48" s="360">
        <f t="shared" ref="DT48:DT55" si="574">IF(OR(($C48&lt;&gt;"")*(DI48&lt;&gt;""),($E48&lt;&gt;"")*(DK48&lt;&gt;"")),($B48=DI48)*1+($D48=DK48)*1,"")</f>
        <v>2</v>
      </c>
      <c r="DU48" s="133"/>
      <c r="DV48" s="253">
        <f t="shared" si="375"/>
        <v>18</v>
      </c>
      <c r="DW48" s="254" t="str">
        <f t="shared" ref="DW48:DW55" si="575">$C48</f>
        <v>Italy</v>
      </c>
      <c r="DX48" s="255">
        <f t="shared" ref="DX48:DX55" si="576">$D48</f>
        <v>21</v>
      </c>
      <c r="DY48" s="254" t="str">
        <f t="shared" ref="DY48:DY55" si="577">$E48</f>
        <v>Ukraine</v>
      </c>
      <c r="DZ48" s="258"/>
      <c r="EA48" s="258"/>
      <c r="EB48" s="359"/>
      <c r="EC48" s="255" t="str">
        <f t="shared" ref="EC48:EC55" si="578">IF(($F48&lt;&gt;"")*($G48&lt;&gt;"")*(DZ48&lt;&gt;"")*(EA48&lt;&gt;""),IF(EG48&lt;&gt;2,"0",($F48&gt;$G48)*(DZ48&gt;EA48)+($F48=$G48)*(DZ48=EA48)+($F48&lt;$G48)*(DZ48&lt;EA48)),"")</f>
        <v/>
      </c>
      <c r="ED48" s="255" t="str">
        <f>IF((EC48&lt;&gt;""),IF(OR($F48&lt;&gt;$G48,PrSettings!$M$4="●"),(($F48-$G48)=(DZ48-EA48))*1,0),"")</f>
        <v/>
      </c>
      <c r="EE48" s="255" t="str">
        <f t="shared" ref="EE48:EE55" si="579">IF((ED48&lt;&gt;""),($F48=DZ48)*($G48=EA48),"")</f>
        <v/>
      </c>
      <c r="EF48" s="255" t="str">
        <f>IF(EC48&lt;&gt;"",IF(ABS($F48-$G48)&gt;=PrSettings!$M$7,(ABS($F48-$G48-DZ48+EA48)&lt;=1)*1,IF(AND(EC48,$F48=$G48,$F48&gt;=PrSettings!$M$6),(ABS(DZ48-$F48)&lt;=1)*1,IF(AND(ABS($F48-$G48-DZ48+EA48)&lt;=1,$F48+$G48&gt;=PrSettings!$M$8),(ABS(DZ48-$F48)&lt;=1)*(ABS(EA48-$G48)&lt;=1)*1,""))),"")</f>
        <v/>
      </c>
      <c r="EG48" s="360">
        <f t="shared" ref="EG48:EG55" si="580">IF(OR(($C48&lt;&gt;"")*(DV48&lt;&gt;""),($E48&lt;&gt;"")*(DX48&lt;&gt;"")),($B48=DV48)*1+($D48=DX48)*1,"")</f>
        <v>2</v>
      </c>
      <c r="EH48" s="133"/>
      <c r="EI48" s="253">
        <f t="shared" si="379"/>
        <v>18</v>
      </c>
      <c r="EJ48" s="254" t="str">
        <f t="shared" ref="EJ48:EJ55" si="581">$C48</f>
        <v>Italy</v>
      </c>
      <c r="EK48" s="255">
        <f t="shared" ref="EK48:EK55" si="582">$D48</f>
        <v>21</v>
      </c>
      <c r="EL48" s="254" t="str">
        <f t="shared" ref="EL48:EL55" si="583">$E48</f>
        <v>Ukraine</v>
      </c>
      <c r="EM48" s="258"/>
      <c r="EN48" s="258"/>
      <c r="EO48" s="359"/>
      <c r="EP48" s="255" t="str">
        <f t="shared" ref="EP48:EP55" si="584">IF(($F48&lt;&gt;"")*($G48&lt;&gt;"")*(EM48&lt;&gt;"")*(EN48&lt;&gt;""),IF(ET48&lt;&gt;2,"0",($F48&gt;$G48)*(EM48&gt;EN48)+($F48=$G48)*(EM48=EN48)+($F48&lt;$G48)*(EM48&lt;EN48)),"")</f>
        <v/>
      </c>
      <c r="EQ48" s="255" t="str">
        <f>IF((EP48&lt;&gt;""),IF(OR($F48&lt;&gt;$G48,PrSettings!$M$4="●"),(($F48-$G48)=(EM48-EN48))*1,0),"")</f>
        <v/>
      </c>
      <c r="ER48" s="255" t="str">
        <f t="shared" ref="ER48:ER55" si="585">IF((EQ48&lt;&gt;""),($F48=EM48)*($G48=EN48),"")</f>
        <v/>
      </c>
      <c r="ES48" s="255" t="str">
        <f>IF(EP48&lt;&gt;"",IF(ABS($F48-$G48)&gt;=PrSettings!$M$7,(ABS($F48-$G48-EM48+EN48)&lt;=1)*1,IF(AND(EP48,$F48=$G48,$F48&gt;=PrSettings!$M$6),(ABS(EM48-$F48)&lt;=1)*1,IF(AND(ABS($F48-$G48-EM48+EN48)&lt;=1,$F48+$G48&gt;=PrSettings!$M$8),(ABS(EM48-$F48)&lt;=1)*(ABS(EN48-$G48)&lt;=1)*1,""))),"")</f>
        <v/>
      </c>
      <c r="ET48" s="360">
        <f t="shared" ref="ET48:ET55" si="586">IF(OR(($C48&lt;&gt;"")*(EI48&lt;&gt;""),($E48&lt;&gt;"")*(EK48&lt;&gt;"")),($B48=EI48)*1+($D48=EK48)*1,"")</f>
        <v>2</v>
      </c>
      <c r="EU48" s="133"/>
      <c r="EV48" s="253">
        <f t="shared" si="383"/>
        <v>18</v>
      </c>
      <c r="EW48" s="254" t="str">
        <f t="shared" ref="EW48:EW55" si="587">$C48</f>
        <v>Italy</v>
      </c>
      <c r="EX48" s="255">
        <f t="shared" ref="EX48:EX55" si="588">$D48</f>
        <v>21</v>
      </c>
      <c r="EY48" s="254" t="str">
        <f t="shared" ref="EY48:EY55" si="589">$E48</f>
        <v>Ukraine</v>
      </c>
      <c r="EZ48" s="258"/>
      <c r="FA48" s="258"/>
      <c r="FB48" s="359"/>
      <c r="FC48" s="255" t="str">
        <f t="shared" ref="FC48:FC55" si="590">IF(($F48&lt;&gt;"")*($G48&lt;&gt;"")*(EZ48&lt;&gt;"")*(FA48&lt;&gt;""),IF(FG48&lt;&gt;2,"0",($F48&gt;$G48)*(EZ48&gt;FA48)+($F48=$G48)*(EZ48=FA48)+($F48&lt;$G48)*(EZ48&lt;FA48)),"")</f>
        <v/>
      </c>
      <c r="FD48" s="255" t="str">
        <f>IF((FC48&lt;&gt;""),IF(OR($F48&lt;&gt;$G48,PrSettings!$M$4="●"),(($F48-$G48)=(EZ48-FA48))*1,0),"")</f>
        <v/>
      </c>
      <c r="FE48" s="255" t="str">
        <f t="shared" ref="FE48:FE55" si="591">IF((FD48&lt;&gt;""),($F48=EZ48)*($G48=FA48),"")</f>
        <v/>
      </c>
      <c r="FF48" s="255" t="str">
        <f>IF(FC48&lt;&gt;"",IF(ABS($F48-$G48)&gt;=PrSettings!$M$7,(ABS($F48-$G48-EZ48+FA48)&lt;=1)*1,IF(AND(FC48,$F48=$G48,$F48&gt;=PrSettings!$M$6),(ABS(EZ48-$F48)&lt;=1)*1,IF(AND(ABS($F48-$G48-EZ48+FA48)&lt;=1,$F48+$G48&gt;=PrSettings!$M$8),(ABS(EZ48-$F48)&lt;=1)*(ABS(FA48-$G48)&lt;=1)*1,""))),"")</f>
        <v/>
      </c>
      <c r="FG48" s="360">
        <f t="shared" ref="FG48:FG55" si="592">IF(OR(($C48&lt;&gt;"")*(EV48&lt;&gt;""),($E48&lt;&gt;"")*(EX48&lt;&gt;"")),($B48=EV48)*1+($D48=EX48)*1,"")</f>
        <v>2</v>
      </c>
      <c r="FH48" s="133"/>
      <c r="FI48" s="253">
        <f t="shared" si="387"/>
        <v>18</v>
      </c>
      <c r="FJ48" s="254" t="str">
        <f t="shared" ref="FJ48:FJ55" si="593">$C48</f>
        <v>Italy</v>
      </c>
      <c r="FK48" s="255">
        <f t="shared" ref="FK48:FK55" si="594">$D48</f>
        <v>21</v>
      </c>
      <c r="FL48" s="254" t="str">
        <f t="shared" ref="FL48:FL55" si="595">$E48</f>
        <v>Ukraine</v>
      </c>
      <c r="FM48" s="258"/>
      <c r="FN48" s="258"/>
      <c r="FO48" s="359"/>
      <c r="FP48" s="255" t="str">
        <f t="shared" ref="FP48:FP55" si="596">IF(($F48&lt;&gt;"")*($G48&lt;&gt;"")*(FM48&lt;&gt;"")*(FN48&lt;&gt;""),IF(FT48&lt;&gt;2,"0",($F48&gt;$G48)*(FM48&gt;FN48)+($F48=$G48)*(FM48=FN48)+($F48&lt;$G48)*(FM48&lt;FN48)),"")</f>
        <v/>
      </c>
      <c r="FQ48" s="255" t="str">
        <f>IF((FP48&lt;&gt;""),IF(OR($F48&lt;&gt;$G48,PrSettings!$M$4="●"),(($F48-$G48)=(FM48-FN48))*1,0),"")</f>
        <v/>
      </c>
      <c r="FR48" s="255" t="str">
        <f t="shared" ref="FR48:FR55" si="597">IF((FQ48&lt;&gt;""),($F48=FM48)*($G48=FN48),"")</f>
        <v/>
      </c>
      <c r="FS48" s="255" t="str">
        <f>IF(FP48&lt;&gt;"",IF(ABS($F48-$G48)&gt;=PrSettings!$M$7,(ABS($F48-$G48-FM48+FN48)&lt;=1)*1,IF(AND(FP48,$F48=$G48,$F48&gt;=PrSettings!$M$6),(ABS(FM48-$F48)&lt;=1)*1,IF(AND(ABS($F48-$G48-FM48+FN48)&lt;=1,$F48+$G48&gt;=PrSettings!$M$8),(ABS(FM48-$F48)&lt;=1)*(ABS(FN48-$G48)&lt;=1)*1,""))),"")</f>
        <v/>
      </c>
      <c r="FT48" s="360">
        <f t="shared" ref="FT48:FT55" si="598">IF(OR(($C48&lt;&gt;"")*(FI48&lt;&gt;""),($E48&lt;&gt;"")*(FK48&lt;&gt;"")),($B48=FI48)*1+($D48=FK48)*1,"")</f>
        <v>2</v>
      </c>
      <c r="FU48" s="133"/>
      <c r="FV48" s="253">
        <f t="shared" si="391"/>
        <v>18</v>
      </c>
      <c r="FW48" s="254" t="str">
        <f t="shared" ref="FW48:FW55" si="599">$C48</f>
        <v>Italy</v>
      </c>
      <c r="FX48" s="255">
        <f t="shared" ref="FX48:FX55" si="600">$D48</f>
        <v>21</v>
      </c>
      <c r="FY48" s="254" t="str">
        <f t="shared" ref="FY48:FY55" si="601">$E48</f>
        <v>Ukraine</v>
      </c>
      <c r="FZ48" s="258"/>
      <c r="GA48" s="258"/>
      <c r="GB48" s="359"/>
      <c r="GC48" s="255" t="str">
        <f t="shared" ref="GC48:GC55" si="602">IF(($F48&lt;&gt;"")*($G48&lt;&gt;"")*(FZ48&lt;&gt;"")*(GA48&lt;&gt;""),IF(GG48&lt;&gt;2,"0",($F48&gt;$G48)*(FZ48&gt;GA48)+($F48=$G48)*(FZ48=GA48)+($F48&lt;$G48)*(FZ48&lt;GA48)),"")</f>
        <v/>
      </c>
      <c r="GD48" s="255" t="str">
        <f>IF((GC48&lt;&gt;""),IF(OR($F48&lt;&gt;$G48,PrSettings!$M$4="●"),(($F48-$G48)=(FZ48-GA48))*1,0),"")</f>
        <v/>
      </c>
      <c r="GE48" s="255" t="str">
        <f t="shared" ref="GE48:GE55" si="603">IF((GD48&lt;&gt;""),($F48=FZ48)*($G48=GA48),"")</f>
        <v/>
      </c>
      <c r="GF48" s="255" t="str">
        <f>IF(GC48&lt;&gt;"",IF(ABS($F48-$G48)&gt;=PrSettings!$M$7,(ABS($F48-$G48-FZ48+GA48)&lt;=1)*1,IF(AND(GC48,$F48=$G48,$F48&gt;=PrSettings!$M$6),(ABS(FZ48-$F48)&lt;=1)*1,IF(AND(ABS($F48-$G48-FZ48+GA48)&lt;=1,$F48+$G48&gt;=PrSettings!$M$8),(ABS(FZ48-$F48)&lt;=1)*(ABS(GA48-$G48)&lt;=1)*1,""))),"")</f>
        <v/>
      </c>
      <c r="GG48" s="360">
        <f t="shared" ref="GG48:GG55" si="604">IF(OR(($C48&lt;&gt;"")*(FV48&lt;&gt;""),($E48&lt;&gt;"")*(FX48&lt;&gt;"")),($B48=FV48)*1+($D48=FX48)*1,"")</f>
        <v>2</v>
      </c>
      <c r="GH48" s="133"/>
      <c r="GI48" s="253">
        <f t="shared" si="395"/>
        <v>18</v>
      </c>
      <c r="GJ48" s="254" t="str">
        <f t="shared" ref="GJ48:GJ55" si="605">$C48</f>
        <v>Italy</v>
      </c>
      <c r="GK48" s="255">
        <f t="shared" ref="GK48:GK55" si="606">$D48</f>
        <v>21</v>
      </c>
      <c r="GL48" s="254" t="str">
        <f t="shared" ref="GL48:GL55" si="607">$E48</f>
        <v>Ukraine</v>
      </c>
      <c r="GM48" s="258"/>
      <c r="GN48" s="258"/>
      <c r="GO48" s="359"/>
      <c r="GP48" s="255" t="str">
        <f t="shared" ref="GP48:GP55" si="608">IF(($F48&lt;&gt;"")*($G48&lt;&gt;"")*(GM48&lt;&gt;"")*(GN48&lt;&gt;""),IF(GT48&lt;&gt;2,"0",($F48&gt;$G48)*(GM48&gt;GN48)+($F48=$G48)*(GM48=GN48)+($F48&lt;$G48)*(GM48&lt;GN48)),"")</f>
        <v/>
      </c>
      <c r="GQ48" s="255" t="str">
        <f>IF((GP48&lt;&gt;""),IF(OR($F48&lt;&gt;$G48,PrSettings!$M$4="●"),(($F48-$G48)=(GM48-GN48))*1,0),"")</f>
        <v/>
      </c>
      <c r="GR48" s="255" t="str">
        <f t="shared" ref="GR48:GR55" si="609">IF((GQ48&lt;&gt;""),($F48=GM48)*($G48=GN48),"")</f>
        <v/>
      </c>
      <c r="GS48" s="255" t="str">
        <f>IF(GP48&lt;&gt;"",IF(ABS($F48-$G48)&gt;=PrSettings!$M$7,(ABS($F48-$G48-GM48+GN48)&lt;=1)*1,IF(AND(GP48,$F48=$G48,$F48&gt;=PrSettings!$M$6),(ABS(GM48-$F48)&lt;=1)*1,IF(AND(ABS($F48-$G48-GM48+GN48)&lt;=1,$F48+$G48&gt;=PrSettings!$M$8),(ABS(GM48-$F48)&lt;=1)*(ABS(GN48-$G48)&lt;=1)*1,""))),"")</f>
        <v/>
      </c>
      <c r="GT48" s="360">
        <f t="shared" ref="GT48:GT55" si="610">IF(OR(($C48&lt;&gt;"")*(GI48&lt;&gt;""),($E48&lt;&gt;"")*(GK48&lt;&gt;"")),($B48=GI48)*1+($D48=GK48)*1,"")</f>
        <v>2</v>
      </c>
      <c r="GU48" s="133"/>
      <c r="GV48" s="253">
        <f t="shared" si="399"/>
        <v>18</v>
      </c>
      <c r="GW48" s="254" t="str">
        <f t="shared" ref="GW48:GW55" si="611">$C48</f>
        <v>Italy</v>
      </c>
      <c r="GX48" s="255">
        <f t="shared" ref="GX48:GX55" si="612">$D48</f>
        <v>21</v>
      </c>
      <c r="GY48" s="254" t="str">
        <f t="shared" ref="GY48:GY55" si="613">$E48</f>
        <v>Ukraine</v>
      </c>
      <c r="GZ48" s="258"/>
      <c r="HA48" s="258"/>
      <c r="HB48" s="359"/>
      <c r="HC48" s="255" t="str">
        <f t="shared" ref="HC48:HC55" si="614">IF(($F48&lt;&gt;"")*($G48&lt;&gt;"")*(GZ48&lt;&gt;"")*(HA48&lt;&gt;""),IF(HG48&lt;&gt;2,"0",($F48&gt;$G48)*(GZ48&gt;HA48)+($F48=$G48)*(GZ48=HA48)+($F48&lt;$G48)*(GZ48&lt;HA48)),"")</f>
        <v/>
      </c>
      <c r="HD48" s="255" t="str">
        <f>IF((HC48&lt;&gt;""),IF(OR($F48&lt;&gt;$G48,PrSettings!$M$4="●"),(($F48-$G48)=(GZ48-HA48))*1,0),"")</f>
        <v/>
      </c>
      <c r="HE48" s="255" t="str">
        <f t="shared" ref="HE48:HE55" si="615">IF((HD48&lt;&gt;""),($F48=GZ48)*($G48=HA48),"")</f>
        <v/>
      </c>
      <c r="HF48" s="255" t="str">
        <f>IF(HC48&lt;&gt;"",IF(ABS($F48-$G48)&gt;=PrSettings!$M$7,(ABS($F48-$G48-GZ48+HA48)&lt;=1)*1,IF(AND(HC48,$F48=$G48,$F48&gt;=PrSettings!$M$6),(ABS(GZ48-$F48)&lt;=1)*1,IF(AND(ABS($F48-$G48-GZ48+HA48)&lt;=1,$F48+$G48&gt;=PrSettings!$M$8),(ABS(GZ48-$F48)&lt;=1)*(ABS(HA48-$G48)&lt;=1)*1,""))),"")</f>
        <v/>
      </c>
      <c r="HG48" s="360">
        <f t="shared" ref="HG48:HG55" si="616">IF(OR(($C48&lt;&gt;"")*(GV48&lt;&gt;""),($E48&lt;&gt;"")*(GX48&lt;&gt;"")),($B48=GV48)*1+($D48=GX48)*1,"")</f>
        <v>2</v>
      </c>
      <c r="HH48" s="133"/>
      <c r="HI48" s="253">
        <f t="shared" si="403"/>
        <v>18</v>
      </c>
      <c r="HJ48" s="254" t="str">
        <f t="shared" ref="HJ48:HJ55" si="617">$C48</f>
        <v>Italy</v>
      </c>
      <c r="HK48" s="255">
        <f t="shared" ref="HK48:HK55" si="618">$D48</f>
        <v>21</v>
      </c>
      <c r="HL48" s="254" t="str">
        <f t="shared" ref="HL48:HL55" si="619">$E48</f>
        <v>Ukraine</v>
      </c>
      <c r="HM48" s="258"/>
      <c r="HN48" s="258"/>
      <c r="HO48" s="359"/>
      <c r="HP48" s="255" t="str">
        <f t="shared" ref="HP48:HP55" si="620">IF(($F48&lt;&gt;"")*($G48&lt;&gt;"")*(HM48&lt;&gt;"")*(HN48&lt;&gt;""),IF(HT48&lt;&gt;2,"0",($F48&gt;$G48)*(HM48&gt;HN48)+($F48=$G48)*(HM48=HN48)+($F48&lt;$G48)*(HM48&lt;HN48)),"")</f>
        <v/>
      </c>
      <c r="HQ48" s="255" t="str">
        <f>IF((HP48&lt;&gt;""),IF(OR($F48&lt;&gt;$G48,PrSettings!$M$4="●"),(($F48-$G48)=(HM48-HN48))*1,0),"")</f>
        <v/>
      </c>
      <c r="HR48" s="255" t="str">
        <f t="shared" ref="HR48:HR55" si="621">IF((HQ48&lt;&gt;""),($F48=HM48)*($G48=HN48),"")</f>
        <v/>
      </c>
      <c r="HS48" s="255" t="str">
        <f>IF(HP48&lt;&gt;"",IF(ABS($F48-$G48)&gt;=PrSettings!$M$7,(ABS($F48-$G48-HM48+HN48)&lt;=1)*1,IF(AND(HP48,$F48=$G48,$F48&gt;=PrSettings!$M$6),(ABS(HM48-$F48)&lt;=1)*1,IF(AND(ABS($F48-$G48-HM48+HN48)&lt;=1,$F48+$G48&gt;=PrSettings!$M$8),(ABS(HM48-$F48)&lt;=1)*(ABS(HN48-$G48)&lt;=1)*1,""))),"")</f>
        <v/>
      </c>
      <c r="HT48" s="360">
        <f t="shared" ref="HT48:HT55" si="622">IF(OR(($C48&lt;&gt;"")*(HI48&lt;&gt;""),($E48&lt;&gt;"")*(HK48&lt;&gt;"")),($B48=HI48)*1+($D48=HK48)*1,"")</f>
        <v>2</v>
      </c>
      <c r="HU48" s="133"/>
      <c r="HV48" s="253">
        <f t="shared" si="407"/>
        <v>18</v>
      </c>
      <c r="HW48" s="254" t="str">
        <f t="shared" ref="HW48:HW55" si="623">$C48</f>
        <v>Italy</v>
      </c>
      <c r="HX48" s="255">
        <f t="shared" ref="HX48:HX55" si="624">$D48</f>
        <v>21</v>
      </c>
      <c r="HY48" s="254" t="str">
        <f t="shared" ref="HY48:HY55" si="625">$E48</f>
        <v>Ukraine</v>
      </c>
      <c r="HZ48" s="258"/>
      <c r="IA48" s="258"/>
      <c r="IB48" s="359"/>
      <c r="IC48" s="255" t="str">
        <f t="shared" ref="IC48:IC55" si="626">IF(($F48&lt;&gt;"")*($G48&lt;&gt;"")*(HZ48&lt;&gt;"")*(IA48&lt;&gt;""),IF(IG48&lt;&gt;2,"0",($F48&gt;$G48)*(HZ48&gt;IA48)+($F48=$G48)*(HZ48=IA48)+($F48&lt;$G48)*(HZ48&lt;IA48)),"")</f>
        <v/>
      </c>
      <c r="ID48" s="255" t="str">
        <f>IF((IC48&lt;&gt;""),IF(OR($F48&lt;&gt;$G48,PrSettings!$M$4="●"),(($F48-$G48)=(HZ48-IA48))*1,0),"")</f>
        <v/>
      </c>
      <c r="IE48" s="255" t="str">
        <f t="shared" ref="IE48:IE55" si="627">IF((ID48&lt;&gt;""),($F48=HZ48)*($G48=IA48),"")</f>
        <v/>
      </c>
      <c r="IF48" s="255" t="str">
        <f>IF(IC48&lt;&gt;"",IF(ABS($F48-$G48)&gt;=PrSettings!$M$7,(ABS($F48-$G48-HZ48+IA48)&lt;=1)*1,IF(AND(IC48,$F48=$G48,$F48&gt;=PrSettings!$M$6),(ABS(HZ48-$F48)&lt;=1)*1,IF(AND(ABS($F48-$G48-HZ48+IA48)&lt;=1,$F48+$G48&gt;=PrSettings!$M$8),(ABS(HZ48-$F48)&lt;=1)*(ABS(IA48-$G48)&lt;=1)*1,""))),"")</f>
        <v/>
      </c>
      <c r="IG48" s="360">
        <f t="shared" ref="IG48:IG55" si="628">IF(OR(($C48&lt;&gt;"")*(HV48&lt;&gt;""),($E48&lt;&gt;"")*(HX48&lt;&gt;"")),($B48=HV48)*1+($D48=HX48)*1,"")</f>
        <v>2</v>
      </c>
      <c r="IH48" s="133"/>
      <c r="II48" s="253">
        <f t="shared" si="411"/>
        <v>18</v>
      </c>
      <c r="IJ48" s="254" t="str">
        <f t="shared" ref="IJ48:IJ55" si="629">$C48</f>
        <v>Italy</v>
      </c>
      <c r="IK48" s="255">
        <f t="shared" ref="IK48:IK55" si="630">$D48</f>
        <v>21</v>
      </c>
      <c r="IL48" s="254" t="str">
        <f t="shared" ref="IL48:IL55" si="631">$E48</f>
        <v>Ukraine</v>
      </c>
      <c r="IM48" s="258"/>
      <c r="IN48" s="258"/>
      <c r="IO48" s="359"/>
      <c r="IP48" s="255" t="str">
        <f t="shared" ref="IP48:IP55" si="632">IF(($F48&lt;&gt;"")*($G48&lt;&gt;"")*(IM48&lt;&gt;"")*(IN48&lt;&gt;""),IF(IT48&lt;&gt;2,"0",($F48&gt;$G48)*(IM48&gt;IN48)+($F48=$G48)*(IM48=IN48)+($F48&lt;$G48)*(IM48&lt;IN48)),"")</f>
        <v/>
      </c>
      <c r="IQ48" s="255" t="str">
        <f>IF((IP48&lt;&gt;""),IF(OR($F48&lt;&gt;$G48,PrSettings!$M$4="●"),(($F48-$G48)=(IM48-IN48))*1,0),"")</f>
        <v/>
      </c>
      <c r="IR48" s="255" t="str">
        <f t="shared" ref="IR48:IR55" si="633">IF((IQ48&lt;&gt;""),($F48=IM48)*($G48=IN48),"")</f>
        <v/>
      </c>
      <c r="IS48" s="255" t="str">
        <f>IF(IP48&lt;&gt;"",IF(ABS($F48-$G48)&gt;=PrSettings!$M$7,(ABS($F48-$G48-IM48+IN48)&lt;=1)*1,IF(AND(IP48,$F48=$G48,$F48&gt;=PrSettings!$M$6),(ABS(IM48-$F48)&lt;=1)*1,IF(AND(ABS($F48-$G48-IM48+IN48)&lt;=1,$F48+$G48&gt;=PrSettings!$M$8),(ABS(IM48-$F48)&lt;=1)*(ABS(IN48-$G48)&lt;=1)*1,""))),"")</f>
        <v/>
      </c>
      <c r="IT48" s="360">
        <f t="shared" ref="IT48:IT55" si="634">IF(OR(($C48&lt;&gt;"")*(II48&lt;&gt;""),($E48&lt;&gt;"")*(IK48&lt;&gt;"")),($B48=II48)*1+($D48=IK48)*1,"")</f>
        <v>2</v>
      </c>
      <c r="IU48" s="133"/>
      <c r="IV48" s="253">
        <f t="shared" si="415"/>
        <v>18</v>
      </c>
      <c r="IW48" s="254" t="str">
        <f t="shared" ref="IW48:IW55" si="635">$C48</f>
        <v>Italy</v>
      </c>
      <c r="IX48" s="255">
        <f t="shared" ref="IX48:IX55" si="636">$D48</f>
        <v>21</v>
      </c>
      <c r="IY48" s="254" t="str">
        <f t="shared" ref="IY48:IY55" si="637">$E48</f>
        <v>Ukraine</v>
      </c>
      <c r="IZ48" s="258"/>
      <c r="JA48" s="258"/>
      <c r="JB48" s="359"/>
      <c r="JC48" s="255" t="str">
        <f t="shared" ref="JC48:JC55" si="638">IF(($F48&lt;&gt;"")*($G48&lt;&gt;"")*(IZ48&lt;&gt;"")*(JA48&lt;&gt;""),IF(JG48&lt;&gt;2,"0",($F48&gt;$G48)*(IZ48&gt;JA48)+($F48=$G48)*(IZ48=JA48)+($F48&lt;$G48)*(IZ48&lt;JA48)),"")</f>
        <v/>
      </c>
      <c r="JD48" s="255" t="str">
        <f>IF((JC48&lt;&gt;""),IF(OR($F48&lt;&gt;$G48,PrSettings!$M$4="●"),(($F48-$G48)=(IZ48-JA48))*1,0),"")</f>
        <v/>
      </c>
      <c r="JE48" s="255" t="str">
        <f t="shared" ref="JE48:JE55" si="639">IF((JD48&lt;&gt;""),($F48=IZ48)*($G48=JA48),"")</f>
        <v/>
      </c>
      <c r="JF48" s="255" t="str">
        <f>IF(JC48&lt;&gt;"",IF(ABS($F48-$G48)&gt;=PrSettings!$M$7,(ABS($F48-$G48-IZ48+JA48)&lt;=1)*1,IF(AND(JC48,$F48=$G48,$F48&gt;=PrSettings!$M$6),(ABS(IZ48-$F48)&lt;=1)*1,IF(AND(ABS($F48-$G48-IZ48+JA48)&lt;=1,$F48+$G48&gt;=PrSettings!$M$8),(ABS(IZ48-$F48)&lt;=1)*(ABS(JA48-$G48)&lt;=1)*1,""))),"")</f>
        <v/>
      </c>
      <c r="JG48" s="360">
        <f t="shared" ref="JG48:JG55" si="640">IF(OR(($C48&lt;&gt;"")*(IV48&lt;&gt;""),($E48&lt;&gt;"")*(IX48&lt;&gt;"")),($B48=IV48)*1+($D48=IX48)*1,"")</f>
        <v>2</v>
      </c>
      <c r="JH48" s="133"/>
      <c r="JI48" s="253">
        <f t="shared" si="419"/>
        <v>18</v>
      </c>
      <c r="JJ48" s="254" t="str">
        <f t="shared" ref="JJ48:JJ55" si="641">$C48</f>
        <v>Italy</v>
      </c>
      <c r="JK48" s="255">
        <f t="shared" ref="JK48:JK55" si="642">$D48</f>
        <v>21</v>
      </c>
      <c r="JL48" s="254" t="str">
        <f t="shared" ref="JL48:JL55" si="643">$E48</f>
        <v>Ukraine</v>
      </c>
      <c r="JM48" s="258"/>
      <c r="JN48" s="258"/>
      <c r="JO48" s="359"/>
      <c r="JP48" s="255" t="str">
        <f t="shared" ref="JP48:JP55" si="644">IF(($F48&lt;&gt;"")*($G48&lt;&gt;"")*(JM48&lt;&gt;"")*(JN48&lt;&gt;""),IF(JT48&lt;&gt;2,"0",($F48&gt;$G48)*(JM48&gt;JN48)+($F48=$G48)*(JM48=JN48)+($F48&lt;$G48)*(JM48&lt;JN48)),"")</f>
        <v/>
      </c>
      <c r="JQ48" s="255" t="str">
        <f>IF((JP48&lt;&gt;""),IF(OR($F48&lt;&gt;$G48,PrSettings!$M$4="●"),(($F48-$G48)=(JM48-JN48))*1,0),"")</f>
        <v/>
      </c>
      <c r="JR48" s="255" t="str">
        <f t="shared" ref="JR48:JR55" si="645">IF((JQ48&lt;&gt;""),($F48=JM48)*($G48=JN48),"")</f>
        <v/>
      </c>
      <c r="JS48" s="255" t="str">
        <f>IF(JP48&lt;&gt;"",IF(ABS($F48-$G48)&gt;=PrSettings!$M$7,(ABS($F48-$G48-JM48+JN48)&lt;=1)*1,IF(AND(JP48,$F48=$G48,$F48&gt;=PrSettings!$M$6),(ABS(JM48-$F48)&lt;=1)*1,IF(AND(ABS($F48-$G48-JM48+JN48)&lt;=1,$F48+$G48&gt;=PrSettings!$M$8),(ABS(JM48-$F48)&lt;=1)*(ABS(JN48-$G48)&lt;=1)*1,""))),"")</f>
        <v/>
      </c>
      <c r="JT48" s="360">
        <f t="shared" ref="JT48:JT55" si="646">IF(OR(($C48&lt;&gt;"")*(JI48&lt;&gt;""),($E48&lt;&gt;"")*(JK48&lt;&gt;"")),($B48=JI48)*1+($D48=JK48)*1,"")</f>
        <v>2</v>
      </c>
      <c r="JU48" s="133"/>
      <c r="JV48" s="253">
        <f t="shared" si="423"/>
        <v>18</v>
      </c>
      <c r="JW48" s="254" t="str">
        <f t="shared" ref="JW48:JW55" si="647">$C48</f>
        <v>Italy</v>
      </c>
      <c r="JX48" s="255">
        <f t="shared" ref="JX48:JX55" si="648">$D48</f>
        <v>21</v>
      </c>
      <c r="JY48" s="254" t="str">
        <f t="shared" ref="JY48:JY55" si="649">$E48</f>
        <v>Ukraine</v>
      </c>
      <c r="JZ48" s="258"/>
      <c r="KA48" s="258"/>
      <c r="KB48" s="359"/>
      <c r="KC48" s="255" t="str">
        <f t="shared" ref="KC48:KC55" si="650">IF(($F48&lt;&gt;"")*($G48&lt;&gt;"")*(JZ48&lt;&gt;"")*(KA48&lt;&gt;""),IF(KG48&lt;&gt;2,"0",($F48&gt;$G48)*(JZ48&gt;KA48)+($F48=$G48)*(JZ48=KA48)+($F48&lt;$G48)*(JZ48&lt;KA48)),"")</f>
        <v/>
      </c>
      <c r="KD48" s="255" t="str">
        <f>IF((KC48&lt;&gt;""),IF(OR($F48&lt;&gt;$G48,PrSettings!$M$4="●"),(($F48-$G48)=(JZ48-KA48))*1,0),"")</f>
        <v/>
      </c>
      <c r="KE48" s="255" t="str">
        <f t="shared" ref="KE48:KE55" si="651">IF((KD48&lt;&gt;""),($F48=JZ48)*($G48=KA48),"")</f>
        <v/>
      </c>
      <c r="KF48" s="255" t="str">
        <f>IF(KC48&lt;&gt;"",IF(ABS($F48-$G48)&gt;=PrSettings!$M$7,(ABS($F48-$G48-JZ48+KA48)&lt;=1)*1,IF(AND(KC48,$F48=$G48,$F48&gt;=PrSettings!$M$6),(ABS(JZ48-$F48)&lt;=1)*1,IF(AND(ABS($F48-$G48-JZ48+KA48)&lt;=1,$F48+$G48&gt;=PrSettings!$M$8),(ABS(JZ48-$F48)&lt;=1)*(ABS(KA48-$G48)&lt;=1)*1,""))),"")</f>
        <v/>
      </c>
      <c r="KG48" s="360">
        <f t="shared" ref="KG48:KG55" si="652">IF(OR(($C48&lt;&gt;"")*(JV48&lt;&gt;""),($E48&lt;&gt;"")*(JX48&lt;&gt;"")),($B48=JV48)*1+($D48=JX48)*1,"")</f>
        <v>2</v>
      </c>
      <c r="KH48" s="133"/>
      <c r="KI48" s="253">
        <f t="shared" si="427"/>
        <v>18</v>
      </c>
      <c r="KJ48" s="254" t="str">
        <f t="shared" ref="KJ48:KJ55" si="653">$C48</f>
        <v>Italy</v>
      </c>
      <c r="KK48" s="255">
        <f t="shared" ref="KK48:KK55" si="654">$D48</f>
        <v>21</v>
      </c>
      <c r="KL48" s="254" t="str">
        <f t="shared" ref="KL48:KL55" si="655">$E48</f>
        <v>Ukraine</v>
      </c>
      <c r="KM48" s="258"/>
      <c r="KN48" s="258"/>
      <c r="KO48" s="359"/>
      <c r="KP48" s="255" t="str">
        <f t="shared" ref="KP48:KP55" si="656">IF(($F48&lt;&gt;"")*($G48&lt;&gt;"")*(KM48&lt;&gt;"")*(KN48&lt;&gt;""),IF(KT48&lt;&gt;2,"0",($F48&gt;$G48)*(KM48&gt;KN48)+($F48=$G48)*(KM48=KN48)+($F48&lt;$G48)*(KM48&lt;KN48)),"")</f>
        <v/>
      </c>
      <c r="KQ48" s="255" t="str">
        <f>IF((KP48&lt;&gt;""),IF(OR($F48&lt;&gt;$G48,PrSettings!$M$4="●"),(($F48-$G48)=(KM48-KN48))*1,0),"")</f>
        <v/>
      </c>
      <c r="KR48" s="255" t="str">
        <f t="shared" ref="KR48:KR55" si="657">IF((KQ48&lt;&gt;""),($F48=KM48)*($G48=KN48),"")</f>
        <v/>
      </c>
      <c r="KS48" s="255" t="str">
        <f>IF(KP48&lt;&gt;"",IF(ABS($F48-$G48)&gt;=PrSettings!$M$7,(ABS($F48-$G48-KM48+KN48)&lt;=1)*1,IF(AND(KP48,$F48=$G48,$F48&gt;=PrSettings!$M$6),(ABS(KM48-$F48)&lt;=1)*1,IF(AND(ABS($F48-$G48-KM48+KN48)&lt;=1,$F48+$G48&gt;=PrSettings!$M$8),(ABS(KM48-$F48)&lt;=1)*(ABS(KN48-$G48)&lt;=1)*1,""))),"")</f>
        <v/>
      </c>
      <c r="KT48" s="360">
        <f t="shared" ref="KT48:KT55" si="658">IF(OR(($C48&lt;&gt;"")*(KI48&lt;&gt;""),($E48&lt;&gt;"")*(KK48&lt;&gt;"")),($B48=KI48)*1+($D48=KK48)*1,"")</f>
        <v>2</v>
      </c>
      <c r="KU48" s="133"/>
      <c r="KV48" s="253">
        <f t="shared" si="431"/>
        <v>18</v>
      </c>
      <c r="KW48" s="254" t="str">
        <f t="shared" ref="KW48:KW55" si="659">$C48</f>
        <v>Italy</v>
      </c>
      <c r="KX48" s="255">
        <f t="shared" ref="KX48:KX55" si="660">$D48</f>
        <v>21</v>
      </c>
      <c r="KY48" s="254" t="str">
        <f t="shared" ref="KY48:KY55" si="661">$E48</f>
        <v>Ukraine</v>
      </c>
      <c r="KZ48" s="258"/>
      <c r="LA48" s="258"/>
      <c r="LB48" s="359"/>
      <c r="LC48" s="255" t="str">
        <f t="shared" ref="LC48:LC55" si="662">IF(($F48&lt;&gt;"")*($G48&lt;&gt;"")*(KZ48&lt;&gt;"")*(LA48&lt;&gt;""),IF(LG48&lt;&gt;2,"0",($F48&gt;$G48)*(KZ48&gt;LA48)+($F48=$G48)*(KZ48=LA48)+($F48&lt;$G48)*(KZ48&lt;LA48)),"")</f>
        <v/>
      </c>
      <c r="LD48" s="255" t="str">
        <f>IF((LC48&lt;&gt;""),IF(OR($F48&lt;&gt;$G48,PrSettings!$M$4="●"),(($F48-$G48)=(KZ48-LA48))*1,0),"")</f>
        <v/>
      </c>
      <c r="LE48" s="255" t="str">
        <f t="shared" ref="LE48:LE55" si="663">IF((LD48&lt;&gt;""),($F48=KZ48)*($G48=LA48),"")</f>
        <v/>
      </c>
      <c r="LF48" s="255" t="str">
        <f>IF(LC48&lt;&gt;"",IF(ABS($F48-$G48)&gt;=PrSettings!$M$7,(ABS($F48-$G48-KZ48+LA48)&lt;=1)*1,IF(AND(LC48,$F48=$G48,$F48&gt;=PrSettings!$M$6),(ABS(KZ48-$F48)&lt;=1)*1,IF(AND(ABS($F48-$G48-KZ48+LA48)&lt;=1,$F48+$G48&gt;=PrSettings!$M$8),(ABS(KZ48-$F48)&lt;=1)*(ABS(LA48-$G48)&lt;=1)*1,""))),"")</f>
        <v/>
      </c>
      <c r="LG48" s="360">
        <f t="shared" ref="LG48:LG55" si="664">IF(OR(($C48&lt;&gt;"")*(KV48&lt;&gt;""),($E48&lt;&gt;"")*(KX48&lt;&gt;"")),($B48=KV48)*1+($D48=KX48)*1,"")</f>
        <v>2</v>
      </c>
      <c r="LH48" s="133"/>
      <c r="LI48" s="253">
        <f t="shared" si="435"/>
        <v>18</v>
      </c>
      <c r="LJ48" s="254" t="str">
        <f t="shared" ref="LJ48:LJ55" si="665">$C48</f>
        <v>Italy</v>
      </c>
      <c r="LK48" s="255">
        <f t="shared" ref="LK48:LK55" si="666">$D48</f>
        <v>21</v>
      </c>
      <c r="LL48" s="254" t="str">
        <f t="shared" ref="LL48:LL55" si="667">$E48</f>
        <v>Ukraine</v>
      </c>
      <c r="LM48" s="258"/>
      <c r="LN48" s="258"/>
      <c r="LO48" s="359"/>
      <c r="LP48" s="255" t="str">
        <f t="shared" ref="LP48:LP55" si="668">IF(($F48&lt;&gt;"")*($G48&lt;&gt;"")*(LM48&lt;&gt;"")*(LN48&lt;&gt;""),IF(LT48&lt;&gt;2,"0",($F48&gt;$G48)*(LM48&gt;LN48)+($F48=$G48)*(LM48=LN48)+($F48&lt;$G48)*(LM48&lt;LN48)),"")</f>
        <v/>
      </c>
      <c r="LQ48" s="255" t="str">
        <f>IF((LP48&lt;&gt;""),IF(OR($F48&lt;&gt;$G48,PrSettings!$M$4="●"),(($F48-$G48)=(LM48-LN48))*1,0),"")</f>
        <v/>
      </c>
      <c r="LR48" s="255" t="str">
        <f t="shared" ref="LR48:LR55" si="669">IF((LQ48&lt;&gt;""),($F48=LM48)*($G48=LN48),"")</f>
        <v/>
      </c>
      <c r="LS48" s="255" t="str">
        <f>IF(LP48&lt;&gt;"",IF(ABS($F48-$G48)&gt;=PrSettings!$M$7,(ABS($F48-$G48-LM48+LN48)&lt;=1)*1,IF(AND(LP48,$F48=$G48,$F48&gt;=PrSettings!$M$6),(ABS(LM48-$F48)&lt;=1)*1,IF(AND(ABS($F48-$G48-LM48+LN48)&lt;=1,$F48+$G48&gt;=PrSettings!$M$8),(ABS(LM48-$F48)&lt;=1)*(ABS(LN48-$G48)&lt;=1)*1,""))),"")</f>
        <v/>
      </c>
      <c r="LT48" s="360">
        <f t="shared" ref="LT48:LT55" si="670">IF(OR(($C48&lt;&gt;"")*(LI48&lt;&gt;""),($E48&lt;&gt;"")*(LK48&lt;&gt;"")),($B48=LI48)*1+($D48=LK48)*1,"")</f>
        <v>2</v>
      </c>
      <c r="LU48" s="133"/>
      <c r="LV48" s="253">
        <f t="shared" si="439"/>
        <v>18</v>
      </c>
      <c r="LW48" s="254" t="str">
        <f t="shared" ref="LW48:LW55" si="671">$C48</f>
        <v>Italy</v>
      </c>
      <c r="LX48" s="255">
        <f t="shared" ref="LX48:LX55" si="672">$D48</f>
        <v>21</v>
      </c>
      <c r="LY48" s="254" t="str">
        <f t="shared" ref="LY48:LY55" si="673">$E48</f>
        <v>Ukraine</v>
      </c>
      <c r="LZ48" s="258"/>
      <c r="MA48" s="258"/>
      <c r="MB48" s="359"/>
      <c r="MC48" s="255" t="str">
        <f t="shared" ref="MC48:MC55" si="674">IF(($F48&lt;&gt;"")*($G48&lt;&gt;"")*(LZ48&lt;&gt;"")*(MA48&lt;&gt;""),IF(MG48&lt;&gt;2,"0",($F48&gt;$G48)*(LZ48&gt;MA48)+($F48=$G48)*(LZ48=MA48)+($F48&lt;$G48)*(LZ48&lt;MA48)),"")</f>
        <v/>
      </c>
      <c r="MD48" s="255" t="str">
        <f>IF((MC48&lt;&gt;""),IF(OR($F48&lt;&gt;$G48,PrSettings!$M$4="●"),(($F48-$G48)=(LZ48-MA48))*1,0),"")</f>
        <v/>
      </c>
      <c r="ME48" s="255" t="str">
        <f t="shared" ref="ME48:ME55" si="675">IF((MD48&lt;&gt;""),($F48=LZ48)*($G48=MA48),"")</f>
        <v/>
      </c>
      <c r="MF48" s="255" t="str">
        <f>IF(MC48&lt;&gt;"",IF(ABS($F48-$G48)&gt;=PrSettings!$M$7,(ABS($F48-$G48-LZ48+MA48)&lt;=1)*1,IF(AND(MC48,$F48=$G48,$F48&gt;=PrSettings!$M$6),(ABS(LZ48-$F48)&lt;=1)*1,IF(AND(ABS($F48-$G48-LZ48+MA48)&lt;=1,$F48+$G48&gt;=PrSettings!$M$8),(ABS(LZ48-$F48)&lt;=1)*(ABS(MA48-$G48)&lt;=1)*1,""))),"")</f>
        <v/>
      </c>
      <c r="MG48" s="360">
        <f t="shared" ref="MG48:MG55" si="676">IF(OR(($C48&lt;&gt;"")*(LV48&lt;&gt;""),($E48&lt;&gt;"")*(LX48&lt;&gt;"")),($B48=LV48)*1+($D48=LX48)*1,"")</f>
        <v>2</v>
      </c>
    </row>
    <row r="49">
      <c r="A49" s="172"/>
      <c r="B49" s="253">
        <f t="array" ref="B49">IF(C49="","",INDEX(Groups!$C$7:$C$35,MATCH(C49,Groups!$D$7:$D$35,0)))</f>
        <v>54</v>
      </c>
      <c r="C49" s="254" t="str">
        <f>INDIRECT("'"&amp;References!$A$1&amp;"'!"&amp;"$E$54")</f>
        <v>Germany</v>
      </c>
      <c r="D49" s="255">
        <f t="array" ref="D49">IF(E49="","",INDEX(Groups!$C$7:$C$35,MATCH(E49,Groups!$D$7:$D$35,0)))</f>
        <v>9</v>
      </c>
      <c r="E49" s="254" t="str">
        <f>INDIRECT("'"&amp;References!$A$1&amp;"'!"&amp;"$F$54")</f>
        <v>Denmark</v>
      </c>
      <c r="F49" s="256">
        <f>IF(AND(INDIRECT("'"&amp;References!$A$1&amp;"'!"&amp;"$E$55")&lt;&gt;"",INDIRECT("'"&amp;References!$A$1&amp;"'!"&amp;"$F$55")&lt;&gt;""),INDIRECT("'"&amp;References!$A$1&amp;"'!"&amp;"$E$55"),"")</f>
        <v>1</v>
      </c>
      <c r="G49" s="257">
        <f>IF(AND(INDIRECT("'"&amp;References!$A$1&amp;"'!"&amp;"$E$55")&lt;&gt;"",INDIRECT("'"&amp;References!$A$1&amp;"'!"&amp;"$F$55")&lt;&gt;""),INDIRECT("'"&amp;References!$A$1&amp;"'!"&amp;"$F$55"),"")</f>
        <v>0</v>
      </c>
      <c r="H49" s="133"/>
      <c r="I49" s="253">
        <f t="shared" si="339"/>
        <v>54</v>
      </c>
      <c r="J49" s="254" t="str">
        <f t="shared" si="521"/>
        <v>Germany</v>
      </c>
      <c r="K49" s="255">
        <f t="shared" si="522"/>
        <v>9</v>
      </c>
      <c r="L49" s="254" t="str">
        <f t="shared" si="523"/>
        <v>Denmark</v>
      </c>
      <c r="M49" s="258"/>
      <c r="N49" s="258"/>
      <c r="O49" s="361">
        <f>COUNTIF(I$65,K65)+COUNTIF(K$65,K65)</f>
        <v>0</v>
      </c>
      <c r="P49" s="255" t="str">
        <f t="shared" si="524"/>
        <v/>
      </c>
      <c r="Q49" s="255" t="str">
        <f>IF((P49&lt;&gt;""),IF(OR($F49&lt;&gt;$G49,PrSettings!$M$4="●"),(($F49-$G49)=(M49-N49))*1,0),"")</f>
        <v/>
      </c>
      <c r="R49" s="255" t="str">
        <f t="shared" si="525"/>
        <v/>
      </c>
      <c r="S49" s="255" t="str">
        <f>IF(P49&lt;&gt;"",IF(ABS($F49-$G49)&gt;=PrSettings!$M$7,(ABS($F49-$G49-M49+N49)&lt;=1)*1,IF(AND(P49,$F49=$G49,$F49&gt;=PrSettings!$M$6),(ABS(M49-$F49)&lt;=1)*1,IF(AND(ABS($F49-$G49-M49+N49)&lt;=1,$F49+$G49&gt;=PrSettings!$M$8),(ABS(M49-$F49)&lt;=1)*(ABS(N49-$G49)&lt;=1)*1,""))),"")</f>
        <v/>
      </c>
      <c r="T49" s="362">
        <f t="shared" si="526"/>
        <v>2</v>
      </c>
      <c r="U49" s="133"/>
      <c r="V49" s="253">
        <f t="shared" si="343"/>
        <v>54</v>
      </c>
      <c r="W49" s="254" t="str">
        <f t="shared" si="527"/>
        <v>Germany</v>
      </c>
      <c r="X49" s="255">
        <f t="shared" si="528"/>
        <v>9</v>
      </c>
      <c r="Y49" s="254" t="str">
        <f t="shared" si="529"/>
        <v>Denmark</v>
      </c>
      <c r="Z49" s="258"/>
      <c r="AA49" s="258"/>
      <c r="AB49" s="361">
        <f>COUNTIF(V$65,X65)+COUNTIF(X$65,X65)</f>
        <v>0</v>
      </c>
      <c r="AC49" s="255" t="str">
        <f t="shared" si="530"/>
        <v/>
      </c>
      <c r="AD49" s="255" t="str">
        <f>IF((AC49&lt;&gt;""),IF(OR($F49&lt;&gt;$G49,PrSettings!$M$4="●"),(($F49-$G49)=(Z49-AA49))*1,0),"")</f>
        <v/>
      </c>
      <c r="AE49" s="255" t="str">
        <f t="shared" si="531"/>
        <v/>
      </c>
      <c r="AF49" s="255" t="str">
        <f>IF(AC49&lt;&gt;"",IF(ABS($F49-$G49)&gt;=PrSettings!$M$7,(ABS($F49-$G49-Z49+AA49)&lt;=1)*1,IF(AND(AC49,$F49=$G49,$F49&gt;=PrSettings!$M$6),(ABS(Z49-$F49)&lt;=1)*1,IF(AND(ABS($F49-$G49-Z49+AA49)&lt;=1,$F49+$G49&gt;=PrSettings!$M$8),(ABS(Z49-$F49)&lt;=1)*(ABS(AA49-$G49)&lt;=1)*1,""))),"")</f>
        <v/>
      </c>
      <c r="AG49" s="362">
        <f t="shared" si="532"/>
        <v>2</v>
      </c>
      <c r="AH49" s="133"/>
      <c r="AI49" s="253">
        <f t="shared" si="347"/>
        <v>54</v>
      </c>
      <c r="AJ49" s="254" t="str">
        <f t="shared" si="533"/>
        <v>Germany</v>
      </c>
      <c r="AK49" s="255">
        <f t="shared" si="534"/>
        <v>9</v>
      </c>
      <c r="AL49" s="254" t="str">
        <f t="shared" si="535"/>
        <v>Denmark</v>
      </c>
      <c r="AM49" s="258"/>
      <c r="AN49" s="258"/>
      <c r="AO49" s="361">
        <f>COUNTIF(AI$65,AK65)+COUNTIF(AK$65,AK65)</f>
        <v>0</v>
      </c>
      <c r="AP49" s="255" t="str">
        <f t="shared" si="536"/>
        <v/>
      </c>
      <c r="AQ49" s="255" t="str">
        <f>IF((AP49&lt;&gt;""),IF(OR($F49&lt;&gt;$G49,PrSettings!$M$4="●"),(($F49-$G49)=(AM49-AN49))*1,0),"")</f>
        <v/>
      </c>
      <c r="AR49" s="255" t="str">
        <f t="shared" si="537"/>
        <v/>
      </c>
      <c r="AS49" s="255" t="str">
        <f>IF(AP49&lt;&gt;"",IF(ABS($F49-$G49)&gt;=PrSettings!$M$7,(ABS($F49-$G49-AM49+AN49)&lt;=1)*1,IF(AND(AP49,$F49=$G49,$F49&gt;=PrSettings!$M$6),(ABS(AM49-$F49)&lt;=1)*1,IF(AND(ABS($F49-$G49-AM49+AN49)&lt;=1,$F49+$G49&gt;=PrSettings!$M$8),(ABS(AM49-$F49)&lt;=1)*(ABS(AN49-$G49)&lt;=1)*1,""))),"")</f>
        <v/>
      </c>
      <c r="AT49" s="362">
        <f t="shared" si="538"/>
        <v>2</v>
      </c>
      <c r="AU49" s="133"/>
      <c r="AV49" s="253">
        <f t="shared" si="351"/>
        <v>54</v>
      </c>
      <c r="AW49" s="254" t="str">
        <f t="shared" si="539"/>
        <v>Germany</v>
      </c>
      <c r="AX49" s="255">
        <f t="shared" si="540"/>
        <v>9</v>
      </c>
      <c r="AY49" s="254" t="str">
        <f t="shared" si="541"/>
        <v>Denmark</v>
      </c>
      <c r="AZ49" s="258"/>
      <c r="BA49" s="258"/>
      <c r="BB49" s="361">
        <f>COUNTIF(AV$65,AX65)+COUNTIF(AX$65,AX65)</f>
        <v>0</v>
      </c>
      <c r="BC49" s="255" t="str">
        <f t="shared" si="542"/>
        <v/>
      </c>
      <c r="BD49" s="255" t="str">
        <f>IF((BC49&lt;&gt;""),IF(OR($F49&lt;&gt;$G49,PrSettings!$M$4="●"),(($F49-$G49)=(AZ49-BA49))*1,0),"")</f>
        <v/>
      </c>
      <c r="BE49" s="255" t="str">
        <f t="shared" si="543"/>
        <v/>
      </c>
      <c r="BF49" s="255" t="str">
        <f>IF(BC49&lt;&gt;"",IF(ABS($F49-$G49)&gt;=PrSettings!$M$7,(ABS($F49-$G49-AZ49+BA49)&lt;=1)*1,IF(AND(BC49,$F49=$G49,$F49&gt;=PrSettings!$M$6),(ABS(AZ49-$F49)&lt;=1)*1,IF(AND(ABS($F49-$G49-AZ49+BA49)&lt;=1,$F49+$G49&gt;=PrSettings!$M$8),(ABS(AZ49-$F49)&lt;=1)*(ABS(BA49-$G49)&lt;=1)*1,""))),"")</f>
        <v/>
      </c>
      <c r="BG49" s="362">
        <f t="shared" si="544"/>
        <v>2</v>
      </c>
      <c r="BH49" s="133"/>
      <c r="BI49" s="253">
        <f t="shared" si="355"/>
        <v>54</v>
      </c>
      <c r="BJ49" s="254" t="str">
        <f t="shared" si="545"/>
        <v>Germany</v>
      </c>
      <c r="BK49" s="255">
        <f t="shared" si="546"/>
        <v>9</v>
      </c>
      <c r="BL49" s="254" t="str">
        <f t="shared" si="547"/>
        <v>Denmark</v>
      </c>
      <c r="BM49" s="258"/>
      <c r="BN49" s="258"/>
      <c r="BO49" s="361">
        <f>COUNTIF(BI$65,BK65)+COUNTIF(BK$65,BK65)</f>
        <v>0</v>
      </c>
      <c r="BP49" s="255" t="str">
        <f t="shared" si="548"/>
        <v/>
      </c>
      <c r="BQ49" s="255" t="str">
        <f>IF((BP49&lt;&gt;""),IF(OR($F49&lt;&gt;$G49,PrSettings!$M$4="●"),(($F49-$G49)=(BM49-BN49))*1,0),"")</f>
        <v/>
      </c>
      <c r="BR49" s="255" t="str">
        <f t="shared" si="549"/>
        <v/>
      </c>
      <c r="BS49" s="255" t="str">
        <f>IF(BP49&lt;&gt;"",IF(ABS($F49-$G49)&gt;=PrSettings!$M$7,(ABS($F49-$G49-BM49+BN49)&lt;=1)*1,IF(AND(BP49,$F49=$G49,$F49&gt;=PrSettings!$M$6),(ABS(BM49-$F49)&lt;=1)*1,IF(AND(ABS($F49-$G49-BM49+BN49)&lt;=1,$F49+$G49&gt;=PrSettings!$M$8),(ABS(BM49-$F49)&lt;=1)*(ABS(BN49-$G49)&lt;=1)*1,""))),"")</f>
        <v/>
      </c>
      <c r="BT49" s="362">
        <f t="shared" si="550"/>
        <v>2</v>
      </c>
      <c r="BU49" s="133"/>
      <c r="BV49" s="253">
        <f t="shared" si="359"/>
        <v>54</v>
      </c>
      <c r="BW49" s="254" t="str">
        <f t="shared" si="551"/>
        <v>Germany</v>
      </c>
      <c r="BX49" s="255">
        <f t="shared" si="552"/>
        <v>9</v>
      </c>
      <c r="BY49" s="254" t="str">
        <f t="shared" si="553"/>
        <v>Denmark</v>
      </c>
      <c r="BZ49" s="258"/>
      <c r="CA49" s="258"/>
      <c r="CB49" s="361">
        <f>COUNTIF(BV$65,BX65)+COUNTIF(BX$65,BX65)</f>
        <v>0</v>
      </c>
      <c r="CC49" s="255" t="str">
        <f t="shared" si="554"/>
        <v/>
      </c>
      <c r="CD49" s="255" t="str">
        <f>IF((CC49&lt;&gt;""),IF(OR($F49&lt;&gt;$G49,PrSettings!$M$4="●"),(($F49-$G49)=(BZ49-CA49))*1,0),"")</f>
        <v/>
      </c>
      <c r="CE49" s="255" t="str">
        <f t="shared" si="555"/>
        <v/>
      </c>
      <c r="CF49" s="255" t="str">
        <f>IF(CC49&lt;&gt;"",IF(ABS($F49-$G49)&gt;=PrSettings!$M$7,(ABS($F49-$G49-BZ49+CA49)&lt;=1)*1,IF(AND(CC49,$F49=$G49,$F49&gt;=PrSettings!$M$6),(ABS(BZ49-$F49)&lt;=1)*1,IF(AND(ABS($F49-$G49-BZ49+CA49)&lt;=1,$F49+$G49&gt;=PrSettings!$M$8),(ABS(BZ49-$F49)&lt;=1)*(ABS(CA49-$G49)&lt;=1)*1,""))),"")</f>
        <v/>
      </c>
      <c r="CG49" s="362">
        <f t="shared" si="556"/>
        <v>2</v>
      </c>
      <c r="CH49" s="133"/>
      <c r="CI49" s="253">
        <f t="shared" si="363"/>
        <v>54</v>
      </c>
      <c r="CJ49" s="254" t="str">
        <f t="shared" si="557"/>
        <v>Germany</v>
      </c>
      <c r="CK49" s="255">
        <f t="shared" si="558"/>
        <v>9</v>
      </c>
      <c r="CL49" s="254" t="str">
        <f t="shared" si="559"/>
        <v>Denmark</v>
      </c>
      <c r="CM49" s="258"/>
      <c r="CN49" s="258"/>
      <c r="CO49" s="361">
        <f>COUNTIF(CI$65,CK65)+COUNTIF(CK$65,CK65)</f>
        <v>0</v>
      </c>
      <c r="CP49" s="255" t="str">
        <f t="shared" si="560"/>
        <v/>
      </c>
      <c r="CQ49" s="255" t="str">
        <f>IF((CP49&lt;&gt;""),IF(OR($F49&lt;&gt;$G49,PrSettings!$M$4="●"),(($F49-$G49)=(CM49-CN49))*1,0),"")</f>
        <v/>
      </c>
      <c r="CR49" s="255" t="str">
        <f t="shared" si="561"/>
        <v/>
      </c>
      <c r="CS49" s="255" t="str">
        <f>IF(CP49&lt;&gt;"",IF(ABS($F49-$G49)&gt;=PrSettings!$M$7,(ABS($F49-$G49-CM49+CN49)&lt;=1)*1,IF(AND(CP49,$F49=$G49,$F49&gt;=PrSettings!$M$6),(ABS(CM49-$F49)&lt;=1)*1,IF(AND(ABS($F49-$G49-CM49+CN49)&lt;=1,$F49+$G49&gt;=PrSettings!$M$8),(ABS(CM49-$F49)&lt;=1)*(ABS(CN49-$G49)&lt;=1)*1,""))),"")</f>
        <v/>
      </c>
      <c r="CT49" s="362">
        <f t="shared" si="562"/>
        <v>2</v>
      </c>
      <c r="CU49" s="133"/>
      <c r="CV49" s="253">
        <f t="shared" si="367"/>
        <v>54</v>
      </c>
      <c r="CW49" s="254" t="str">
        <f t="shared" si="563"/>
        <v>Germany</v>
      </c>
      <c r="CX49" s="255">
        <f t="shared" si="564"/>
        <v>9</v>
      </c>
      <c r="CY49" s="254" t="str">
        <f t="shared" si="565"/>
        <v>Denmark</v>
      </c>
      <c r="CZ49" s="258"/>
      <c r="DA49" s="258"/>
      <c r="DB49" s="361">
        <f>COUNTIF(CV$65,CX65)+COUNTIF(CX$65,CX65)</f>
        <v>0</v>
      </c>
      <c r="DC49" s="255" t="str">
        <f t="shared" si="566"/>
        <v/>
      </c>
      <c r="DD49" s="255" t="str">
        <f>IF((DC49&lt;&gt;""),IF(OR($F49&lt;&gt;$G49,PrSettings!$M$4="●"),(($F49-$G49)=(CZ49-DA49))*1,0),"")</f>
        <v/>
      </c>
      <c r="DE49" s="255" t="str">
        <f t="shared" si="567"/>
        <v/>
      </c>
      <c r="DF49" s="255" t="str">
        <f>IF(DC49&lt;&gt;"",IF(ABS($F49-$G49)&gt;=PrSettings!$M$7,(ABS($F49-$G49-CZ49+DA49)&lt;=1)*1,IF(AND(DC49,$F49=$G49,$F49&gt;=PrSettings!$M$6),(ABS(CZ49-$F49)&lt;=1)*1,IF(AND(ABS($F49-$G49-CZ49+DA49)&lt;=1,$F49+$G49&gt;=PrSettings!$M$8),(ABS(CZ49-$F49)&lt;=1)*(ABS(DA49-$G49)&lt;=1)*1,""))),"")</f>
        <v/>
      </c>
      <c r="DG49" s="362">
        <f t="shared" si="568"/>
        <v>2</v>
      </c>
      <c r="DH49" s="133"/>
      <c r="DI49" s="253">
        <f t="shared" si="371"/>
        <v>54</v>
      </c>
      <c r="DJ49" s="254" t="str">
        <f t="shared" si="569"/>
        <v>Germany</v>
      </c>
      <c r="DK49" s="255">
        <f t="shared" si="570"/>
        <v>9</v>
      </c>
      <c r="DL49" s="254" t="str">
        <f t="shared" si="571"/>
        <v>Denmark</v>
      </c>
      <c r="DM49" s="258"/>
      <c r="DN49" s="258"/>
      <c r="DO49" s="361">
        <f>COUNTIF(DI$65,DK65)+COUNTIF(DK$65,DK65)</f>
        <v>0</v>
      </c>
      <c r="DP49" s="255" t="str">
        <f t="shared" si="572"/>
        <v/>
      </c>
      <c r="DQ49" s="255" t="str">
        <f>IF((DP49&lt;&gt;""),IF(OR($F49&lt;&gt;$G49,PrSettings!$M$4="●"),(($F49-$G49)=(DM49-DN49))*1,0),"")</f>
        <v/>
      </c>
      <c r="DR49" s="255" t="str">
        <f t="shared" si="573"/>
        <v/>
      </c>
      <c r="DS49" s="255" t="str">
        <f>IF(DP49&lt;&gt;"",IF(ABS($F49-$G49)&gt;=PrSettings!$M$7,(ABS($F49-$G49-DM49+DN49)&lt;=1)*1,IF(AND(DP49,$F49=$G49,$F49&gt;=PrSettings!$M$6),(ABS(DM49-$F49)&lt;=1)*1,IF(AND(ABS($F49-$G49-DM49+DN49)&lt;=1,$F49+$G49&gt;=PrSettings!$M$8),(ABS(DM49-$F49)&lt;=1)*(ABS(DN49-$G49)&lt;=1)*1,""))),"")</f>
        <v/>
      </c>
      <c r="DT49" s="362">
        <f t="shared" si="574"/>
        <v>2</v>
      </c>
      <c r="DU49" s="133"/>
      <c r="DV49" s="253">
        <f t="shared" si="375"/>
        <v>54</v>
      </c>
      <c r="DW49" s="254" t="str">
        <f t="shared" si="575"/>
        <v>Germany</v>
      </c>
      <c r="DX49" s="255">
        <f t="shared" si="576"/>
        <v>9</v>
      </c>
      <c r="DY49" s="254" t="str">
        <f t="shared" si="577"/>
        <v>Denmark</v>
      </c>
      <c r="DZ49" s="258"/>
      <c r="EA49" s="258"/>
      <c r="EB49" s="361">
        <f>COUNTIF(DV$65,DX65)+COUNTIF(DX$65,DX65)</f>
        <v>0</v>
      </c>
      <c r="EC49" s="255" t="str">
        <f t="shared" si="578"/>
        <v/>
      </c>
      <c r="ED49" s="255" t="str">
        <f>IF((EC49&lt;&gt;""),IF(OR($F49&lt;&gt;$G49,PrSettings!$M$4="●"),(($F49-$G49)=(DZ49-EA49))*1,0),"")</f>
        <v/>
      </c>
      <c r="EE49" s="255" t="str">
        <f t="shared" si="579"/>
        <v/>
      </c>
      <c r="EF49" s="255" t="str">
        <f>IF(EC49&lt;&gt;"",IF(ABS($F49-$G49)&gt;=PrSettings!$M$7,(ABS($F49-$G49-DZ49+EA49)&lt;=1)*1,IF(AND(EC49,$F49=$G49,$F49&gt;=PrSettings!$M$6),(ABS(DZ49-$F49)&lt;=1)*1,IF(AND(ABS($F49-$G49-DZ49+EA49)&lt;=1,$F49+$G49&gt;=PrSettings!$M$8),(ABS(DZ49-$F49)&lt;=1)*(ABS(EA49-$G49)&lt;=1)*1,""))),"")</f>
        <v/>
      </c>
      <c r="EG49" s="362">
        <f t="shared" si="580"/>
        <v>2</v>
      </c>
      <c r="EH49" s="133"/>
      <c r="EI49" s="253">
        <f t="shared" si="379"/>
        <v>54</v>
      </c>
      <c r="EJ49" s="254" t="str">
        <f t="shared" si="581"/>
        <v>Germany</v>
      </c>
      <c r="EK49" s="255">
        <f t="shared" si="582"/>
        <v>9</v>
      </c>
      <c r="EL49" s="254" t="str">
        <f t="shared" si="583"/>
        <v>Denmark</v>
      </c>
      <c r="EM49" s="258"/>
      <c r="EN49" s="258"/>
      <c r="EO49" s="361">
        <f>COUNTIF(EI$65,EK65)+COUNTIF(EK$65,EK65)</f>
        <v>0</v>
      </c>
      <c r="EP49" s="255" t="str">
        <f t="shared" si="584"/>
        <v/>
      </c>
      <c r="EQ49" s="255" t="str">
        <f>IF((EP49&lt;&gt;""),IF(OR($F49&lt;&gt;$G49,PrSettings!$M$4="●"),(($F49-$G49)=(EM49-EN49))*1,0),"")</f>
        <v/>
      </c>
      <c r="ER49" s="255" t="str">
        <f t="shared" si="585"/>
        <v/>
      </c>
      <c r="ES49" s="255" t="str">
        <f>IF(EP49&lt;&gt;"",IF(ABS($F49-$G49)&gt;=PrSettings!$M$7,(ABS($F49-$G49-EM49+EN49)&lt;=1)*1,IF(AND(EP49,$F49=$G49,$F49&gt;=PrSettings!$M$6),(ABS(EM49-$F49)&lt;=1)*1,IF(AND(ABS($F49-$G49-EM49+EN49)&lt;=1,$F49+$G49&gt;=PrSettings!$M$8),(ABS(EM49-$F49)&lt;=1)*(ABS(EN49-$G49)&lt;=1)*1,""))),"")</f>
        <v/>
      </c>
      <c r="ET49" s="362">
        <f t="shared" si="586"/>
        <v>2</v>
      </c>
      <c r="EU49" s="133"/>
      <c r="EV49" s="253">
        <f t="shared" si="383"/>
        <v>54</v>
      </c>
      <c r="EW49" s="254" t="str">
        <f t="shared" si="587"/>
        <v>Germany</v>
      </c>
      <c r="EX49" s="255">
        <f t="shared" si="588"/>
        <v>9</v>
      </c>
      <c r="EY49" s="254" t="str">
        <f t="shared" si="589"/>
        <v>Denmark</v>
      </c>
      <c r="EZ49" s="258"/>
      <c r="FA49" s="258"/>
      <c r="FB49" s="361">
        <f>COUNTIF(EV$65,EX65)+COUNTIF(EX$65,EX65)</f>
        <v>0</v>
      </c>
      <c r="FC49" s="255" t="str">
        <f t="shared" si="590"/>
        <v/>
      </c>
      <c r="FD49" s="255" t="str">
        <f>IF((FC49&lt;&gt;""),IF(OR($F49&lt;&gt;$G49,PrSettings!$M$4="●"),(($F49-$G49)=(EZ49-FA49))*1,0),"")</f>
        <v/>
      </c>
      <c r="FE49" s="255" t="str">
        <f t="shared" si="591"/>
        <v/>
      </c>
      <c r="FF49" s="255" t="str">
        <f>IF(FC49&lt;&gt;"",IF(ABS($F49-$G49)&gt;=PrSettings!$M$7,(ABS($F49-$G49-EZ49+FA49)&lt;=1)*1,IF(AND(FC49,$F49=$G49,$F49&gt;=PrSettings!$M$6),(ABS(EZ49-$F49)&lt;=1)*1,IF(AND(ABS($F49-$G49-EZ49+FA49)&lt;=1,$F49+$G49&gt;=PrSettings!$M$8),(ABS(EZ49-$F49)&lt;=1)*(ABS(FA49-$G49)&lt;=1)*1,""))),"")</f>
        <v/>
      </c>
      <c r="FG49" s="362">
        <f t="shared" si="592"/>
        <v>2</v>
      </c>
      <c r="FH49" s="133"/>
      <c r="FI49" s="253">
        <f t="shared" si="387"/>
        <v>54</v>
      </c>
      <c r="FJ49" s="254" t="str">
        <f t="shared" si="593"/>
        <v>Germany</v>
      </c>
      <c r="FK49" s="255">
        <f t="shared" si="594"/>
        <v>9</v>
      </c>
      <c r="FL49" s="254" t="str">
        <f t="shared" si="595"/>
        <v>Denmark</v>
      </c>
      <c r="FM49" s="258"/>
      <c r="FN49" s="258"/>
      <c r="FO49" s="361">
        <f>COUNTIF(FI$65,FK65)+COUNTIF(FK$65,FK65)</f>
        <v>0</v>
      </c>
      <c r="FP49" s="255" t="str">
        <f t="shared" si="596"/>
        <v/>
      </c>
      <c r="FQ49" s="255" t="str">
        <f>IF((FP49&lt;&gt;""),IF(OR($F49&lt;&gt;$G49,PrSettings!$M$4="●"),(($F49-$G49)=(FM49-FN49))*1,0),"")</f>
        <v/>
      </c>
      <c r="FR49" s="255" t="str">
        <f t="shared" si="597"/>
        <v/>
      </c>
      <c r="FS49" s="255" t="str">
        <f>IF(FP49&lt;&gt;"",IF(ABS($F49-$G49)&gt;=PrSettings!$M$7,(ABS($F49-$G49-FM49+FN49)&lt;=1)*1,IF(AND(FP49,$F49=$G49,$F49&gt;=PrSettings!$M$6),(ABS(FM49-$F49)&lt;=1)*1,IF(AND(ABS($F49-$G49-FM49+FN49)&lt;=1,$F49+$G49&gt;=PrSettings!$M$8),(ABS(FM49-$F49)&lt;=1)*(ABS(FN49-$G49)&lt;=1)*1,""))),"")</f>
        <v/>
      </c>
      <c r="FT49" s="362">
        <f t="shared" si="598"/>
        <v>2</v>
      </c>
      <c r="FU49" s="133"/>
      <c r="FV49" s="253">
        <f t="shared" si="391"/>
        <v>54</v>
      </c>
      <c r="FW49" s="254" t="str">
        <f t="shared" si="599"/>
        <v>Germany</v>
      </c>
      <c r="FX49" s="255">
        <f t="shared" si="600"/>
        <v>9</v>
      </c>
      <c r="FY49" s="254" t="str">
        <f t="shared" si="601"/>
        <v>Denmark</v>
      </c>
      <c r="FZ49" s="258"/>
      <c r="GA49" s="258"/>
      <c r="GB49" s="361">
        <f>COUNTIF(FV$65,FX65)+COUNTIF(FX$65,FX65)</f>
        <v>0</v>
      </c>
      <c r="GC49" s="255" t="str">
        <f t="shared" si="602"/>
        <v/>
      </c>
      <c r="GD49" s="255" t="str">
        <f>IF((GC49&lt;&gt;""),IF(OR($F49&lt;&gt;$G49,PrSettings!$M$4="●"),(($F49-$G49)=(FZ49-GA49))*1,0),"")</f>
        <v/>
      </c>
      <c r="GE49" s="255" t="str">
        <f t="shared" si="603"/>
        <v/>
      </c>
      <c r="GF49" s="255" t="str">
        <f>IF(GC49&lt;&gt;"",IF(ABS($F49-$G49)&gt;=PrSettings!$M$7,(ABS($F49-$G49-FZ49+GA49)&lt;=1)*1,IF(AND(GC49,$F49=$G49,$F49&gt;=PrSettings!$M$6),(ABS(FZ49-$F49)&lt;=1)*1,IF(AND(ABS($F49-$G49-FZ49+GA49)&lt;=1,$F49+$G49&gt;=PrSettings!$M$8),(ABS(FZ49-$F49)&lt;=1)*(ABS(GA49-$G49)&lt;=1)*1,""))),"")</f>
        <v/>
      </c>
      <c r="GG49" s="362">
        <f t="shared" si="604"/>
        <v>2</v>
      </c>
      <c r="GH49" s="133"/>
      <c r="GI49" s="253">
        <f t="shared" si="395"/>
        <v>54</v>
      </c>
      <c r="GJ49" s="254" t="str">
        <f t="shared" si="605"/>
        <v>Germany</v>
      </c>
      <c r="GK49" s="255">
        <f t="shared" si="606"/>
        <v>9</v>
      </c>
      <c r="GL49" s="254" t="str">
        <f t="shared" si="607"/>
        <v>Denmark</v>
      </c>
      <c r="GM49" s="258"/>
      <c r="GN49" s="258"/>
      <c r="GO49" s="361">
        <f>COUNTIF(GI$65,GK65)+COUNTIF(GK$65,GK65)</f>
        <v>0</v>
      </c>
      <c r="GP49" s="255" t="str">
        <f t="shared" si="608"/>
        <v/>
      </c>
      <c r="GQ49" s="255" t="str">
        <f>IF((GP49&lt;&gt;""),IF(OR($F49&lt;&gt;$G49,PrSettings!$M$4="●"),(($F49-$G49)=(GM49-GN49))*1,0),"")</f>
        <v/>
      </c>
      <c r="GR49" s="255" t="str">
        <f t="shared" si="609"/>
        <v/>
      </c>
      <c r="GS49" s="255" t="str">
        <f>IF(GP49&lt;&gt;"",IF(ABS($F49-$G49)&gt;=PrSettings!$M$7,(ABS($F49-$G49-GM49+GN49)&lt;=1)*1,IF(AND(GP49,$F49=$G49,$F49&gt;=PrSettings!$M$6),(ABS(GM49-$F49)&lt;=1)*1,IF(AND(ABS($F49-$G49-GM49+GN49)&lt;=1,$F49+$G49&gt;=PrSettings!$M$8),(ABS(GM49-$F49)&lt;=1)*(ABS(GN49-$G49)&lt;=1)*1,""))),"")</f>
        <v/>
      </c>
      <c r="GT49" s="362">
        <f t="shared" si="610"/>
        <v>2</v>
      </c>
      <c r="GU49" s="133"/>
      <c r="GV49" s="253">
        <f t="shared" si="399"/>
        <v>54</v>
      </c>
      <c r="GW49" s="254" t="str">
        <f t="shared" si="611"/>
        <v>Germany</v>
      </c>
      <c r="GX49" s="255">
        <f t="shared" si="612"/>
        <v>9</v>
      </c>
      <c r="GY49" s="254" t="str">
        <f t="shared" si="613"/>
        <v>Denmark</v>
      </c>
      <c r="GZ49" s="258"/>
      <c r="HA49" s="258"/>
      <c r="HB49" s="361">
        <f>COUNTIF(GV$65,GX65)+COUNTIF(GX$65,GX65)</f>
        <v>0</v>
      </c>
      <c r="HC49" s="255" t="str">
        <f t="shared" si="614"/>
        <v/>
      </c>
      <c r="HD49" s="255" t="str">
        <f>IF((HC49&lt;&gt;""),IF(OR($F49&lt;&gt;$G49,PrSettings!$M$4="●"),(($F49-$G49)=(GZ49-HA49))*1,0),"")</f>
        <v/>
      </c>
      <c r="HE49" s="255" t="str">
        <f t="shared" si="615"/>
        <v/>
      </c>
      <c r="HF49" s="255" t="str">
        <f>IF(HC49&lt;&gt;"",IF(ABS($F49-$G49)&gt;=PrSettings!$M$7,(ABS($F49-$G49-GZ49+HA49)&lt;=1)*1,IF(AND(HC49,$F49=$G49,$F49&gt;=PrSettings!$M$6),(ABS(GZ49-$F49)&lt;=1)*1,IF(AND(ABS($F49-$G49-GZ49+HA49)&lt;=1,$F49+$G49&gt;=PrSettings!$M$8),(ABS(GZ49-$F49)&lt;=1)*(ABS(HA49-$G49)&lt;=1)*1,""))),"")</f>
        <v/>
      </c>
      <c r="HG49" s="362">
        <f t="shared" si="616"/>
        <v>2</v>
      </c>
      <c r="HH49" s="133"/>
      <c r="HI49" s="253">
        <f t="shared" si="403"/>
        <v>54</v>
      </c>
      <c r="HJ49" s="254" t="str">
        <f t="shared" si="617"/>
        <v>Germany</v>
      </c>
      <c r="HK49" s="255">
        <f t="shared" si="618"/>
        <v>9</v>
      </c>
      <c r="HL49" s="254" t="str">
        <f t="shared" si="619"/>
        <v>Denmark</v>
      </c>
      <c r="HM49" s="258"/>
      <c r="HN49" s="258"/>
      <c r="HO49" s="361">
        <f>COUNTIF(HI$65,HK65)+COUNTIF(HK$65,HK65)</f>
        <v>0</v>
      </c>
      <c r="HP49" s="255" t="str">
        <f t="shared" si="620"/>
        <v/>
      </c>
      <c r="HQ49" s="255" t="str">
        <f>IF((HP49&lt;&gt;""),IF(OR($F49&lt;&gt;$G49,PrSettings!$M$4="●"),(($F49-$G49)=(HM49-HN49))*1,0),"")</f>
        <v/>
      </c>
      <c r="HR49" s="255" t="str">
        <f t="shared" si="621"/>
        <v/>
      </c>
      <c r="HS49" s="255" t="str">
        <f>IF(HP49&lt;&gt;"",IF(ABS($F49-$G49)&gt;=PrSettings!$M$7,(ABS($F49-$G49-HM49+HN49)&lt;=1)*1,IF(AND(HP49,$F49=$G49,$F49&gt;=PrSettings!$M$6),(ABS(HM49-$F49)&lt;=1)*1,IF(AND(ABS($F49-$G49-HM49+HN49)&lt;=1,$F49+$G49&gt;=PrSettings!$M$8),(ABS(HM49-$F49)&lt;=1)*(ABS(HN49-$G49)&lt;=1)*1,""))),"")</f>
        <v/>
      </c>
      <c r="HT49" s="362">
        <f t="shared" si="622"/>
        <v>2</v>
      </c>
      <c r="HU49" s="133"/>
      <c r="HV49" s="253">
        <f t="shared" si="407"/>
        <v>54</v>
      </c>
      <c r="HW49" s="254" t="str">
        <f t="shared" si="623"/>
        <v>Germany</v>
      </c>
      <c r="HX49" s="255">
        <f t="shared" si="624"/>
        <v>9</v>
      </c>
      <c r="HY49" s="254" t="str">
        <f t="shared" si="625"/>
        <v>Denmark</v>
      </c>
      <c r="HZ49" s="258"/>
      <c r="IA49" s="258"/>
      <c r="IB49" s="361">
        <f>COUNTIF(HV$65,HX65)+COUNTIF(HX$65,HX65)</f>
        <v>0</v>
      </c>
      <c r="IC49" s="255" t="str">
        <f t="shared" si="626"/>
        <v/>
      </c>
      <c r="ID49" s="255" t="str">
        <f>IF((IC49&lt;&gt;""),IF(OR($F49&lt;&gt;$G49,PrSettings!$M$4="●"),(($F49-$G49)=(HZ49-IA49))*1,0),"")</f>
        <v/>
      </c>
      <c r="IE49" s="255" t="str">
        <f t="shared" si="627"/>
        <v/>
      </c>
      <c r="IF49" s="255" t="str">
        <f>IF(IC49&lt;&gt;"",IF(ABS($F49-$G49)&gt;=PrSettings!$M$7,(ABS($F49-$G49-HZ49+IA49)&lt;=1)*1,IF(AND(IC49,$F49=$G49,$F49&gt;=PrSettings!$M$6),(ABS(HZ49-$F49)&lt;=1)*1,IF(AND(ABS($F49-$G49-HZ49+IA49)&lt;=1,$F49+$G49&gt;=PrSettings!$M$8),(ABS(HZ49-$F49)&lt;=1)*(ABS(IA49-$G49)&lt;=1)*1,""))),"")</f>
        <v/>
      </c>
      <c r="IG49" s="362">
        <f t="shared" si="628"/>
        <v>2</v>
      </c>
      <c r="IH49" s="133"/>
      <c r="II49" s="253">
        <f t="shared" si="411"/>
        <v>54</v>
      </c>
      <c r="IJ49" s="254" t="str">
        <f t="shared" si="629"/>
        <v>Germany</v>
      </c>
      <c r="IK49" s="255">
        <f t="shared" si="630"/>
        <v>9</v>
      </c>
      <c r="IL49" s="254" t="str">
        <f t="shared" si="631"/>
        <v>Denmark</v>
      </c>
      <c r="IM49" s="258"/>
      <c r="IN49" s="258"/>
      <c r="IO49" s="361">
        <f>COUNTIF(II$65,IK65)+COUNTIF(IK$65,IK65)</f>
        <v>0</v>
      </c>
      <c r="IP49" s="255" t="str">
        <f t="shared" si="632"/>
        <v/>
      </c>
      <c r="IQ49" s="255" t="str">
        <f>IF((IP49&lt;&gt;""),IF(OR($F49&lt;&gt;$G49,PrSettings!$M$4="●"),(($F49-$G49)=(IM49-IN49))*1,0),"")</f>
        <v/>
      </c>
      <c r="IR49" s="255" t="str">
        <f t="shared" si="633"/>
        <v/>
      </c>
      <c r="IS49" s="255" t="str">
        <f>IF(IP49&lt;&gt;"",IF(ABS($F49-$G49)&gt;=PrSettings!$M$7,(ABS($F49-$G49-IM49+IN49)&lt;=1)*1,IF(AND(IP49,$F49=$G49,$F49&gt;=PrSettings!$M$6),(ABS(IM49-$F49)&lt;=1)*1,IF(AND(ABS($F49-$G49-IM49+IN49)&lt;=1,$F49+$G49&gt;=PrSettings!$M$8),(ABS(IM49-$F49)&lt;=1)*(ABS(IN49-$G49)&lt;=1)*1,""))),"")</f>
        <v/>
      </c>
      <c r="IT49" s="362">
        <f t="shared" si="634"/>
        <v>2</v>
      </c>
      <c r="IU49" s="133"/>
      <c r="IV49" s="253">
        <f t="shared" si="415"/>
        <v>54</v>
      </c>
      <c r="IW49" s="254" t="str">
        <f t="shared" si="635"/>
        <v>Germany</v>
      </c>
      <c r="IX49" s="255">
        <f t="shared" si="636"/>
        <v>9</v>
      </c>
      <c r="IY49" s="254" t="str">
        <f t="shared" si="637"/>
        <v>Denmark</v>
      </c>
      <c r="IZ49" s="258"/>
      <c r="JA49" s="258"/>
      <c r="JB49" s="361">
        <f>COUNTIF(IV$65,IX65)+COUNTIF(IX$65,IX65)</f>
        <v>0</v>
      </c>
      <c r="JC49" s="255" t="str">
        <f t="shared" si="638"/>
        <v/>
      </c>
      <c r="JD49" s="255" t="str">
        <f>IF((JC49&lt;&gt;""),IF(OR($F49&lt;&gt;$G49,PrSettings!$M$4="●"),(($F49-$G49)=(IZ49-JA49))*1,0),"")</f>
        <v/>
      </c>
      <c r="JE49" s="255" t="str">
        <f t="shared" si="639"/>
        <v/>
      </c>
      <c r="JF49" s="255" t="str">
        <f>IF(JC49&lt;&gt;"",IF(ABS($F49-$G49)&gt;=PrSettings!$M$7,(ABS($F49-$G49-IZ49+JA49)&lt;=1)*1,IF(AND(JC49,$F49=$G49,$F49&gt;=PrSettings!$M$6),(ABS(IZ49-$F49)&lt;=1)*1,IF(AND(ABS($F49-$G49-IZ49+JA49)&lt;=1,$F49+$G49&gt;=PrSettings!$M$8),(ABS(IZ49-$F49)&lt;=1)*(ABS(JA49-$G49)&lt;=1)*1,""))),"")</f>
        <v/>
      </c>
      <c r="JG49" s="362">
        <f t="shared" si="640"/>
        <v>2</v>
      </c>
      <c r="JH49" s="133"/>
      <c r="JI49" s="253">
        <f t="shared" si="419"/>
        <v>54</v>
      </c>
      <c r="JJ49" s="254" t="str">
        <f t="shared" si="641"/>
        <v>Germany</v>
      </c>
      <c r="JK49" s="255">
        <f t="shared" si="642"/>
        <v>9</v>
      </c>
      <c r="JL49" s="254" t="str">
        <f t="shared" si="643"/>
        <v>Denmark</v>
      </c>
      <c r="JM49" s="258"/>
      <c r="JN49" s="258"/>
      <c r="JO49" s="361">
        <f>COUNTIF(JI$65,JK65)+COUNTIF(JK$65,JK65)</f>
        <v>0</v>
      </c>
      <c r="JP49" s="255" t="str">
        <f t="shared" si="644"/>
        <v/>
      </c>
      <c r="JQ49" s="255" t="str">
        <f>IF((JP49&lt;&gt;""),IF(OR($F49&lt;&gt;$G49,PrSettings!$M$4="●"),(($F49-$G49)=(JM49-JN49))*1,0),"")</f>
        <v/>
      </c>
      <c r="JR49" s="255" t="str">
        <f t="shared" si="645"/>
        <v/>
      </c>
      <c r="JS49" s="255" t="str">
        <f>IF(JP49&lt;&gt;"",IF(ABS($F49-$G49)&gt;=PrSettings!$M$7,(ABS($F49-$G49-JM49+JN49)&lt;=1)*1,IF(AND(JP49,$F49=$G49,$F49&gt;=PrSettings!$M$6),(ABS(JM49-$F49)&lt;=1)*1,IF(AND(ABS($F49-$G49-JM49+JN49)&lt;=1,$F49+$G49&gt;=PrSettings!$M$8),(ABS(JM49-$F49)&lt;=1)*(ABS(JN49-$G49)&lt;=1)*1,""))),"")</f>
        <v/>
      </c>
      <c r="JT49" s="362">
        <f t="shared" si="646"/>
        <v>2</v>
      </c>
      <c r="JU49" s="133"/>
      <c r="JV49" s="253">
        <f t="shared" si="423"/>
        <v>54</v>
      </c>
      <c r="JW49" s="254" t="str">
        <f t="shared" si="647"/>
        <v>Germany</v>
      </c>
      <c r="JX49" s="255">
        <f t="shared" si="648"/>
        <v>9</v>
      </c>
      <c r="JY49" s="254" t="str">
        <f t="shared" si="649"/>
        <v>Denmark</v>
      </c>
      <c r="JZ49" s="258"/>
      <c r="KA49" s="258"/>
      <c r="KB49" s="361">
        <f>COUNTIF(JV$65,JX65)+COUNTIF(JX$65,JX65)</f>
        <v>0</v>
      </c>
      <c r="KC49" s="255" t="str">
        <f t="shared" si="650"/>
        <v/>
      </c>
      <c r="KD49" s="255" t="str">
        <f>IF((KC49&lt;&gt;""),IF(OR($F49&lt;&gt;$G49,PrSettings!$M$4="●"),(($F49-$G49)=(JZ49-KA49))*1,0),"")</f>
        <v/>
      </c>
      <c r="KE49" s="255" t="str">
        <f t="shared" si="651"/>
        <v/>
      </c>
      <c r="KF49" s="255" t="str">
        <f>IF(KC49&lt;&gt;"",IF(ABS($F49-$G49)&gt;=PrSettings!$M$7,(ABS($F49-$G49-JZ49+KA49)&lt;=1)*1,IF(AND(KC49,$F49=$G49,$F49&gt;=PrSettings!$M$6),(ABS(JZ49-$F49)&lt;=1)*1,IF(AND(ABS($F49-$G49-JZ49+KA49)&lt;=1,$F49+$G49&gt;=PrSettings!$M$8),(ABS(JZ49-$F49)&lt;=1)*(ABS(KA49-$G49)&lt;=1)*1,""))),"")</f>
        <v/>
      </c>
      <c r="KG49" s="362">
        <f t="shared" si="652"/>
        <v>2</v>
      </c>
      <c r="KH49" s="133"/>
      <c r="KI49" s="253">
        <f t="shared" si="427"/>
        <v>54</v>
      </c>
      <c r="KJ49" s="254" t="str">
        <f t="shared" si="653"/>
        <v>Germany</v>
      </c>
      <c r="KK49" s="255">
        <f t="shared" si="654"/>
        <v>9</v>
      </c>
      <c r="KL49" s="254" t="str">
        <f t="shared" si="655"/>
        <v>Denmark</v>
      </c>
      <c r="KM49" s="258"/>
      <c r="KN49" s="258"/>
      <c r="KO49" s="361">
        <f>COUNTIF(KI$65,KK65)+COUNTIF(KK$65,KK65)</f>
        <v>0</v>
      </c>
      <c r="KP49" s="255" t="str">
        <f t="shared" si="656"/>
        <v/>
      </c>
      <c r="KQ49" s="255" t="str">
        <f>IF((KP49&lt;&gt;""),IF(OR($F49&lt;&gt;$G49,PrSettings!$M$4="●"),(($F49-$G49)=(KM49-KN49))*1,0),"")</f>
        <v/>
      </c>
      <c r="KR49" s="255" t="str">
        <f t="shared" si="657"/>
        <v/>
      </c>
      <c r="KS49" s="255" t="str">
        <f>IF(KP49&lt;&gt;"",IF(ABS($F49-$G49)&gt;=PrSettings!$M$7,(ABS($F49-$G49-KM49+KN49)&lt;=1)*1,IF(AND(KP49,$F49=$G49,$F49&gt;=PrSettings!$M$6),(ABS(KM49-$F49)&lt;=1)*1,IF(AND(ABS($F49-$G49-KM49+KN49)&lt;=1,$F49+$G49&gt;=PrSettings!$M$8),(ABS(KM49-$F49)&lt;=1)*(ABS(KN49-$G49)&lt;=1)*1,""))),"")</f>
        <v/>
      </c>
      <c r="KT49" s="362">
        <f t="shared" si="658"/>
        <v>2</v>
      </c>
      <c r="KU49" s="133"/>
      <c r="KV49" s="253">
        <f t="shared" si="431"/>
        <v>54</v>
      </c>
      <c r="KW49" s="254" t="str">
        <f t="shared" si="659"/>
        <v>Germany</v>
      </c>
      <c r="KX49" s="255">
        <f t="shared" si="660"/>
        <v>9</v>
      </c>
      <c r="KY49" s="254" t="str">
        <f t="shared" si="661"/>
        <v>Denmark</v>
      </c>
      <c r="KZ49" s="258"/>
      <c r="LA49" s="258"/>
      <c r="LB49" s="361">
        <f>COUNTIF(KV$65,KX65)+COUNTIF(KX$65,KX65)</f>
        <v>0</v>
      </c>
      <c r="LC49" s="255" t="str">
        <f t="shared" si="662"/>
        <v/>
      </c>
      <c r="LD49" s="255" t="str">
        <f>IF((LC49&lt;&gt;""),IF(OR($F49&lt;&gt;$G49,PrSettings!$M$4="●"),(($F49-$G49)=(KZ49-LA49))*1,0),"")</f>
        <v/>
      </c>
      <c r="LE49" s="255" t="str">
        <f t="shared" si="663"/>
        <v/>
      </c>
      <c r="LF49" s="255" t="str">
        <f>IF(LC49&lt;&gt;"",IF(ABS($F49-$G49)&gt;=PrSettings!$M$7,(ABS($F49-$G49-KZ49+LA49)&lt;=1)*1,IF(AND(LC49,$F49=$G49,$F49&gt;=PrSettings!$M$6),(ABS(KZ49-$F49)&lt;=1)*1,IF(AND(ABS($F49-$G49-KZ49+LA49)&lt;=1,$F49+$G49&gt;=PrSettings!$M$8),(ABS(KZ49-$F49)&lt;=1)*(ABS(LA49-$G49)&lt;=1)*1,""))),"")</f>
        <v/>
      </c>
      <c r="LG49" s="362">
        <f t="shared" si="664"/>
        <v>2</v>
      </c>
      <c r="LH49" s="133"/>
      <c r="LI49" s="253">
        <f t="shared" si="435"/>
        <v>54</v>
      </c>
      <c r="LJ49" s="254" t="str">
        <f t="shared" si="665"/>
        <v>Germany</v>
      </c>
      <c r="LK49" s="255">
        <f t="shared" si="666"/>
        <v>9</v>
      </c>
      <c r="LL49" s="254" t="str">
        <f t="shared" si="667"/>
        <v>Denmark</v>
      </c>
      <c r="LM49" s="258"/>
      <c r="LN49" s="258"/>
      <c r="LO49" s="361">
        <f>COUNTIF(LI$65,LK65)+COUNTIF(LK$65,LK65)</f>
        <v>0</v>
      </c>
      <c r="LP49" s="255" t="str">
        <f t="shared" si="668"/>
        <v/>
      </c>
      <c r="LQ49" s="255" t="str">
        <f>IF((LP49&lt;&gt;""),IF(OR($F49&lt;&gt;$G49,PrSettings!$M$4="●"),(($F49-$G49)=(LM49-LN49))*1,0),"")</f>
        <v/>
      </c>
      <c r="LR49" s="255" t="str">
        <f t="shared" si="669"/>
        <v/>
      </c>
      <c r="LS49" s="255" t="str">
        <f>IF(LP49&lt;&gt;"",IF(ABS($F49-$G49)&gt;=PrSettings!$M$7,(ABS($F49-$G49-LM49+LN49)&lt;=1)*1,IF(AND(LP49,$F49=$G49,$F49&gt;=PrSettings!$M$6),(ABS(LM49-$F49)&lt;=1)*1,IF(AND(ABS($F49-$G49-LM49+LN49)&lt;=1,$F49+$G49&gt;=PrSettings!$M$8),(ABS(LM49-$F49)&lt;=1)*(ABS(LN49-$G49)&lt;=1)*1,""))),"")</f>
        <v/>
      </c>
      <c r="LT49" s="362">
        <f t="shared" si="670"/>
        <v>2</v>
      </c>
      <c r="LU49" s="133"/>
      <c r="LV49" s="253">
        <f t="shared" si="439"/>
        <v>54</v>
      </c>
      <c r="LW49" s="254" t="str">
        <f t="shared" si="671"/>
        <v>Germany</v>
      </c>
      <c r="LX49" s="255">
        <f t="shared" si="672"/>
        <v>9</v>
      </c>
      <c r="LY49" s="254" t="str">
        <f t="shared" si="673"/>
        <v>Denmark</v>
      </c>
      <c r="LZ49" s="258"/>
      <c r="MA49" s="258"/>
      <c r="MB49" s="361">
        <f>COUNTIF(LV$65,LX65)+COUNTIF(LX$65,LX65)</f>
        <v>0</v>
      </c>
      <c r="MC49" s="255" t="str">
        <f t="shared" si="674"/>
        <v/>
      </c>
      <c r="MD49" s="255" t="str">
        <f>IF((MC49&lt;&gt;""),IF(OR($F49&lt;&gt;$G49,PrSettings!$M$4="●"),(($F49-$G49)=(LZ49-MA49))*1,0),"")</f>
        <v/>
      </c>
      <c r="ME49" s="255" t="str">
        <f t="shared" si="675"/>
        <v/>
      </c>
      <c r="MF49" s="255" t="str">
        <f>IF(MC49&lt;&gt;"",IF(ABS($F49-$G49)&gt;=PrSettings!$M$7,(ABS($F49-$G49-LZ49+MA49)&lt;=1)*1,IF(AND(MC49,$F49=$G49,$F49&gt;=PrSettings!$M$6),(ABS(LZ49-$F49)&lt;=1)*1,IF(AND(ABS($F49-$G49-LZ49+MA49)&lt;=1,$F49+$G49&gt;=PrSettings!$M$8),(ABS(LZ49-$F49)&lt;=1)*(ABS(MA49-$G49)&lt;=1)*1,""))),"")</f>
        <v/>
      </c>
      <c r="MG49" s="362">
        <f t="shared" si="676"/>
        <v>2</v>
      </c>
    </row>
    <row r="50">
      <c r="A50" s="172"/>
      <c r="B50" s="253">
        <f t="array" ref="B50">IF(C50="","",INDEX(Groups!$C$7:$C$35,MATCH(C50,Groups!$D$7:$D$35,0)))</f>
        <v>1</v>
      </c>
      <c r="C50" s="254" t="str">
        <f>INDIRECT("'"&amp;References!$A$1&amp;"'!"&amp;"$H$54")</f>
        <v>Portugal</v>
      </c>
      <c r="D50" s="255">
        <f t="array" ref="D50">IF(E50="","",INDEX(Groups!$C$7:$C$35,MATCH(E50,Groups!$D$7:$D$35,0)))</f>
        <v>13</v>
      </c>
      <c r="E50" s="254" t="str">
        <f>INDIRECT("'"&amp;References!$A$1&amp;"'!"&amp;"$I$54")</f>
        <v>Scotland</v>
      </c>
      <c r="F50" s="256">
        <f>IF(AND(INDIRECT("'"&amp;References!$A$1&amp;"'!"&amp;"$H$55")&lt;&gt;"",INDIRECT("'"&amp;References!$A$1&amp;"'!"&amp;"$I$55")&lt;&gt;""),INDIRECT("'"&amp;References!$A$1&amp;"'!"&amp;"$H$55"),"")</f>
        <v>1</v>
      </c>
      <c r="G50" s="257">
        <f>IF(AND(INDIRECT("'"&amp;References!$A$1&amp;"'!"&amp;"$H$55")&lt;&gt;"",INDIRECT("'"&amp;References!$A$1&amp;"'!"&amp;"$I$55")&lt;&gt;""),INDIRECT("'"&amp;References!$A$1&amp;"'!"&amp;"$I$55"),"")</f>
        <v>0</v>
      </c>
      <c r="H50" s="133"/>
      <c r="I50" s="253">
        <f t="shared" si="339"/>
        <v>1</v>
      </c>
      <c r="J50" s="254" t="str">
        <f t="shared" si="521"/>
        <v>Portugal</v>
      </c>
      <c r="K50" s="255">
        <f t="shared" si="522"/>
        <v>13</v>
      </c>
      <c r="L50" s="254" t="str">
        <f t="shared" si="523"/>
        <v>Scotland</v>
      </c>
      <c r="M50" s="258"/>
      <c r="N50" s="258"/>
      <c r="O50" s="361">
        <f t="shared" ref="O50:O51" si="677">COUNTIF(I$62:I$63,K62)+COUNTIF(K$62:K$63,K62)</f>
        <v>0</v>
      </c>
      <c r="P50" s="255" t="str">
        <f t="shared" si="524"/>
        <v/>
      </c>
      <c r="Q50" s="255" t="str">
        <f>IF((P50&lt;&gt;""),IF(OR($F50&lt;&gt;$G50,PrSettings!$M$4="●"),(($F50-$G50)=(M50-N50))*1,0),"")</f>
        <v/>
      </c>
      <c r="R50" s="255" t="str">
        <f t="shared" si="525"/>
        <v/>
      </c>
      <c r="S50" s="255" t="str">
        <f>IF(P50&lt;&gt;"",IF(ABS($F50-$G50)&gt;=PrSettings!$M$7,(ABS($F50-$G50-M50+N50)&lt;=1)*1,IF(AND(P50,$F50=$G50,$F50&gt;=PrSettings!$M$6),(ABS(M50-$F50)&lt;=1)*1,IF(AND(ABS($F50-$G50-M50+N50)&lt;=1,$F50+$G50&gt;=PrSettings!$M$8),(ABS(M50-$F50)&lt;=1)*(ABS(N50-$G50)&lt;=1)*1,""))),"")</f>
        <v/>
      </c>
      <c r="T50" s="362">
        <f t="shared" si="526"/>
        <v>2</v>
      </c>
      <c r="U50" s="133"/>
      <c r="V50" s="253">
        <f t="shared" si="343"/>
        <v>1</v>
      </c>
      <c r="W50" s="254" t="str">
        <f t="shared" si="527"/>
        <v>Portugal</v>
      </c>
      <c r="X50" s="255">
        <f t="shared" si="528"/>
        <v>13</v>
      </c>
      <c r="Y50" s="254" t="str">
        <f t="shared" si="529"/>
        <v>Scotland</v>
      </c>
      <c r="Z50" s="258"/>
      <c r="AA50" s="258"/>
      <c r="AB50" s="361">
        <f t="shared" ref="AB50:AB51" si="678">COUNTIF(V$62:V$63,X62)+COUNTIF(X$62:X$63,X62)</f>
        <v>0</v>
      </c>
      <c r="AC50" s="255" t="str">
        <f t="shared" si="530"/>
        <v/>
      </c>
      <c r="AD50" s="255" t="str">
        <f>IF((AC50&lt;&gt;""),IF(OR($F50&lt;&gt;$G50,PrSettings!$M$4="●"),(($F50-$G50)=(Z50-AA50))*1,0),"")</f>
        <v/>
      </c>
      <c r="AE50" s="255" t="str">
        <f t="shared" si="531"/>
        <v/>
      </c>
      <c r="AF50" s="255" t="str">
        <f>IF(AC50&lt;&gt;"",IF(ABS($F50-$G50)&gt;=PrSettings!$M$7,(ABS($F50-$G50-Z50+AA50)&lt;=1)*1,IF(AND(AC50,$F50=$G50,$F50&gt;=PrSettings!$M$6),(ABS(Z50-$F50)&lt;=1)*1,IF(AND(ABS($F50-$G50-Z50+AA50)&lt;=1,$F50+$G50&gt;=PrSettings!$M$8),(ABS(Z50-$F50)&lt;=1)*(ABS(AA50-$G50)&lt;=1)*1,""))),"")</f>
        <v/>
      </c>
      <c r="AG50" s="362">
        <f t="shared" si="532"/>
        <v>2</v>
      </c>
      <c r="AH50" s="133"/>
      <c r="AI50" s="253">
        <f t="shared" si="347"/>
        <v>1</v>
      </c>
      <c r="AJ50" s="254" t="str">
        <f t="shared" si="533"/>
        <v>Portugal</v>
      </c>
      <c r="AK50" s="255">
        <f t="shared" si="534"/>
        <v>13</v>
      </c>
      <c r="AL50" s="254" t="str">
        <f t="shared" si="535"/>
        <v>Scotland</v>
      </c>
      <c r="AM50" s="258"/>
      <c r="AN50" s="258"/>
      <c r="AO50" s="361">
        <f t="shared" ref="AO50:AO51" si="679">COUNTIF(AI$62:AI$63,AK62)+COUNTIF(AK$62:AK$63,AK62)</f>
        <v>0</v>
      </c>
      <c r="AP50" s="255" t="str">
        <f t="shared" si="536"/>
        <v/>
      </c>
      <c r="AQ50" s="255" t="str">
        <f>IF((AP50&lt;&gt;""),IF(OR($F50&lt;&gt;$G50,PrSettings!$M$4="●"),(($F50-$G50)=(AM50-AN50))*1,0),"")</f>
        <v/>
      </c>
      <c r="AR50" s="255" t="str">
        <f t="shared" si="537"/>
        <v/>
      </c>
      <c r="AS50" s="255" t="str">
        <f>IF(AP50&lt;&gt;"",IF(ABS($F50-$G50)&gt;=PrSettings!$M$7,(ABS($F50-$G50-AM50+AN50)&lt;=1)*1,IF(AND(AP50,$F50=$G50,$F50&gt;=PrSettings!$M$6),(ABS(AM50-$F50)&lt;=1)*1,IF(AND(ABS($F50-$G50-AM50+AN50)&lt;=1,$F50+$G50&gt;=PrSettings!$M$8),(ABS(AM50-$F50)&lt;=1)*(ABS(AN50-$G50)&lt;=1)*1,""))),"")</f>
        <v/>
      </c>
      <c r="AT50" s="362">
        <f t="shared" si="538"/>
        <v>2</v>
      </c>
      <c r="AU50" s="133"/>
      <c r="AV50" s="253">
        <f t="shared" si="351"/>
        <v>1</v>
      </c>
      <c r="AW50" s="254" t="str">
        <f t="shared" si="539"/>
        <v>Portugal</v>
      </c>
      <c r="AX50" s="255">
        <f t="shared" si="540"/>
        <v>13</v>
      </c>
      <c r="AY50" s="254" t="str">
        <f t="shared" si="541"/>
        <v>Scotland</v>
      </c>
      <c r="AZ50" s="258"/>
      <c r="BA50" s="258"/>
      <c r="BB50" s="361">
        <f t="shared" ref="BB50:BB51" si="680">COUNTIF(AV$62:AV$63,AX62)+COUNTIF(AX$62:AX$63,AX62)</f>
        <v>0</v>
      </c>
      <c r="BC50" s="255" t="str">
        <f t="shared" si="542"/>
        <v/>
      </c>
      <c r="BD50" s="255" t="str">
        <f>IF((BC50&lt;&gt;""),IF(OR($F50&lt;&gt;$G50,PrSettings!$M$4="●"),(($F50-$G50)=(AZ50-BA50))*1,0),"")</f>
        <v/>
      </c>
      <c r="BE50" s="255" t="str">
        <f t="shared" si="543"/>
        <v/>
      </c>
      <c r="BF50" s="255" t="str">
        <f>IF(BC50&lt;&gt;"",IF(ABS($F50-$G50)&gt;=PrSettings!$M$7,(ABS($F50-$G50-AZ50+BA50)&lt;=1)*1,IF(AND(BC50,$F50=$G50,$F50&gt;=PrSettings!$M$6),(ABS(AZ50-$F50)&lt;=1)*1,IF(AND(ABS($F50-$G50-AZ50+BA50)&lt;=1,$F50+$G50&gt;=PrSettings!$M$8),(ABS(AZ50-$F50)&lt;=1)*(ABS(BA50-$G50)&lt;=1)*1,""))),"")</f>
        <v/>
      </c>
      <c r="BG50" s="362">
        <f t="shared" si="544"/>
        <v>2</v>
      </c>
      <c r="BH50" s="133"/>
      <c r="BI50" s="253">
        <f t="shared" si="355"/>
        <v>1</v>
      </c>
      <c r="BJ50" s="254" t="str">
        <f t="shared" si="545"/>
        <v>Portugal</v>
      </c>
      <c r="BK50" s="255">
        <f t="shared" si="546"/>
        <v>13</v>
      </c>
      <c r="BL50" s="254" t="str">
        <f t="shared" si="547"/>
        <v>Scotland</v>
      </c>
      <c r="BM50" s="258"/>
      <c r="BN50" s="258"/>
      <c r="BO50" s="361">
        <f t="shared" ref="BO50:BO51" si="681">COUNTIF(BI$62:BI$63,BK62)+COUNTIF(BK$62:BK$63,BK62)</f>
        <v>0</v>
      </c>
      <c r="BP50" s="255" t="str">
        <f t="shared" si="548"/>
        <v/>
      </c>
      <c r="BQ50" s="255" t="str">
        <f>IF((BP50&lt;&gt;""),IF(OR($F50&lt;&gt;$G50,PrSettings!$M$4="●"),(($F50-$G50)=(BM50-BN50))*1,0),"")</f>
        <v/>
      </c>
      <c r="BR50" s="255" t="str">
        <f t="shared" si="549"/>
        <v/>
      </c>
      <c r="BS50" s="255" t="str">
        <f>IF(BP50&lt;&gt;"",IF(ABS($F50-$G50)&gt;=PrSettings!$M$7,(ABS($F50-$G50-BM50+BN50)&lt;=1)*1,IF(AND(BP50,$F50=$G50,$F50&gt;=PrSettings!$M$6),(ABS(BM50-$F50)&lt;=1)*1,IF(AND(ABS($F50-$G50-BM50+BN50)&lt;=1,$F50+$G50&gt;=PrSettings!$M$8),(ABS(BM50-$F50)&lt;=1)*(ABS(BN50-$G50)&lt;=1)*1,""))),"")</f>
        <v/>
      </c>
      <c r="BT50" s="362">
        <f t="shared" si="550"/>
        <v>2</v>
      </c>
      <c r="BU50" s="133"/>
      <c r="BV50" s="253">
        <f t="shared" si="359"/>
        <v>1</v>
      </c>
      <c r="BW50" s="254" t="str">
        <f t="shared" si="551"/>
        <v>Portugal</v>
      </c>
      <c r="BX50" s="255">
        <f t="shared" si="552"/>
        <v>13</v>
      </c>
      <c r="BY50" s="254" t="str">
        <f t="shared" si="553"/>
        <v>Scotland</v>
      </c>
      <c r="BZ50" s="258"/>
      <c r="CA50" s="258"/>
      <c r="CB50" s="361">
        <f t="shared" ref="CB50:CB51" si="682">COUNTIF(BV$62:BV$63,BX62)+COUNTIF(BX$62:BX$63,BX62)</f>
        <v>0</v>
      </c>
      <c r="CC50" s="255" t="str">
        <f t="shared" si="554"/>
        <v/>
      </c>
      <c r="CD50" s="255" t="str">
        <f>IF((CC50&lt;&gt;""),IF(OR($F50&lt;&gt;$G50,PrSettings!$M$4="●"),(($F50-$G50)=(BZ50-CA50))*1,0),"")</f>
        <v/>
      </c>
      <c r="CE50" s="255" t="str">
        <f t="shared" si="555"/>
        <v/>
      </c>
      <c r="CF50" s="255" t="str">
        <f>IF(CC50&lt;&gt;"",IF(ABS($F50-$G50)&gt;=PrSettings!$M$7,(ABS($F50-$G50-BZ50+CA50)&lt;=1)*1,IF(AND(CC50,$F50=$G50,$F50&gt;=PrSettings!$M$6),(ABS(BZ50-$F50)&lt;=1)*1,IF(AND(ABS($F50-$G50-BZ50+CA50)&lt;=1,$F50+$G50&gt;=PrSettings!$M$8),(ABS(BZ50-$F50)&lt;=1)*(ABS(CA50-$G50)&lt;=1)*1,""))),"")</f>
        <v/>
      </c>
      <c r="CG50" s="362">
        <f t="shared" si="556"/>
        <v>2</v>
      </c>
      <c r="CH50" s="133"/>
      <c r="CI50" s="253">
        <f t="shared" si="363"/>
        <v>1</v>
      </c>
      <c r="CJ50" s="254" t="str">
        <f t="shared" si="557"/>
        <v>Portugal</v>
      </c>
      <c r="CK50" s="255">
        <f t="shared" si="558"/>
        <v>13</v>
      </c>
      <c r="CL50" s="254" t="str">
        <f t="shared" si="559"/>
        <v>Scotland</v>
      </c>
      <c r="CM50" s="258"/>
      <c r="CN50" s="258"/>
      <c r="CO50" s="361">
        <f t="shared" ref="CO50:CO51" si="683">COUNTIF(CI$62:CI$63,CK62)+COUNTIF(CK$62:CK$63,CK62)</f>
        <v>0</v>
      </c>
      <c r="CP50" s="255" t="str">
        <f t="shared" si="560"/>
        <v/>
      </c>
      <c r="CQ50" s="255" t="str">
        <f>IF((CP50&lt;&gt;""),IF(OR($F50&lt;&gt;$G50,PrSettings!$M$4="●"),(($F50-$G50)=(CM50-CN50))*1,0),"")</f>
        <v/>
      </c>
      <c r="CR50" s="255" t="str">
        <f t="shared" si="561"/>
        <v/>
      </c>
      <c r="CS50" s="255" t="str">
        <f>IF(CP50&lt;&gt;"",IF(ABS($F50-$G50)&gt;=PrSettings!$M$7,(ABS($F50-$G50-CM50+CN50)&lt;=1)*1,IF(AND(CP50,$F50=$G50,$F50&gt;=PrSettings!$M$6),(ABS(CM50-$F50)&lt;=1)*1,IF(AND(ABS($F50-$G50-CM50+CN50)&lt;=1,$F50+$G50&gt;=PrSettings!$M$8),(ABS(CM50-$F50)&lt;=1)*(ABS(CN50-$G50)&lt;=1)*1,""))),"")</f>
        <v/>
      </c>
      <c r="CT50" s="362">
        <f t="shared" si="562"/>
        <v>2</v>
      </c>
      <c r="CU50" s="133"/>
      <c r="CV50" s="253">
        <f t="shared" si="367"/>
        <v>1</v>
      </c>
      <c r="CW50" s="254" t="str">
        <f t="shared" si="563"/>
        <v>Portugal</v>
      </c>
      <c r="CX50" s="255">
        <f t="shared" si="564"/>
        <v>13</v>
      </c>
      <c r="CY50" s="254" t="str">
        <f t="shared" si="565"/>
        <v>Scotland</v>
      </c>
      <c r="CZ50" s="258"/>
      <c r="DA50" s="258"/>
      <c r="DB50" s="361">
        <f t="shared" ref="DB50:DB51" si="684">COUNTIF(CV$62:CV$63,CX62)+COUNTIF(CX$62:CX$63,CX62)</f>
        <v>0</v>
      </c>
      <c r="DC50" s="255" t="str">
        <f t="shared" si="566"/>
        <v/>
      </c>
      <c r="DD50" s="255" t="str">
        <f>IF((DC50&lt;&gt;""),IF(OR($F50&lt;&gt;$G50,PrSettings!$M$4="●"),(($F50-$G50)=(CZ50-DA50))*1,0),"")</f>
        <v/>
      </c>
      <c r="DE50" s="255" t="str">
        <f t="shared" si="567"/>
        <v/>
      </c>
      <c r="DF50" s="255" t="str">
        <f>IF(DC50&lt;&gt;"",IF(ABS($F50-$G50)&gt;=PrSettings!$M$7,(ABS($F50-$G50-CZ50+DA50)&lt;=1)*1,IF(AND(DC50,$F50=$G50,$F50&gt;=PrSettings!$M$6),(ABS(CZ50-$F50)&lt;=1)*1,IF(AND(ABS($F50-$G50-CZ50+DA50)&lt;=1,$F50+$G50&gt;=PrSettings!$M$8),(ABS(CZ50-$F50)&lt;=1)*(ABS(DA50-$G50)&lt;=1)*1,""))),"")</f>
        <v/>
      </c>
      <c r="DG50" s="362">
        <f t="shared" si="568"/>
        <v>2</v>
      </c>
      <c r="DH50" s="133"/>
      <c r="DI50" s="253">
        <f t="shared" si="371"/>
        <v>1</v>
      </c>
      <c r="DJ50" s="254" t="str">
        <f t="shared" si="569"/>
        <v>Portugal</v>
      </c>
      <c r="DK50" s="255">
        <f t="shared" si="570"/>
        <v>13</v>
      </c>
      <c r="DL50" s="254" t="str">
        <f t="shared" si="571"/>
        <v>Scotland</v>
      </c>
      <c r="DM50" s="258"/>
      <c r="DN50" s="258"/>
      <c r="DO50" s="361">
        <f t="shared" ref="DO50:DO51" si="685">COUNTIF(DI$62:DI$63,DK62)+COUNTIF(DK$62:DK$63,DK62)</f>
        <v>0</v>
      </c>
      <c r="DP50" s="255" t="str">
        <f t="shared" si="572"/>
        <v/>
      </c>
      <c r="DQ50" s="255" t="str">
        <f>IF((DP50&lt;&gt;""),IF(OR($F50&lt;&gt;$G50,PrSettings!$M$4="●"),(($F50-$G50)=(DM50-DN50))*1,0),"")</f>
        <v/>
      </c>
      <c r="DR50" s="255" t="str">
        <f t="shared" si="573"/>
        <v/>
      </c>
      <c r="DS50" s="255" t="str">
        <f>IF(DP50&lt;&gt;"",IF(ABS($F50-$G50)&gt;=PrSettings!$M$7,(ABS($F50-$G50-DM50+DN50)&lt;=1)*1,IF(AND(DP50,$F50=$G50,$F50&gt;=PrSettings!$M$6),(ABS(DM50-$F50)&lt;=1)*1,IF(AND(ABS($F50-$G50-DM50+DN50)&lt;=1,$F50+$G50&gt;=PrSettings!$M$8),(ABS(DM50-$F50)&lt;=1)*(ABS(DN50-$G50)&lt;=1)*1,""))),"")</f>
        <v/>
      </c>
      <c r="DT50" s="362">
        <f t="shared" si="574"/>
        <v>2</v>
      </c>
      <c r="DU50" s="133"/>
      <c r="DV50" s="253">
        <f t="shared" si="375"/>
        <v>1</v>
      </c>
      <c r="DW50" s="254" t="str">
        <f t="shared" si="575"/>
        <v>Portugal</v>
      </c>
      <c r="DX50" s="255">
        <f t="shared" si="576"/>
        <v>13</v>
      </c>
      <c r="DY50" s="254" t="str">
        <f t="shared" si="577"/>
        <v>Scotland</v>
      </c>
      <c r="DZ50" s="258"/>
      <c r="EA50" s="258"/>
      <c r="EB50" s="361">
        <f t="shared" ref="EB50:EB51" si="686">COUNTIF(DV$62:DV$63,DX62)+COUNTIF(DX$62:DX$63,DX62)</f>
        <v>0</v>
      </c>
      <c r="EC50" s="255" t="str">
        <f t="shared" si="578"/>
        <v/>
      </c>
      <c r="ED50" s="255" t="str">
        <f>IF((EC50&lt;&gt;""),IF(OR($F50&lt;&gt;$G50,PrSettings!$M$4="●"),(($F50-$G50)=(DZ50-EA50))*1,0),"")</f>
        <v/>
      </c>
      <c r="EE50" s="255" t="str">
        <f t="shared" si="579"/>
        <v/>
      </c>
      <c r="EF50" s="255" t="str">
        <f>IF(EC50&lt;&gt;"",IF(ABS($F50-$G50)&gt;=PrSettings!$M$7,(ABS($F50-$G50-DZ50+EA50)&lt;=1)*1,IF(AND(EC50,$F50=$G50,$F50&gt;=PrSettings!$M$6),(ABS(DZ50-$F50)&lt;=1)*1,IF(AND(ABS($F50-$G50-DZ50+EA50)&lt;=1,$F50+$G50&gt;=PrSettings!$M$8),(ABS(DZ50-$F50)&lt;=1)*(ABS(EA50-$G50)&lt;=1)*1,""))),"")</f>
        <v/>
      </c>
      <c r="EG50" s="362">
        <f t="shared" si="580"/>
        <v>2</v>
      </c>
      <c r="EH50" s="133"/>
      <c r="EI50" s="253">
        <f t="shared" si="379"/>
        <v>1</v>
      </c>
      <c r="EJ50" s="254" t="str">
        <f t="shared" si="581"/>
        <v>Portugal</v>
      </c>
      <c r="EK50" s="255">
        <f t="shared" si="582"/>
        <v>13</v>
      </c>
      <c r="EL50" s="254" t="str">
        <f t="shared" si="583"/>
        <v>Scotland</v>
      </c>
      <c r="EM50" s="258"/>
      <c r="EN50" s="258"/>
      <c r="EO50" s="361">
        <f t="shared" ref="EO50:EO51" si="687">COUNTIF(EI$62:EI$63,EK62)+COUNTIF(EK$62:EK$63,EK62)</f>
        <v>0</v>
      </c>
      <c r="EP50" s="255" t="str">
        <f t="shared" si="584"/>
        <v/>
      </c>
      <c r="EQ50" s="255" t="str">
        <f>IF((EP50&lt;&gt;""),IF(OR($F50&lt;&gt;$G50,PrSettings!$M$4="●"),(($F50-$G50)=(EM50-EN50))*1,0),"")</f>
        <v/>
      </c>
      <c r="ER50" s="255" t="str">
        <f t="shared" si="585"/>
        <v/>
      </c>
      <c r="ES50" s="255" t="str">
        <f>IF(EP50&lt;&gt;"",IF(ABS($F50-$G50)&gt;=PrSettings!$M$7,(ABS($F50-$G50-EM50+EN50)&lt;=1)*1,IF(AND(EP50,$F50=$G50,$F50&gt;=PrSettings!$M$6),(ABS(EM50-$F50)&lt;=1)*1,IF(AND(ABS($F50-$G50-EM50+EN50)&lt;=1,$F50+$G50&gt;=PrSettings!$M$8),(ABS(EM50-$F50)&lt;=1)*(ABS(EN50-$G50)&lt;=1)*1,""))),"")</f>
        <v/>
      </c>
      <c r="ET50" s="362">
        <f t="shared" si="586"/>
        <v>2</v>
      </c>
      <c r="EU50" s="133"/>
      <c r="EV50" s="253">
        <f t="shared" si="383"/>
        <v>1</v>
      </c>
      <c r="EW50" s="254" t="str">
        <f t="shared" si="587"/>
        <v>Portugal</v>
      </c>
      <c r="EX50" s="255">
        <f t="shared" si="588"/>
        <v>13</v>
      </c>
      <c r="EY50" s="254" t="str">
        <f t="shared" si="589"/>
        <v>Scotland</v>
      </c>
      <c r="EZ50" s="258"/>
      <c r="FA50" s="258"/>
      <c r="FB50" s="361">
        <f t="shared" ref="FB50:FB51" si="688">COUNTIF(EV$62:EV$63,EX62)+COUNTIF(EX$62:EX$63,EX62)</f>
        <v>0</v>
      </c>
      <c r="FC50" s="255" t="str">
        <f t="shared" si="590"/>
        <v/>
      </c>
      <c r="FD50" s="255" t="str">
        <f>IF((FC50&lt;&gt;""),IF(OR($F50&lt;&gt;$G50,PrSettings!$M$4="●"),(($F50-$G50)=(EZ50-FA50))*1,0),"")</f>
        <v/>
      </c>
      <c r="FE50" s="255" t="str">
        <f t="shared" si="591"/>
        <v/>
      </c>
      <c r="FF50" s="255" t="str">
        <f>IF(FC50&lt;&gt;"",IF(ABS($F50-$G50)&gt;=PrSettings!$M$7,(ABS($F50-$G50-EZ50+FA50)&lt;=1)*1,IF(AND(FC50,$F50=$G50,$F50&gt;=PrSettings!$M$6),(ABS(EZ50-$F50)&lt;=1)*1,IF(AND(ABS($F50-$G50-EZ50+FA50)&lt;=1,$F50+$G50&gt;=PrSettings!$M$8),(ABS(EZ50-$F50)&lt;=1)*(ABS(FA50-$G50)&lt;=1)*1,""))),"")</f>
        <v/>
      </c>
      <c r="FG50" s="362">
        <f t="shared" si="592"/>
        <v>2</v>
      </c>
      <c r="FH50" s="133"/>
      <c r="FI50" s="253">
        <f t="shared" si="387"/>
        <v>1</v>
      </c>
      <c r="FJ50" s="254" t="str">
        <f t="shared" si="593"/>
        <v>Portugal</v>
      </c>
      <c r="FK50" s="255">
        <f t="shared" si="594"/>
        <v>13</v>
      </c>
      <c r="FL50" s="254" t="str">
        <f t="shared" si="595"/>
        <v>Scotland</v>
      </c>
      <c r="FM50" s="258"/>
      <c r="FN50" s="258"/>
      <c r="FO50" s="361">
        <f t="shared" ref="FO50:FO51" si="689">COUNTIF(FI$62:FI$63,FK62)+COUNTIF(FK$62:FK$63,FK62)</f>
        <v>0</v>
      </c>
      <c r="FP50" s="255" t="str">
        <f t="shared" si="596"/>
        <v/>
      </c>
      <c r="FQ50" s="255" t="str">
        <f>IF((FP50&lt;&gt;""),IF(OR($F50&lt;&gt;$G50,PrSettings!$M$4="●"),(($F50-$G50)=(FM50-FN50))*1,0),"")</f>
        <v/>
      </c>
      <c r="FR50" s="255" t="str">
        <f t="shared" si="597"/>
        <v/>
      </c>
      <c r="FS50" s="255" t="str">
        <f>IF(FP50&lt;&gt;"",IF(ABS($F50-$G50)&gt;=PrSettings!$M$7,(ABS($F50-$G50-FM50+FN50)&lt;=1)*1,IF(AND(FP50,$F50=$G50,$F50&gt;=PrSettings!$M$6),(ABS(FM50-$F50)&lt;=1)*1,IF(AND(ABS($F50-$G50-FM50+FN50)&lt;=1,$F50+$G50&gt;=PrSettings!$M$8),(ABS(FM50-$F50)&lt;=1)*(ABS(FN50-$G50)&lt;=1)*1,""))),"")</f>
        <v/>
      </c>
      <c r="FT50" s="362">
        <f t="shared" si="598"/>
        <v>2</v>
      </c>
      <c r="FU50" s="133"/>
      <c r="FV50" s="253">
        <f t="shared" si="391"/>
        <v>1</v>
      </c>
      <c r="FW50" s="254" t="str">
        <f t="shared" si="599"/>
        <v>Portugal</v>
      </c>
      <c r="FX50" s="255">
        <f t="shared" si="600"/>
        <v>13</v>
      </c>
      <c r="FY50" s="254" t="str">
        <f t="shared" si="601"/>
        <v>Scotland</v>
      </c>
      <c r="FZ50" s="258"/>
      <c r="GA50" s="258"/>
      <c r="GB50" s="361">
        <f t="shared" ref="GB50:GB51" si="690">COUNTIF(FV$62:FV$63,FX62)+COUNTIF(FX$62:FX$63,FX62)</f>
        <v>0</v>
      </c>
      <c r="GC50" s="255" t="str">
        <f t="shared" si="602"/>
        <v/>
      </c>
      <c r="GD50" s="255" t="str">
        <f>IF((GC50&lt;&gt;""),IF(OR($F50&lt;&gt;$G50,PrSettings!$M$4="●"),(($F50-$G50)=(FZ50-GA50))*1,0),"")</f>
        <v/>
      </c>
      <c r="GE50" s="255" t="str">
        <f t="shared" si="603"/>
        <v/>
      </c>
      <c r="GF50" s="255" t="str">
        <f>IF(GC50&lt;&gt;"",IF(ABS($F50-$G50)&gt;=PrSettings!$M$7,(ABS($F50-$G50-FZ50+GA50)&lt;=1)*1,IF(AND(GC50,$F50=$G50,$F50&gt;=PrSettings!$M$6),(ABS(FZ50-$F50)&lt;=1)*1,IF(AND(ABS($F50-$G50-FZ50+GA50)&lt;=1,$F50+$G50&gt;=PrSettings!$M$8),(ABS(FZ50-$F50)&lt;=1)*(ABS(GA50-$G50)&lt;=1)*1,""))),"")</f>
        <v/>
      </c>
      <c r="GG50" s="362">
        <f t="shared" si="604"/>
        <v>2</v>
      </c>
      <c r="GH50" s="133"/>
      <c r="GI50" s="253">
        <f t="shared" si="395"/>
        <v>1</v>
      </c>
      <c r="GJ50" s="254" t="str">
        <f t="shared" si="605"/>
        <v>Portugal</v>
      </c>
      <c r="GK50" s="255">
        <f t="shared" si="606"/>
        <v>13</v>
      </c>
      <c r="GL50" s="254" t="str">
        <f t="shared" si="607"/>
        <v>Scotland</v>
      </c>
      <c r="GM50" s="258"/>
      <c r="GN50" s="258"/>
      <c r="GO50" s="361">
        <f t="shared" ref="GO50:GO51" si="691">COUNTIF(GI$62:GI$63,GK62)+COUNTIF(GK$62:GK$63,GK62)</f>
        <v>0</v>
      </c>
      <c r="GP50" s="255" t="str">
        <f t="shared" si="608"/>
        <v/>
      </c>
      <c r="GQ50" s="255" t="str">
        <f>IF((GP50&lt;&gt;""),IF(OR($F50&lt;&gt;$G50,PrSettings!$M$4="●"),(($F50-$G50)=(GM50-GN50))*1,0),"")</f>
        <v/>
      </c>
      <c r="GR50" s="255" t="str">
        <f t="shared" si="609"/>
        <v/>
      </c>
      <c r="GS50" s="255" t="str">
        <f>IF(GP50&lt;&gt;"",IF(ABS($F50-$G50)&gt;=PrSettings!$M$7,(ABS($F50-$G50-GM50+GN50)&lt;=1)*1,IF(AND(GP50,$F50=$G50,$F50&gt;=PrSettings!$M$6),(ABS(GM50-$F50)&lt;=1)*1,IF(AND(ABS($F50-$G50-GM50+GN50)&lt;=1,$F50+$G50&gt;=PrSettings!$M$8),(ABS(GM50-$F50)&lt;=1)*(ABS(GN50-$G50)&lt;=1)*1,""))),"")</f>
        <v/>
      </c>
      <c r="GT50" s="362">
        <f t="shared" si="610"/>
        <v>2</v>
      </c>
      <c r="GU50" s="133"/>
      <c r="GV50" s="253">
        <f t="shared" si="399"/>
        <v>1</v>
      </c>
      <c r="GW50" s="254" t="str">
        <f t="shared" si="611"/>
        <v>Portugal</v>
      </c>
      <c r="GX50" s="255">
        <f t="shared" si="612"/>
        <v>13</v>
      </c>
      <c r="GY50" s="254" t="str">
        <f t="shared" si="613"/>
        <v>Scotland</v>
      </c>
      <c r="GZ50" s="258"/>
      <c r="HA50" s="258"/>
      <c r="HB50" s="361">
        <f t="shared" ref="HB50:HB51" si="692">COUNTIF(GV$62:GV$63,GX62)+COUNTIF(GX$62:GX$63,GX62)</f>
        <v>0</v>
      </c>
      <c r="HC50" s="255" t="str">
        <f t="shared" si="614"/>
        <v/>
      </c>
      <c r="HD50" s="255" t="str">
        <f>IF((HC50&lt;&gt;""),IF(OR($F50&lt;&gt;$G50,PrSettings!$M$4="●"),(($F50-$G50)=(GZ50-HA50))*1,0),"")</f>
        <v/>
      </c>
      <c r="HE50" s="255" t="str">
        <f t="shared" si="615"/>
        <v/>
      </c>
      <c r="HF50" s="255" t="str">
        <f>IF(HC50&lt;&gt;"",IF(ABS($F50-$G50)&gt;=PrSettings!$M$7,(ABS($F50-$G50-GZ50+HA50)&lt;=1)*1,IF(AND(HC50,$F50=$G50,$F50&gt;=PrSettings!$M$6),(ABS(GZ50-$F50)&lt;=1)*1,IF(AND(ABS($F50-$G50-GZ50+HA50)&lt;=1,$F50+$G50&gt;=PrSettings!$M$8),(ABS(GZ50-$F50)&lt;=1)*(ABS(HA50-$G50)&lt;=1)*1,""))),"")</f>
        <v/>
      </c>
      <c r="HG50" s="362">
        <f t="shared" si="616"/>
        <v>2</v>
      </c>
      <c r="HH50" s="133"/>
      <c r="HI50" s="253">
        <f t="shared" si="403"/>
        <v>1</v>
      </c>
      <c r="HJ50" s="254" t="str">
        <f t="shared" si="617"/>
        <v>Portugal</v>
      </c>
      <c r="HK50" s="255">
        <f t="shared" si="618"/>
        <v>13</v>
      </c>
      <c r="HL50" s="254" t="str">
        <f t="shared" si="619"/>
        <v>Scotland</v>
      </c>
      <c r="HM50" s="258"/>
      <c r="HN50" s="258"/>
      <c r="HO50" s="361">
        <f t="shared" ref="HO50:HO51" si="693">COUNTIF(HI$62:HI$63,HK62)+COUNTIF(HK$62:HK$63,HK62)</f>
        <v>0</v>
      </c>
      <c r="HP50" s="255" t="str">
        <f t="shared" si="620"/>
        <v/>
      </c>
      <c r="HQ50" s="255" t="str">
        <f>IF((HP50&lt;&gt;""),IF(OR($F50&lt;&gt;$G50,PrSettings!$M$4="●"),(($F50-$G50)=(HM50-HN50))*1,0),"")</f>
        <v/>
      </c>
      <c r="HR50" s="255" t="str">
        <f t="shared" si="621"/>
        <v/>
      </c>
      <c r="HS50" s="255" t="str">
        <f>IF(HP50&lt;&gt;"",IF(ABS($F50-$G50)&gt;=PrSettings!$M$7,(ABS($F50-$G50-HM50+HN50)&lt;=1)*1,IF(AND(HP50,$F50=$G50,$F50&gt;=PrSettings!$M$6),(ABS(HM50-$F50)&lt;=1)*1,IF(AND(ABS($F50-$G50-HM50+HN50)&lt;=1,$F50+$G50&gt;=PrSettings!$M$8),(ABS(HM50-$F50)&lt;=1)*(ABS(HN50-$G50)&lt;=1)*1,""))),"")</f>
        <v/>
      </c>
      <c r="HT50" s="362">
        <f t="shared" si="622"/>
        <v>2</v>
      </c>
      <c r="HU50" s="133"/>
      <c r="HV50" s="253">
        <f t="shared" si="407"/>
        <v>1</v>
      </c>
      <c r="HW50" s="254" t="str">
        <f t="shared" si="623"/>
        <v>Portugal</v>
      </c>
      <c r="HX50" s="255">
        <f t="shared" si="624"/>
        <v>13</v>
      </c>
      <c r="HY50" s="254" t="str">
        <f t="shared" si="625"/>
        <v>Scotland</v>
      </c>
      <c r="HZ50" s="258"/>
      <c r="IA50" s="258"/>
      <c r="IB50" s="361">
        <f t="shared" ref="IB50:IB51" si="694">COUNTIF(HV$62:HV$63,HX62)+COUNTIF(HX$62:HX$63,HX62)</f>
        <v>0</v>
      </c>
      <c r="IC50" s="255" t="str">
        <f t="shared" si="626"/>
        <v/>
      </c>
      <c r="ID50" s="255" t="str">
        <f>IF((IC50&lt;&gt;""),IF(OR($F50&lt;&gt;$G50,PrSettings!$M$4="●"),(($F50-$G50)=(HZ50-IA50))*1,0),"")</f>
        <v/>
      </c>
      <c r="IE50" s="255" t="str">
        <f t="shared" si="627"/>
        <v/>
      </c>
      <c r="IF50" s="255" t="str">
        <f>IF(IC50&lt;&gt;"",IF(ABS($F50-$G50)&gt;=PrSettings!$M$7,(ABS($F50-$G50-HZ50+IA50)&lt;=1)*1,IF(AND(IC50,$F50=$G50,$F50&gt;=PrSettings!$M$6),(ABS(HZ50-$F50)&lt;=1)*1,IF(AND(ABS($F50-$G50-HZ50+IA50)&lt;=1,$F50+$G50&gt;=PrSettings!$M$8),(ABS(HZ50-$F50)&lt;=1)*(ABS(IA50-$G50)&lt;=1)*1,""))),"")</f>
        <v/>
      </c>
      <c r="IG50" s="362">
        <f t="shared" si="628"/>
        <v>2</v>
      </c>
      <c r="IH50" s="133"/>
      <c r="II50" s="253">
        <f t="shared" si="411"/>
        <v>1</v>
      </c>
      <c r="IJ50" s="254" t="str">
        <f t="shared" si="629"/>
        <v>Portugal</v>
      </c>
      <c r="IK50" s="255">
        <f t="shared" si="630"/>
        <v>13</v>
      </c>
      <c r="IL50" s="254" t="str">
        <f t="shared" si="631"/>
        <v>Scotland</v>
      </c>
      <c r="IM50" s="258"/>
      <c r="IN50" s="258"/>
      <c r="IO50" s="361">
        <f t="shared" ref="IO50:IO51" si="695">COUNTIF(II$62:II$63,IK62)+COUNTIF(IK$62:IK$63,IK62)</f>
        <v>0</v>
      </c>
      <c r="IP50" s="255" t="str">
        <f t="shared" si="632"/>
        <v/>
      </c>
      <c r="IQ50" s="255" t="str">
        <f>IF((IP50&lt;&gt;""),IF(OR($F50&lt;&gt;$G50,PrSettings!$M$4="●"),(($F50-$G50)=(IM50-IN50))*1,0),"")</f>
        <v/>
      </c>
      <c r="IR50" s="255" t="str">
        <f t="shared" si="633"/>
        <v/>
      </c>
      <c r="IS50" s="255" t="str">
        <f>IF(IP50&lt;&gt;"",IF(ABS($F50-$G50)&gt;=PrSettings!$M$7,(ABS($F50-$G50-IM50+IN50)&lt;=1)*1,IF(AND(IP50,$F50=$G50,$F50&gt;=PrSettings!$M$6),(ABS(IM50-$F50)&lt;=1)*1,IF(AND(ABS($F50-$G50-IM50+IN50)&lt;=1,$F50+$G50&gt;=PrSettings!$M$8),(ABS(IM50-$F50)&lt;=1)*(ABS(IN50-$G50)&lt;=1)*1,""))),"")</f>
        <v/>
      </c>
      <c r="IT50" s="362">
        <f t="shared" si="634"/>
        <v>2</v>
      </c>
      <c r="IU50" s="133"/>
      <c r="IV50" s="253">
        <f t="shared" si="415"/>
        <v>1</v>
      </c>
      <c r="IW50" s="254" t="str">
        <f t="shared" si="635"/>
        <v>Portugal</v>
      </c>
      <c r="IX50" s="255">
        <f t="shared" si="636"/>
        <v>13</v>
      </c>
      <c r="IY50" s="254" t="str">
        <f t="shared" si="637"/>
        <v>Scotland</v>
      </c>
      <c r="IZ50" s="258"/>
      <c r="JA50" s="258"/>
      <c r="JB50" s="361">
        <f t="shared" ref="JB50:JB51" si="696">COUNTIF(IV$62:IV$63,IX62)+COUNTIF(IX$62:IX$63,IX62)</f>
        <v>0</v>
      </c>
      <c r="JC50" s="255" t="str">
        <f t="shared" si="638"/>
        <v/>
      </c>
      <c r="JD50" s="255" t="str">
        <f>IF((JC50&lt;&gt;""),IF(OR($F50&lt;&gt;$G50,PrSettings!$M$4="●"),(($F50-$G50)=(IZ50-JA50))*1,0),"")</f>
        <v/>
      </c>
      <c r="JE50" s="255" t="str">
        <f t="shared" si="639"/>
        <v/>
      </c>
      <c r="JF50" s="255" t="str">
        <f>IF(JC50&lt;&gt;"",IF(ABS($F50-$G50)&gt;=PrSettings!$M$7,(ABS($F50-$G50-IZ50+JA50)&lt;=1)*1,IF(AND(JC50,$F50=$G50,$F50&gt;=PrSettings!$M$6),(ABS(IZ50-$F50)&lt;=1)*1,IF(AND(ABS($F50-$G50-IZ50+JA50)&lt;=1,$F50+$G50&gt;=PrSettings!$M$8),(ABS(IZ50-$F50)&lt;=1)*(ABS(JA50-$G50)&lt;=1)*1,""))),"")</f>
        <v/>
      </c>
      <c r="JG50" s="362">
        <f t="shared" si="640"/>
        <v>2</v>
      </c>
      <c r="JH50" s="133"/>
      <c r="JI50" s="253">
        <f t="shared" si="419"/>
        <v>1</v>
      </c>
      <c r="JJ50" s="254" t="str">
        <f t="shared" si="641"/>
        <v>Portugal</v>
      </c>
      <c r="JK50" s="255">
        <f t="shared" si="642"/>
        <v>13</v>
      </c>
      <c r="JL50" s="254" t="str">
        <f t="shared" si="643"/>
        <v>Scotland</v>
      </c>
      <c r="JM50" s="258"/>
      <c r="JN50" s="258"/>
      <c r="JO50" s="361">
        <f t="shared" ref="JO50:JO51" si="697">COUNTIF(JI$62:JI$63,JK62)+COUNTIF(JK$62:JK$63,JK62)</f>
        <v>0</v>
      </c>
      <c r="JP50" s="255" t="str">
        <f t="shared" si="644"/>
        <v/>
      </c>
      <c r="JQ50" s="255" t="str">
        <f>IF((JP50&lt;&gt;""),IF(OR($F50&lt;&gt;$G50,PrSettings!$M$4="●"),(($F50-$G50)=(JM50-JN50))*1,0),"")</f>
        <v/>
      </c>
      <c r="JR50" s="255" t="str">
        <f t="shared" si="645"/>
        <v/>
      </c>
      <c r="JS50" s="255" t="str">
        <f>IF(JP50&lt;&gt;"",IF(ABS($F50-$G50)&gt;=PrSettings!$M$7,(ABS($F50-$G50-JM50+JN50)&lt;=1)*1,IF(AND(JP50,$F50=$G50,$F50&gt;=PrSettings!$M$6),(ABS(JM50-$F50)&lt;=1)*1,IF(AND(ABS($F50-$G50-JM50+JN50)&lt;=1,$F50+$G50&gt;=PrSettings!$M$8),(ABS(JM50-$F50)&lt;=1)*(ABS(JN50-$G50)&lt;=1)*1,""))),"")</f>
        <v/>
      </c>
      <c r="JT50" s="362">
        <f t="shared" si="646"/>
        <v>2</v>
      </c>
      <c r="JU50" s="133"/>
      <c r="JV50" s="253">
        <f t="shared" si="423"/>
        <v>1</v>
      </c>
      <c r="JW50" s="254" t="str">
        <f t="shared" si="647"/>
        <v>Portugal</v>
      </c>
      <c r="JX50" s="255">
        <f t="shared" si="648"/>
        <v>13</v>
      </c>
      <c r="JY50" s="254" t="str">
        <f t="shared" si="649"/>
        <v>Scotland</v>
      </c>
      <c r="JZ50" s="258"/>
      <c r="KA50" s="258"/>
      <c r="KB50" s="361">
        <f t="shared" ref="KB50:KB51" si="698">COUNTIF(JV$62:JV$63,JX62)+COUNTIF(JX$62:JX$63,JX62)</f>
        <v>0</v>
      </c>
      <c r="KC50" s="255" t="str">
        <f t="shared" si="650"/>
        <v/>
      </c>
      <c r="KD50" s="255" t="str">
        <f>IF((KC50&lt;&gt;""),IF(OR($F50&lt;&gt;$G50,PrSettings!$M$4="●"),(($F50-$G50)=(JZ50-KA50))*1,0),"")</f>
        <v/>
      </c>
      <c r="KE50" s="255" t="str">
        <f t="shared" si="651"/>
        <v/>
      </c>
      <c r="KF50" s="255" t="str">
        <f>IF(KC50&lt;&gt;"",IF(ABS($F50-$G50)&gt;=PrSettings!$M$7,(ABS($F50-$G50-JZ50+KA50)&lt;=1)*1,IF(AND(KC50,$F50=$G50,$F50&gt;=PrSettings!$M$6),(ABS(JZ50-$F50)&lt;=1)*1,IF(AND(ABS($F50-$G50-JZ50+KA50)&lt;=1,$F50+$G50&gt;=PrSettings!$M$8),(ABS(JZ50-$F50)&lt;=1)*(ABS(KA50-$G50)&lt;=1)*1,""))),"")</f>
        <v/>
      </c>
      <c r="KG50" s="362">
        <f t="shared" si="652"/>
        <v>2</v>
      </c>
      <c r="KH50" s="133"/>
      <c r="KI50" s="253">
        <f t="shared" si="427"/>
        <v>1</v>
      </c>
      <c r="KJ50" s="254" t="str">
        <f t="shared" si="653"/>
        <v>Portugal</v>
      </c>
      <c r="KK50" s="255">
        <f t="shared" si="654"/>
        <v>13</v>
      </c>
      <c r="KL50" s="254" t="str">
        <f t="shared" si="655"/>
        <v>Scotland</v>
      </c>
      <c r="KM50" s="258"/>
      <c r="KN50" s="258"/>
      <c r="KO50" s="361">
        <f t="shared" ref="KO50:KO51" si="699">COUNTIF(KI$62:KI$63,KK62)+COUNTIF(KK$62:KK$63,KK62)</f>
        <v>0</v>
      </c>
      <c r="KP50" s="255" t="str">
        <f t="shared" si="656"/>
        <v/>
      </c>
      <c r="KQ50" s="255" t="str">
        <f>IF((KP50&lt;&gt;""),IF(OR($F50&lt;&gt;$G50,PrSettings!$M$4="●"),(($F50-$G50)=(KM50-KN50))*1,0),"")</f>
        <v/>
      </c>
      <c r="KR50" s="255" t="str">
        <f t="shared" si="657"/>
        <v/>
      </c>
      <c r="KS50" s="255" t="str">
        <f>IF(KP50&lt;&gt;"",IF(ABS($F50-$G50)&gt;=PrSettings!$M$7,(ABS($F50-$G50-KM50+KN50)&lt;=1)*1,IF(AND(KP50,$F50=$G50,$F50&gt;=PrSettings!$M$6),(ABS(KM50-$F50)&lt;=1)*1,IF(AND(ABS($F50-$G50-KM50+KN50)&lt;=1,$F50+$G50&gt;=PrSettings!$M$8),(ABS(KM50-$F50)&lt;=1)*(ABS(KN50-$G50)&lt;=1)*1,""))),"")</f>
        <v/>
      </c>
      <c r="KT50" s="362">
        <f t="shared" si="658"/>
        <v>2</v>
      </c>
      <c r="KU50" s="133"/>
      <c r="KV50" s="253">
        <f t="shared" si="431"/>
        <v>1</v>
      </c>
      <c r="KW50" s="254" t="str">
        <f t="shared" si="659"/>
        <v>Portugal</v>
      </c>
      <c r="KX50" s="255">
        <f t="shared" si="660"/>
        <v>13</v>
      </c>
      <c r="KY50" s="254" t="str">
        <f t="shared" si="661"/>
        <v>Scotland</v>
      </c>
      <c r="KZ50" s="258"/>
      <c r="LA50" s="258"/>
      <c r="LB50" s="361">
        <f t="shared" ref="LB50:LB51" si="700">COUNTIF(KV$62:KV$63,KX62)+COUNTIF(KX$62:KX$63,KX62)</f>
        <v>0</v>
      </c>
      <c r="LC50" s="255" t="str">
        <f t="shared" si="662"/>
        <v/>
      </c>
      <c r="LD50" s="255" t="str">
        <f>IF((LC50&lt;&gt;""),IF(OR($F50&lt;&gt;$G50,PrSettings!$M$4="●"),(($F50-$G50)=(KZ50-LA50))*1,0),"")</f>
        <v/>
      </c>
      <c r="LE50" s="255" t="str">
        <f t="shared" si="663"/>
        <v/>
      </c>
      <c r="LF50" s="255" t="str">
        <f>IF(LC50&lt;&gt;"",IF(ABS($F50-$G50)&gt;=PrSettings!$M$7,(ABS($F50-$G50-KZ50+LA50)&lt;=1)*1,IF(AND(LC50,$F50=$G50,$F50&gt;=PrSettings!$M$6),(ABS(KZ50-$F50)&lt;=1)*1,IF(AND(ABS($F50-$G50-KZ50+LA50)&lt;=1,$F50+$G50&gt;=PrSettings!$M$8),(ABS(KZ50-$F50)&lt;=1)*(ABS(LA50-$G50)&lt;=1)*1,""))),"")</f>
        <v/>
      </c>
      <c r="LG50" s="362">
        <f t="shared" si="664"/>
        <v>2</v>
      </c>
      <c r="LH50" s="133"/>
      <c r="LI50" s="253">
        <f t="shared" si="435"/>
        <v>1</v>
      </c>
      <c r="LJ50" s="254" t="str">
        <f t="shared" si="665"/>
        <v>Portugal</v>
      </c>
      <c r="LK50" s="255">
        <f t="shared" si="666"/>
        <v>13</v>
      </c>
      <c r="LL50" s="254" t="str">
        <f t="shared" si="667"/>
        <v>Scotland</v>
      </c>
      <c r="LM50" s="258"/>
      <c r="LN50" s="258"/>
      <c r="LO50" s="361">
        <f t="shared" ref="LO50:LO51" si="701">COUNTIF(LI$62:LI$63,LK62)+COUNTIF(LK$62:LK$63,LK62)</f>
        <v>0</v>
      </c>
      <c r="LP50" s="255" t="str">
        <f t="shared" si="668"/>
        <v/>
      </c>
      <c r="LQ50" s="255" t="str">
        <f>IF((LP50&lt;&gt;""),IF(OR($F50&lt;&gt;$G50,PrSettings!$M$4="●"),(($F50-$G50)=(LM50-LN50))*1,0),"")</f>
        <v/>
      </c>
      <c r="LR50" s="255" t="str">
        <f t="shared" si="669"/>
        <v/>
      </c>
      <c r="LS50" s="255" t="str">
        <f>IF(LP50&lt;&gt;"",IF(ABS($F50-$G50)&gt;=PrSettings!$M$7,(ABS($F50-$G50-LM50+LN50)&lt;=1)*1,IF(AND(LP50,$F50=$G50,$F50&gt;=PrSettings!$M$6),(ABS(LM50-$F50)&lt;=1)*1,IF(AND(ABS($F50-$G50-LM50+LN50)&lt;=1,$F50+$G50&gt;=PrSettings!$M$8),(ABS(LM50-$F50)&lt;=1)*(ABS(LN50-$G50)&lt;=1)*1,""))),"")</f>
        <v/>
      </c>
      <c r="LT50" s="362">
        <f t="shared" si="670"/>
        <v>2</v>
      </c>
      <c r="LU50" s="133"/>
      <c r="LV50" s="253">
        <f t="shared" si="439"/>
        <v>1</v>
      </c>
      <c r="LW50" s="254" t="str">
        <f t="shared" si="671"/>
        <v>Portugal</v>
      </c>
      <c r="LX50" s="255">
        <f t="shared" si="672"/>
        <v>13</v>
      </c>
      <c r="LY50" s="254" t="str">
        <f t="shared" si="673"/>
        <v>Scotland</v>
      </c>
      <c r="LZ50" s="258"/>
      <c r="MA50" s="258"/>
      <c r="MB50" s="361">
        <f t="shared" ref="MB50:MB51" si="702">COUNTIF(LV$62:LV$63,LX62)+COUNTIF(LX$62:LX$63,LX62)</f>
        <v>0</v>
      </c>
      <c r="MC50" s="255" t="str">
        <f t="shared" si="674"/>
        <v/>
      </c>
      <c r="MD50" s="255" t="str">
        <f>IF((MC50&lt;&gt;""),IF(OR($F50&lt;&gt;$G50,PrSettings!$M$4="●"),(($F50-$G50)=(LZ50-MA50))*1,0),"")</f>
        <v/>
      </c>
      <c r="ME50" s="255" t="str">
        <f t="shared" si="675"/>
        <v/>
      </c>
      <c r="MF50" s="255" t="str">
        <f>IF(MC50&lt;&gt;"",IF(ABS($F50-$G50)&gt;=PrSettings!$M$7,(ABS($F50-$G50-LZ50+MA50)&lt;=1)*1,IF(AND(MC50,$F50=$G50,$F50&gt;=PrSettings!$M$6),(ABS(LZ50-$F50)&lt;=1)*1,IF(AND(ABS($F50-$G50-LZ50+MA50)&lt;=1,$F50+$G50&gt;=PrSettings!$M$8),(ABS(LZ50-$F50)&lt;=1)*(ABS(MA50-$G50)&lt;=1)*1,""))),"")</f>
        <v/>
      </c>
      <c r="MG50" s="362">
        <f t="shared" si="676"/>
        <v>2</v>
      </c>
    </row>
    <row r="51">
      <c r="A51" s="172"/>
      <c r="B51" s="253">
        <f t="array" ref="B51">IF(C51="","",INDEX(Groups!$C$7:$C$35,MATCH(C51,Groups!$D$7:$D$35,0)))</f>
        <v>12</v>
      </c>
      <c r="C51" s="254" t="str">
        <f>INDIRECT("'"&amp;References!$A$1&amp;"'!"&amp;"$K$54")</f>
        <v>Netherlands</v>
      </c>
      <c r="D51" s="255">
        <f t="array" ref="D51">IF(E51="","",INDEX(Groups!$C$7:$C$35,MATCH(E51,Groups!$D$7:$D$35,0)))</f>
        <v>16</v>
      </c>
      <c r="E51" s="254" t="str">
        <f>INDIRECT("'"&amp;References!$A$1&amp;"'!"&amp;"$L$54")</f>
        <v>Slovakia</v>
      </c>
      <c r="F51" s="256">
        <f>IF(AND(INDIRECT("'"&amp;References!$A$1&amp;"'!"&amp;"$K$55")&lt;&gt;"",INDIRECT("'"&amp;References!$A$1&amp;"'!"&amp;"$L$55")&lt;&gt;""),INDIRECT("'"&amp;References!$A$1&amp;"'!"&amp;"$K$55"),"")</f>
        <v>1</v>
      </c>
      <c r="G51" s="257">
        <f>IF(AND(INDIRECT("'"&amp;References!$A$1&amp;"'!"&amp;"$K$55")&lt;&gt;"",INDIRECT("'"&amp;References!$A$1&amp;"'!"&amp;"$L$55")&lt;&gt;""),INDIRECT("'"&amp;References!$A$1&amp;"'!"&amp;"$L$55"),"")</f>
        <v>0</v>
      </c>
      <c r="H51" s="133"/>
      <c r="I51" s="253">
        <f t="shared" si="339"/>
        <v>12</v>
      </c>
      <c r="J51" s="254" t="str">
        <f t="shared" si="521"/>
        <v>Netherlands</v>
      </c>
      <c r="K51" s="255">
        <f t="shared" si="522"/>
        <v>16</v>
      </c>
      <c r="L51" s="254" t="str">
        <f t="shared" si="523"/>
        <v>Slovakia</v>
      </c>
      <c r="M51" s="258"/>
      <c r="N51" s="258"/>
      <c r="O51" s="361">
        <f t="shared" si="677"/>
        <v>0</v>
      </c>
      <c r="P51" s="255" t="str">
        <f t="shared" si="524"/>
        <v/>
      </c>
      <c r="Q51" s="255" t="str">
        <f>IF((P51&lt;&gt;""),IF(OR($F51&lt;&gt;$G51,PrSettings!$M$4="●"),(($F51-$G51)=(M51-N51))*1,0),"")</f>
        <v/>
      </c>
      <c r="R51" s="255" t="str">
        <f t="shared" si="525"/>
        <v/>
      </c>
      <c r="S51" s="255" t="str">
        <f>IF(P51&lt;&gt;"",IF(ABS($F51-$G51)&gt;=PrSettings!$M$7,(ABS($F51-$G51-M51+N51)&lt;=1)*1,IF(AND(P51,$F51=$G51,$F51&gt;=PrSettings!$M$6),(ABS(M51-$F51)&lt;=1)*1,IF(AND(ABS($F51-$G51-M51+N51)&lt;=1,$F51+$G51&gt;=PrSettings!$M$8),(ABS(M51-$F51)&lt;=1)*(ABS(N51-$G51)&lt;=1)*1,""))),"")</f>
        <v/>
      </c>
      <c r="T51" s="362">
        <f t="shared" si="526"/>
        <v>2</v>
      </c>
      <c r="U51" s="133"/>
      <c r="V51" s="253">
        <f t="shared" si="343"/>
        <v>12</v>
      </c>
      <c r="W51" s="254" t="str">
        <f t="shared" si="527"/>
        <v>Netherlands</v>
      </c>
      <c r="X51" s="255">
        <f t="shared" si="528"/>
        <v>16</v>
      </c>
      <c r="Y51" s="254" t="str">
        <f t="shared" si="529"/>
        <v>Slovakia</v>
      </c>
      <c r="Z51" s="258"/>
      <c r="AA51" s="258"/>
      <c r="AB51" s="361">
        <f t="shared" si="678"/>
        <v>0</v>
      </c>
      <c r="AC51" s="255" t="str">
        <f t="shared" si="530"/>
        <v/>
      </c>
      <c r="AD51" s="255" t="str">
        <f>IF((AC51&lt;&gt;""),IF(OR($F51&lt;&gt;$G51,PrSettings!$M$4="●"),(($F51-$G51)=(Z51-AA51))*1,0),"")</f>
        <v/>
      </c>
      <c r="AE51" s="255" t="str">
        <f t="shared" si="531"/>
        <v/>
      </c>
      <c r="AF51" s="255" t="str">
        <f>IF(AC51&lt;&gt;"",IF(ABS($F51-$G51)&gt;=PrSettings!$M$7,(ABS($F51-$G51-Z51+AA51)&lt;=1)*1,IF(AND(AC51,$F51=$G51,$F51&gt;=PrSettings!$M$6),(ABS(Z51-$F51)&lt;=1)*1,IF(AND(ABS($F51-$G51-Z51+AA51)&lt;=1,$F51+$G51&gt;=PrSettings!$M$8),(ABS(Z51-$F51)&lt;=1)*(ABS(AA51-$G51)&lt;=1)*1,""))),"")</f>
        <v/>
      </c>
      <c r="AG51" s="362">
        <f t="shared" si="532"/>
        <v>2</v>
      </c>
      <c r="AH51" s="133"/>
      <c r="AI51" s="253">
        <f t="shared" si="347"/>
        <v>12</v>
      </c>
      <c r="AJ51" s="254" t="str">
        <f t="shared" si="533"/>
        <v>Netherlands</v>
      </c>
      <c r="AK51" s="255">
        <f t="shared" si="534"/>
        <v>16</v>
      </c>
      <c r="AL51" s="254" t="str">
        <f t="shared" si="535"/>
        <v>Slovakia</v>
      </c>
      <c r="AM51" s="258"/>
      <c r="AN51" s="258"/>
      <c r="AO51" s="361">
        <f t="shared" si="679"/>
        <v>0</v>
      </c>
      <c r="AP51" s="255" t="str">
        <f t="shared" si="536"/>
        <v/>
      </c>
      <c r="AQ51" s="255" t="str">
        <f>IF((AP51&lt;&gt;""),IF(OR($F51&lt;&gt;$G51,PrSettings!$M$4="●"),(($F51-$G51)=(AM51-AN51))*1,0),"")</f>
        <v/>
      </c>
      <c r="AR51" s="255" t="str">
        <f t="shared" si="537"/>
        <v/>
      </c>
      <c r="AS51" s="255" t="str">
        <f>IF(AP51&lt;&gt;"",IF(ABS($F51-$G51)&gt;=PrSettings!$M$7,(ABS($F51-$G51-AM51+AN51)&lt;=1)*1,IF(AND(AP51,$F51=$G51,$F51&gt;=PrSettings!$M$6),(ABS(AM51-$F51)&lt;=1)*1,IF(AND(ABS($F51-$G51-AM51+AN51)&lt;=1,$F51+$G51&gt;=PrSettings!$M$8),(ABS(AM51-$F51)&lt;=1)*(ABS(AN51-$G51)&lt;=1)*1,""))),"")</f>
        <v/>
      </c>
      <c r="AT51" s="362">
        <f t="shared" si="538"/>
        <v>2</v>
      </c>
      <c r="AU51" s="133"/>
      <c r="AV51" s="253">
        <f t="shared" si="351"/>
        <v>12</v>
      </c>
      <c r="AW51" s="254" t="str">
        <f t="shared" si="539"/>
        <v>Netherlands</v>
      </c>
      <c r="AX51" s="255">
        <f t="shared" si="540"/>
        <v>16</v>
      </c>
      <c r="AY51" s="254" t="str">
        <f t="shared" si="541"/>
        <v>Slovakia</v>
      </c>
      <c r="AZ51" s="258"/>
      <c r="BA51" s="258"/>
      <c r="BB51" s="361">
        <f t="shared" si="680"/>
        <v>0</v>
      </c>
      <c r="BC51" s="255" t="str">
        <f t="shared" si="542"/>
        <v/>
      </c>
      <c r="BD51" s="255" t="str">
        <f>IF((BC51&lt;&gt;""),IF(OR($F51&lt;&gt;$G51,PrSettings!$M$4="●"),(($F51-$G51)=(AZ51-BA51))*1,0),"")</f>
        <v/>
      </c>
      <c r="BE51" s="255" t="str">
        <f t="shared" si="543"/>
        <v/>
      </c>
      <c r="BF51" s="255" t="str">
        <f>IF(BC51&lt;&gt;"",IF(ABS($F51-$G51)&gt;=PrSettings!$M$7,(ABS($F51-$G51-AZ51+BA51)&lt;=1)*1,IF(AND(BC51,$F51=$G51,$F51&gt;=PrSettings!$M$6),(ABS(AZ51-$F51)&lt;=1)*1,IF(AND(ABS($F51-$G51-AZ51+BA51)&lt;=1,$F51+$G51&gt;=PrSettings!$M$8),(ABS(AZ51-$F51)&lt;=1)*(ABS(BA51-$G51)&lt;=1)*1,""))),"")</f>
        <v/>
      </c>
      <c r="BG51" s="362">
        <f t="shared" si="544"/>
        <v>2</v>
      </c>
      <c r="BH51" s="133"/>
      <c r="BI51" s="253">
        <f t="shared" si="355"/>
        <v>12</v>
      </c>
      <c r="BJ51" s="254" t="str">
        <f t="shared" si="545"/>
        <v>Netherlands</v>
      </c>
      <c r="BK51" s="255">
        <f t="shared" si="546"/>
        <v>16</v>
      </c>
      <c r="BL51" s="254" t="str">
        <f t="shared" si="547"/>
        <v>Slovakia</v>
      </c>
      <c r="BM51" s="258"/>
      <c r="BN51" s="258"/>
      <c r="BO51" s="361">
        <f t="shared" si="681"/>
        <v>0</v>
      </c>
      <c r="BP51" s="255" t="str">
        <f t="shared" si="548"/>
        <v/>
      </c>
      <c r="BQ51" s="255" t="str">
        <f>IF((BP51&lt;&gt;""),IF(OR($F51&lt;&gt;$G51,PrSettings!$M$4="●"),(($F51-$G51)=(BM51-BN51))*1,0),"")</f>
        <v/>
      </c>
      <c r="BR51" s="255" t="str">
        <f t="shared" si="549"/>
        <v/>
      </c>
      <c r="BS51" s="255" t="str">
        <f>IF(BP51&lt;&gt;"",IF(ABS($F51-$G51)&gt;=PrSettings!$M$7,(ABS($F51-$G51-BM51+BN51)&lt;=1)*1,IF(AND(BP51,$F51=$G51,$F51&gt;=PrSettings!$M$6),(ABS(BM51-$F51)&lt;=1)*1,IF(AND(ABS($F51-$G51-BM51+BN51)&lt;=1,$F51+$G51&gt;=PrSettings!$M$8),(ABS(BM51-$F51)&lt;=1)*(ABS(BN51-$G51)&lt;=1)*1,""))),"")</f>
        <v/>
      </c>
      <c r="BT51" s="362">
        <f t="shared" si="550"/>
        <v>2</v>
      </c>
      <c r="BU51" s="133"/>
      <c r="BV51" s="253">
        <f t="shared" si="359"/>
        <v>12</v>
      </c>
      <c r="BW51" s="254" t="str">
        <f t="shared" si="551"/>
        <v>Netherlands</v>
      </c>
      <c r="BX51" s="255">
        <f t="shared" si="552"/>
        <v>16</v>
      </c>
      <c r="BY51" s="254" t="str">
        <f t="shared" si="553"/>
        <v>Slovakia</v>
      </c>
      <c r="BZ51" s="258"/>
      <c r="CA51" s="258"/>
      <c r="CB51" s="361">
        <f t="shared" si="682"/>
        <v>0</v>
      </c>
      <c r="CC51" s="255" t="str">
        <f t="shared" si="554"/>
        <v/>
      </c>
      <c r="CD51" s="255" t="str">
        <f>IF((CC51&lt;&gt;""),IF(OR($F51&lt;&gt;$G51,PrSettings!$M$4="●"),(($F51-$G51)=(BZ51-CA51))*1,0),"")</f>
        <v/>
      </c>
      <c r="CE51" s="255" t="str">
        <f t="shared" si="555"/>
        <v/>
      </c>
      <c r="CF51" s="255" t="str">
        <f>IF(CC51&lt;&gt;"",IF(ABS($F51-$G51)&gt;=PrSettings!$M$7,(ABS($F51-$G51-BZ51+CA51)&lt;=1)*1,IF(AND(CC51,$F51=$G51,$F51&gt;=PrSettings!$M$6),(ABS(BZ51-$F51)&lt;=1)*1,IF(AND(ABS($F51-$G51-BZ51+CA51)&lt;=1,$F51+$G51&gt;=PrSettings!$M$8),(ABS(BZ51-$F51)&lt;=1)*(ABS(CA51-$G51)&lt;=1)*1,""))),"")</f>
        <v/>
      </c>
      <c r="CG51" s="362">
        <f t="shared" si="556"/>
        <v>2</v>
      </c>
      <c r="CH51" s="133"/>
      <c r="CI51" s="253">
        <f t="shared" si="363"/>
        <v>12</v>
      </c>
      <c r="CJ51" s="254" t="str">
        <f t="shared" si="557"/>
        <v>Netherlands</v>
      </c>
      <c r="CK51" s="255">
        <f t="shared" si="558"/>
        <v>16</v>
      </c>
      <c r="CL51" s="254" t="str">
        <f t="shared" si="559"/>
        <v>Slovakia</v>
      </c>
      <c r="CM51" s="258"/>
      <c r="CN51" s="258"/>
      <c r="CO51" s="361">
        <f t="shared" si="683"/>
        <v>0</v>
      </c>
      <c r="CP51" s="255" t="str">
        <f t="shared" si="560"/>
        <v/>
      </c>
      <c r="CQ51" s="255" t="str">
        <f>IF((CP51&lt;&gt;""),IF(OR($F51&lt;&gt;$G51,PrSettings!$M$4="●"),(($F51-$G51)=(CM51-CN51))*1,0),"")</f>
        <v/>
      </c>
      <c r="CR51" s="255" t="str">
        <f t="shared" si="561"/>
        <v/>
      </c>
      <c r="CS51" s="255" t="str">
        <f>IF(CP51&lt;&gt;"",IF(ABS($F51-$G51)&gt;=PrSettings!$M$7,(ABS($F51-$G51-CM51+CN51)&lt;=1)*1,IF(AND(CP51,$F51=$G51,$F51&gt;=PrSettings!$M$6),(ABS(CM51-$F51)&lt;=1)*1,IF(AND(ABS($F51-$G51-CM51+CN51)&lt;=1,$F51+$G51&gt;=PrSettings!$M$8),(ABS(CM51-$F51)&lt;=1)*(ABS(CN51-$G51)&lt;=1)*1,""))),"")</f>
        <v/>
      </c>
      <c r="CT51" s="362">
        <f t="shared" si="562"/>
        <v>2</v>
      </c>
      <c r="CU51" s="133"/>
      <c r="CV51" s="253">
        <f t="shared" si="367"/>
        <v>12</v>
      </c>
      <c r="CW51" s="254" t="str">
        <f t="shared" si="563"/>
        <v>Netherlands</v>
      </c>
      <c r="CX51" s="255">
        <f t="shared" si="564"/>
        <v>16</v>
      </c>
      <c r="CY51" s="254" t="str">
        <f t="shared" si="565"/>
        <v>Slovakia</v>
      </c>
      <c r="CZ51" s="258"/>
      <c r="DA51" s="258"/>
      <c r="DB51" s="361">
        <f t="shared" si="684"/>
        <v>0</v>
      </c>
      <c r="DC51" s="255" t="str">
        <f t="shared" si="566"/>
        <v/>
      </c>
      <c r="DD51" s="255" t="str">
        <f>IF((DC51&lt;&gt;""),IF(OR($F51&lt;&gt;$G51,PrSettings!$M$4="●"),(($F51-$G51)=(CZ51-DA51))*1,0),"")</f>
        <v/>
      </c>
      <c r="DE51" s="255" t="str">
        <f t="shared" si="567"/>
        <v/>
      </c>
      <c r="DF51" s="255" t="str">
        <f>IF(DC51&lt;&gt;"",IF(ABS($F51-$G51)&gt;=PrSettings!$M$7,(ABS($F51-$G51-CZ51+DA51)&lt;=1)*1,IF(AND(DC51,$F51=$G51,$F51&gt;=PrSettings!$M$6),(ABS(CZ51-$F51)&lt;=1)*1,IF(AND(ABS($F51-$G51-CZ51+DA51)&lt;=1,$F51+$G51&gt;=PrSettings!$M$8),(ABS(CZ51-$F51)&lt;=1)*(ABS(DA51-$G51)&lt;=1)*1,""))),"")</f>
        <v/>
      </c>
      <c r="DG51" s="362">
        <f t="shared" si="568"/>
        <v>2</v>
      </c>
      <c r="DH51" s="133"/>
      <c r="DI51" s="253">
        <f t="shared" si="371"/>
        <v>12</v>
      </c>
      <c r="DJ51" s="254" t="str">
        <f t="shared" si="569"/>
        <v>Netherlands</v>
      </c>
      <c r="DK51" s="255">
        <f t="shared" si="570"/>
        <v>16</v>
      </c>
      <c r="DL51" s="254" t="str">
        <f t="shared" si="571"/>
        <v>Slovakia</v>
      </c>
      <c r="DM51" s="258"/>
      <c r="DN51" s="258"/>
      <c r="DO51" s="361">
        <f t="shared" si="685"/>
        <v>0</v>
      </c>
      <c r="DP51" s="255" t="str">
        <f t="shared" si="572"/>
        <v/>
      </c>
      <c r="DQ51" s="255" t="str">
        <f>IF((DP51&lt;&gt;""),IF(OR($F51&lt;&gt;$G51,PrSettings!$M$4="●"),(($F51-$G51)=(DM51-DN51))*1,0),"")</f>
        <v/>
      </c>
      <c r="DR51" s="255" t="str">
        <f t="shared" si="573"/>
        <v/>
      </c>
      <c r="DS51" s="255" t="str">
        <f>IF(DP51&lt;&gt;"",IF(ABS($F51-$G51)&gt;=PrSettings!$M$7,(ABS($F51-$G51-DM51+DN51)&lt;=1)*1,IF(AND(DP51,$F51=$G51,$F51&gt;=PrSettings!$M$6),(ABS(DM51-$F51)&lt;=1)*1,IF(AND(ABS($F51-$G51-DM51+DN51)&lt;=1,$F51+$G51&gt;=PrSettings!$M$8),(ABS(DM51-$F51)&lt;=1)*(ABS(DN51-$G51)&lt;=1)*1,""))),"")</f>
        <v/>
      </c>
      <c r="DT51" s="362">
        <f t="shared" si="574"/>
        <v>2</v>
      </c>
      <c r="DU51" s="133"/>
      <c r="DV51" s="253">
        <f t="shared" si="375"/>
        <v>12</v>
      </c>
      <c r="DW51" s="254" t="str">
        <f t="shared" si="575"/>
        <v>Netherlands</v>
      </c>
      <c r="DX51" s="255">
        <f t="shared" si="576"/>
        <v>16</v>
      </c>
      <c r="DY51" s="254" t="str">
        <f t="shared" si="577"/>
        <v>Slovakia</v>
      </c>
      <c r="DZ51" s="258"/>
      <c r="EA51" s="258"/>
      <c r="EB51" s="361">
        <f t="shared" si="686"/>
        <v>0</v>
      </c>
      <c r="EC51" s="255" t="str">
        <f t="shared" si="578"/>
        <v/>
      </c>
      <c r="ED51" s="255" t="str">
        <f>IF((EC51&lt;&gt;""),IF(OR($F51&lt;&gt;$G51,PrSettings!$M$4="●"),(($F51-$G51)=(DZ51-EA51))*1,0),"")</f>
        <v/>
      </c>
      <c r="EE51" s="255" t="str">
        <f t="shared" si="579"/>
        <v/>
      </c>
      <c r="EF51" s="255" t="str">
        <f>IF(EC51&lt;&gt;"",IF(ABS($F51-$G51)&gt;=PrSettings!$M$7,(ABS($F51-$G51-DZ51+EA51)&lt;=1)*1,IF(AND(EC51,$F51=$G51,$F51&gt;=PrSettings!$M$6),(ABS(DZ51-$F51)&lt;=1)*1,IF(AND(ABS($F51-$G51-DZ51+EA51)&lt;=1,$F51+$G51&gt;=PrSettings!$M$8),(ABS(DZ51-$F51)&lt;=1)*(ABS(EA51-$G51)&lt;=1)*1,""))),"")</f>
        <v/>
      </c>
      <c r="EG51" s="362">
        <f t="shared" si="580"/>
        <v>2</v>
      </c>
      <c r="EH51" s="133"/>
      <c r="EI51" s="253">
        <f t="shared" si="379"/>
        <v>12</v>
      </c>
      <c r="EJ51" s="254" t="str">
        <f t="shared" si="581"/>
        <v>Netherlands</v>
      </c>
      <c r="EK51" s="255">
        <f t="shared" si="582"/>
        <v>16</v>
      </c>
      <c r="EL51" s="254" t="str">
        <f t="shared" si="583"/>
        <v>Slovakia</v>
      </c>
      <c r="EM51" s="258"/>
      <c r="EN51" s="258"/>
      <c r="EO51" s="361">
        <f t="shared" si="687"/>
        <v>0</v>
      </c>
      <c r="EP51" s="255" t="str">
        <f t="shared" si="584"/>
        <v/>
      </c>
      <c r="EQ51" s="255" t="str">
        <f>IF((EP51&lt;&gt;""),IF(OR($F51&lt;&gt;$G51,PrSettings!$M$4="●"),(($F51-$G51)=(EM51-EN51))*1,0),"")</f>
        <v/>
      </c>
      <c r="ER51" s="255" t="str">
        <f t="shared" si="585"/>
        <v/>
      </c>
      <c r="ES51" s="255" t="str">
        <f>IF(EP51&lt;&gt;"",IF(ABS($F51-$G51)&gt;=PrSettings!$M$7,(ABS($F51-$G51-EM51+EN51)&lt;=1)*1,IF(AND(EP51,$F51=$G51,$F51&gt;=PrSettings!$M$6),(ABS(EM51-$F51)&lt;=1)*1,IF(AND(ABS($F51-$G51-EM51+EN51)&lt;=1,$F51+$G51&gt;=PrSettings!$M$8),(ABS(EM51-$F51)&lt;=1)*(ABS(EN51-$G51)&lt;=1)*1,""))),"")</f>
        <v/>
      </c>
      <c r="ET51" s="362">
        <f t="shared" si="586"/>
        <v>2</v>
      </c>
      <c r="EU51" s="133"/>
      <c r="EV51" s="253">
        <f t="shared" si="383"/>
        <v>12</v>
      </c>
      <c r="EW51" s="254" t="str">
        <f t="shared" si="587"/>
        <v>Netherlands</v>
      </c>
      <c r="EX51" s="255">
        <f t="shared" si="588"/>
        <v>16</v>
      </c>
      <c r="EY51" s="254" t="str">
        <f t="shared" si="589"/>
        <v>Slovakia</v>
      </c>
      <c r="EZ51" s="258"/>
      <c r="FA51" s="258"/>
      <c r="FB51" s="361">
        <f t="shared" si="688"/>
        <v>0</v>
      </c>
      <c r="FC51" s="255" t="str">
        <f t="shared" si="590"/>
        <v/>
      </c>
      <c r="FD51" s="255" t="str">
        <f>IF((FC51&lt;&gt;""),IF(OR($F51&lt;&gt;$G51,PrSettings!$M$4="●"),(($F51-$G51)=(EZ51-FA51))*1,0),"")</f>
        <v/>
      </c>
      <c r="FE51" s="255" t="str">
        <f t="shared" si="591"/>
        <v/>
      </c>
      <c r="FF51" s="255" t="str">
        <f>IF(FC51&lt;&gt;"",IF(ABS($F51-$G51)&gt;=PrSettings!$M$7,(ABS($F51-$G51-EZ51+FA51)&lt;=1)*1,IF(AND(FC51,$F51=$G51,$F51&gt;=PrSettings!$M$6),(ABS(EZ51-$F51)&lt;=1)*1,IF(AND(ABS($F51-$G51-EZ51+FA51)&lt;=1,$F51+$G51&gt;=PrSettings!$M$8),(ABS(EZ51-$F51)&lt;=1)*(ABS(FA51-$G51)&lt;=1)*1,""))),"")</f>
        <v/>
      </c>
      <c r="FG51" s="362">
        <f t="shared" si="592"/>
        <v>2</v>
      </c>
      <c r="FH51" s="133"/>
      <c r="FI51" s="253">
        <f t="shared" si="387"/>
        <v>12</v>
      </c>
      <c r="FJ51" s="254" t="str">
        <f t="shared" si="593"/>
        <v>Netherlands</v>
      </c>
      <c r="FK51" s="255">
        <f t="shared" si="594"/>
        <v>16</v>
      </c>
      <c r="FL51" s="254" t="str">
        <f t="shared" si="595"/>
        <v>Slovakia</v>
      </c>
      <c r="FM51" s="258"/>
      <c r="FN51" s="258"/>
      <c r="FO51" s="361">
        <f t="shared" si="689"/>
        <v>0</v>
      </c>
      <c r="FP51" s="255" t="str">
        <f t="shared" si="596"/>
        <v/>
      </c>
      <c r="FQ51" s="255" t="str">
        <f>IF((FP51&lt;&gt;""),IF(OR($F51&lt;&gt;$G51,PrSettings!$M$4="●"),(($F51-$G51)=(FM51-FN51))*1,0),"")</f>
        <v/>
      </c>
      <c r="FR51" s="255" t="str">
        <f t="shared" si="597"/>
        <v/>
      </c>
      <c r="FS51" s="255" t="str">
        <f>IF(FP51&lt;&gt;"",IF(ABS($F51-$G51)&gt;=PrSettings!$M$7,(ABS($F51-$G51-FM51+FN51)&lt;=1)*1,IF(AND(FP51,$F51=$G51,$F51&gt;=PrSettings!$M$6),(ABS(FM51-$F51)&lt;=1)*1,IF(AND(ABS($F51-$G51-FM51+FN51)&lt;=1,$F51+$G51&gt;=PrSettings!$M$8),(ABS(FM51-$F51)&lt;=1)*(ABS(FN51-$G51)&lt;=1)*1,""))),"")</f>
        <v/>
      </c>
      <c r="FT51" s="362">
        <f t="shared" si="598"/>
        <v>2</v>
      </c>
      <c r="FU51" s="133"/>
      <c r="FV51" s="253">
        <f t="shared" si="391"/>
        <v>12</v>
      </c>
      <c r="FW51" s="254" t="str">
        <f t="shared" si="599"/>
        <v>Netherlands</v>
      </c>
      <c r="FX51" s="255">
        <f t="shared" si="600"/>
        <v>16</v>
      </c>
      <c r="FY51" s="254" t="str">
        <f t="shared" si="601"/>
        <v>Slovakia</v>
      </c>
      <c r="FZ51" s="258"/>
      <c r="GA51" s="258"/>
      <c r="GB51" s="361">
        <f t="shared" si="690"/>
        <v>0</v>
      </c>
      <c r="GC51" s="255" t="str">
        <f t="shared" si="602"/>
        <v/>
      </c>
      <c r="GD51" s="255" t="str">
        <f>IF((GC51&lt;&gt;""),IF(OR($F51&lt;&gt;$G51,PrSettings!$M$4="●"),(($F51-$G51)=(FZ51-GA51))*1,0),"")</f>
        <v/>
      </c>
      <c r="GE51" s="255" t="str">
        <f t="shared" si="603"/>
        <v/>
      </c>
      <c r="GF51" s="255" t="str">
        <f>IF(GC51&lt;&gt;"",IF(ABS($F51-$G51)&gt;=PrSettings!$M$7,(ABS($F51-$G51-FZ51+GA51)&lt;=1)*1,IF(AND(GC51,$F51=$G51,$F51&gt;=PrSettings!$M$6),(ABS(FZ51-$F51)&lt;=1)*1,IF(AND(ABS($F51-$G51-FZ51+GA51)&lt;=1,$F51+$G51&gt;=PrSettings!$M$8),(ABS(FZ51-$F51)&lt;=1)*(ABS(GA51-$G51)&lt;=1)*1,""))),"")</f>
        <v/>
      </c>
      <c r="GG51" s="362">
        <f t="shared" si="604"/>
        <v>2</v>
      </c>
      <c r="GH51" s="133"/>
      <c r="GI51" s="253">
        <f t="shared" si="395"/>
        <v>12</v>
      </c>
      <c r="GJ51" s="254" t="str">
        <f t="shared" si="605"/>
        <v>Netherlands</v>
      </c>
      <c r="GK51" s="255">
        <f t="shared" si="606"/>
        <v>16</v>
      </c>
      <c r="GL51" s="254" t="str">
        <f t="shared" si="607"/>
        <v>Slovakia</v>
      </c>
      <c r="GM51" s="258"/>
      <c r="GN51" s="258"/>
      <c r="GO51" s="361">
        <f t="shared" si="691"/>
        <v>0</v>
      </c>
      <c r="GP51" s="255" t="str">
        <f t="shared" si="608"/>
        <v/>
      </c>
      <c r="GQ51" s="255" t="str">
        <f>IF((GP51&lt;&gt;""),IF(OR($F51&lt;&gt;$G51,PrSettings!$M$4="●"),(($F51-$G51)=(GM51-GN51))*1,0),"")</f>
        <v/>
      </c>
      <c r="GR51" s="255" t="str">
        <f t="shared" si="609"/>
        <v/>
      </c>
      <c r="GS51" s="255" t="str">
        <f>IF(GP51&lt;&gt;"",IF(ABS($F51-$G51)&gt;=PrSettings!$M$7,(ABS($F51-$G51-GM51+GN51)&lt;=1)*1,IF(AND(GP51,$F51=$G51,$F51&gt;=PrSettings!$M$6),(ABS(GM51-$F51)&lt;=1)*1,IF(AND(ABS($F51-$G51-GM51+GN51)&lt;=1,$F51+$G51&gt;=PrSettings!$M$8),(ABS(GM51-$F51)&lt;=1)*(ABS(GN51-$G51)&lt;=1)*1,""))),"")</f>
        <v/>
      </c>
      <c r="GT51" s="362">
        <f t="shared" si="610"/>
        <v>2</v>
      </c>
      <c r="GU51" s="133"/>
      <c r="GV51" s="253">
        <f t="shared" si="399"/>
        <v>12</v>
      </c>
      <c r="GW51" s="254" t="str">
        <f t="shared" si="611"/>
        <v>Netherlands</v>
      </c>
      <c r="GX51" s="255">
        <f t="shared" si="612"/>
        <v>16</v>
      </c>
      <c r="GY51" s="254" t="str">
        <f t="shared" si="613"/>
        <v>Slovakia</v>
      </c>
      <c r="GZ51" s="258"/>
      <c r="HA51" s="258"/>
      <c r="HB51" s="361">
        <f t="shared" si="692"/>
        <v>0</v>
      </c>
      <c r="HC51" s="255" t="str">
        <f t="shared" si="614"/>
        <v/>
      </c>
      <c r="HD51" s="255" t="str">
        <f>IF((HC51&lt;&gt;""),IF(OR($F51&lt;&gt;$G51,PrSettings!$M$4="●"),(($F51-$G51)=(GZ51-HA51))*1,0),"")</f>
        <v/>
      </c>
      <c r="HE51" s="255" t="str">
        <f t="shared" si="615"/>
        <v/>
      </c>
      <c r="HF51" s="255" t="str">
        <f>IF(HC51&lt;&gt;"",IF(ABS($F51-$G51)&gt;=PrSettings!$M$7,(ABS($F51-$G51-GZ51+HA51)&lt;=1)*1,IF(AND(HC51,$F51=$G51,$F51&gt;=PrSettings!$M$6),(ABS(GZ51-$F51)&lt;=1)*1,IF(AND(ABS($F51-$G51-GZ51+HA51)&lt;=1,$F51+$G51&gt;=PrSettings!$M$8),(ABS(GZ51-$F51)&lt;=1)*(ABS(HA51-$G51)&lt;=1)*1,""))),"")</f>
        <v/>
      </c>
      <c r="HG51" s="362">
        <f t="shared" si="616"/>
        <v>2</v>
      </c>
      <c r="HH51" s="133"/>
      <c r="HI51" s="253">
        <f t="shared" si="403"/>
        <v>12</v>
      </c>
      <c r="HJ51" s="254" t="str">
        <f t="shared" si="617"/>
        <v>Netherlands</v>
      </c>
      <c r="HK51" s="255">
        <f t="shared" si="618"/>
        <v>16</v>
      </c>
      <c r="HL51" s="254" t="str">
        <f t="shared" si="619"/>
        <v>Slovakia</v>
      </c>
      <c r="HM51" s="258"/>
      <c r="HN51" s="258"/>
      <c r="HO51" s="361">
        <f t="shared" si="693"/>
        <v>0</v>
      </c>
      <c r="HP51" s="255" t="str">
        <f t="shared" si="620"/>
        <v/>
      </c>
      <c r="HQ51" s="255" t="str">
        <f>IF((HP51&lt;&gt;""),IF(OR($F51&lt;&gt;$G51,PrSettings!$M$4="●"),(($F51-$G51)=(HM51-HN51))*1,0),"")</f>
        <v/>
      </c>
      <c r="HR51" s="255" t="str">
        <f t="shared" si="621"/>
        <v/>
      </c>
      <c r="HS51" s="255" t="str">
        <f>IF(HP51&lt;&gt;"",IF(ABS($F51-$G51)&gt;=PrSettings!$M$7,(ABS($F51-$G51-HM51+HN51)&lt;=1)*1,IF(AND(HP51,$F51=$G51,$F51&gt;=PrSettings!$M$6),(ABS(HM51-$F51)&lt;=1)*1,IF(AND(ABS($F51-$G51-HM51+HN51)&lt;=1,$F51+$G51&gt;=PrSettings!$M$8),(ABS(HM51-$F51)&lt;=1)*(ABS(HN51-$G51)&lt;=1)*1,""))),"")</f>
        <v/>
      </c>
      <c r="HT51" s="362">
        <f t="shared" si="622"/>
        <v>2</v>
      </c>
      <c r="HU51" s="133"/>
      <c r="HV51" s="253">
        <f t="shared" si="407"/>
        <v>12</v>
      </c>
      <c r="HW51" s="254" t="str">
        <f t="shared" si="623"/>
        <v>Netherlands</v>
      </c>
      <c r="HX51" s="255">
        <f t="shared" si="624"/>
        <v>16</v>
      </c>
      <c r="HY51" s="254" t="str">
        <f t="shared" si="625"/>
        <v>Slovakia</v>
      </c>
      <c r="HZ51" s="258"/>
      <c r="IA51" s="258"/>
      <c r="IB51" s="361">
        <f t="shared" si="694"/>
        <v>0</v>
      </c>
      <c r="IC51" s="255" t="str">
        <f t="shared" si="626"/>
        <v/>
      </c>
      <c r="ID51" s="255" t="str">
        <f>IF((IC51&lt;&gt;""),IF(OR($F51&lt;&gt;$G51,PrSettings!$M$4="●"),(($F51-$G51)=(HZ51-IA51))*1,0),"")</f>
        <v/>
      </c>
      <c r="IE51" s="255" t="str">
        <f t="shared" si="627"/>
        <v/>
      </c>
      <c r="IF51" s="255" t="str">
        <f>IF(IC51&lt;&gt;"",IF(ABS($F51-$G51)&gt;=PrSettings!$M$7,(ABS($F51-$G51-HZ51+IA51)&lt;=1)*1,IF(AND(IC51,$F51=$G51,$F51&gt;=PrSettings!$M$6),(ABS(HZ51-$F51)&lt;=1)*1,IF(AND(ABS($F51-$G51-HZ51+IA51)&lt;=1,$F51+$G51&gt;=PrSettings!$M$8),(ABS(HZ51-$F51)&lt;=1)*(ABS(IA51-$G51)&lt;=1)*1,""))),"")</f>
        <v/>
      </c>
      <c r="IG51" s="362">
        <f t="shared" si="628"/>
        <v>2</v>
      </c>
      <c r="IH51" s="133"/>
      <c r="II51" s="253">
        <f t="shared" si="411"/>
        <v>12</v>
      </c>
      <c r="IJ51" s="254" t="str">
        <f t="shared" si="629"/>
        <v>Netherlands</v>
      </c>
      <c r="IK51" s="255">
        <f t="shared" si="630"/>
        <v>16</v>
      </c>
      <c r="IL51" s="254" t="str">
        <f t="shared" si="631"/>
        <v>Slovakia</v>
      </c>
      <c r="IM51" s="258"/>
      <c r="IN51" s="258"/>
      <c r="IO51" s="361">
        <f t="shared" si="695"/>
        <v>0</v>
      </c>
      <c r="IP51" s="255" t="str">
        <f t="shared" si="632"/>
        <v/>
      </c>
      <c r="IQ51" s="255" t="str">
        <f>IF((IP51&lt;&gt;""),IF(OR($F51&lt;&gt;$G51,PrSettings!$M$4="●"),(($F51-$G51)=(IM51-IN51))*1,0),"")</f>
        <v/>
      </c>
      <c r="IR51" s="255" t="str">
        <f t="shared" si="633"/>
        <v/>
      </c>
      <c r="IS51" s="255" t="str">
        <f>IF(IP51&lt;&gt;"",IF(ABS($F51-$G51)&gt;=PrSettings!$M$7,(ABS($F51-$G51-IM51+IN51)&lt;=1)*1,IF(AND(IP51,$F51=$G51,$F51&gt;=PrSettings!$M$6),(ABS(IM51-$F51)&lt;=1)*1,IF(AND(ABS($F51-$G51-IM51+IN51)&lt;=1,$F51+$G51&gt;=PrSettings!$M$8),(ABS(IM51-$F51)&lt;=1)*(ABS(IN51-$G51)&lt;=1)*1,""))),"")</f>
        <v/>
      </c>
      <c r="IT51" s="362">
        <f t="shared" si="634"/>
        <v>2</v>
      </c>
      <c r="IU51" s="133"/>
      <c r="IV51" s="253">
        <f t="shared" si="415"/>
        <v>12</v>
      </c>
      <c r="IW51" s="254" t="str">
        <f t="shared" si="635"/>
        <v>Netherlands</v>
      </c>
      <c r="IX51" s="255">
        <f t="shared" si="636"/>
        <v>16</v>
      </c>
      <c r="IY51" s="254" t="str">
        <f t="shared" si="637"/>
        <v>Slovakia</v>
      </c>
      <c r="IZ51" s="258"/>
      <c r="JA51" s="258"/>
      <c r="JB51" s="361">
        <f t="shared" si="696"/>
        <v>0</v>
      </c>
      <c r="JC51" s="255" t="str">
        <f t="shared" si="638"/>
        <v/>
      </c>
      <c r="JD51" s="255" t="str">
        <f>IF((JC51&lt;&gt;""),IF(OR($F51&lt;&gt;$G51,PrSettings!$M$4="●"),(($F51-$G51)=(IZ51-JA51))*1,0),"")</f>
        <v/>
      </c>
      <c r="JE51" s="255" t="str">
        <f t="shared" si="639"/>
        <v/>
      </c>
      <c r="JF51" s="255" t="str">
        <f>IF(JC51&lt;&gt;"",IF(ABS($F51-$G51)&gt;=PrSettings!$M$7,(ABS($F51-$G51-IZ51+JA51)&lt;=1)*1,IF(AND(JC51,$F51=$G51,$F51&gt;=PrSettings!$M$6),(ABS(IZ51-$F51)&lt;=1)*1,IF(AND(ABS($F51-$G51-IZ51+JA51)&lt;=1,$F51+$G51&gt;=PrSettings!$M$8),(ABS(IZ51-$F51)&lt;=1)*(ABS(JA51-$G51)&lt;=1)*1,""))),"")</f>
        <v/>
      </c>
      <c r="JG51" s="362">
        <f t="shared" si="640"/>
        <v>2</v>
      </c>
      <c r="JH51" s="133"/>
      <c r="JI51" s="253">
        <f t="shared" si="419"/>
        <v>12</v>
      </c>
      <c r="JJ51" s="254" t="str">
        <f t="shared" si="641"/>
        <v>Netherlands</v>
      </c>
      <c r="JK51" s="255">
        <f t="shared" si="642"/>
        <v>16</v>
      </c>
      <c r="JL51" s="254" t="str">
        <f t="shared" si="643"/>
        <v>Slovakia</v>
      </c>
      <c r="JM51" s="258"/>
      <c r="JN51" s="258"/>
      <c r="JO51" s="361">
        <f t="shared" si="697"/>
        <v>0</v>
      </c>
      <c r="JP51" s="255" t="str">
        <f t="shared" si="644"/>
        <v/>
      </c>
      <c r="JQ51" s="255" t="str">
        <f>IF((JP51&lt;&gt;""),IF(OR($F51&lt;&gt;$G51,PrSettings!$M$4="●"),(($F51-$G51)=(JM51-JN51))*1,0),"")</f>
        <v/>
      </c>
      <c r="JR51" s="255" t="str">
        <f t="shared" si="645"/>
        <v/>
      </c>
      <c r="JS51" s="255" t="str">
        <f>IF(JP51&lt;&gt;"",IF(ABS($F51-$G51)&gt;=PrSettings!$M$7,(ABS($F51-$G51-JM51+JN51)&lt;=1)*1,IF(AND(JP51,$F51=$G51,$F51&gt;=PrSettings!$M$6),(ABS(JM51-$F51)&lt;=1)*1,IF(AND(ABS($F51-$G51-JM51+JN51)&lt;=1,$F51+$G51&gt;=PrSettings!$M$8),(ABS(JM51-$F51)&lt;=1)*(ABS(JN51-$G51)&lt;=1)*1,""))),"")</f>
        <v/>
      </c>
      <c r="JT51" s="362">
        <f t="shared" si="646"/>
        <v>2</v>
      </c>
      <c r="JU51" s="133"/>
      <c r="JV51" s="253">
        <f t="shared" si="423"/>
        <v>12</v>
      </c>
      <c r="JW51" s="254" t="str">
        <f t="shared" si="647"/>
        <v>Netherlands</v>
      </c>
      <c r="JX51" s="255">
        <f t="shared" si="648"/>
        <v>16</v>
      </c>
      <c r="JY51" s="254" t="str">
        <f t="shared" si="649"/>
        <v>Slovakia</v>
      </c>
      <c r="JZ51" s="258"/>
      <c r="KA51" s="258"/>
      <c r="KB51" s="361">
        <f t="shared" si="698"/>
        <v>0</v>
      </c>
      <c r="KC51" s="255" t="str">
        <f t="shared" si="650"/>
        <v/>
      </c>
      <c r="KD51" s="255" t="str">
        <f>IF((KC51&lt;&gt;""),IF(OR($F51&lt;&gt;$G51,PrSettings!$M$4="●"),(($F51-$G51)=(JZ51-KA51))*1,0),"")</f>
        <v/>
      </c>
      <c r="KE51" s="255" t="str">
        <f t="shared" si="651"/>
        <v/>
      </c>
      <c r="KF51" s="255" t="str">
        <f>IF(KC51&lt;&gt;"",IF(ABS($F51-$G51)&gt;=PrSettings!$M$7,(ABS($F51-$G51-JZ51+KA51)&lt;=1)*1,IF(AND(KC51,$F51=$G51,$F51&gt;=PrSettings!$M$6),(ABS(JZ51-$F51)&lt;=1)*1,IF(AND(ABS($F51-$G51-JZ51+KA51)&lt;=1,$F51+$G51&gt;=PrSettings!$M$8),(ABS(JZ51-$F51)&lt;=1)*(ABS(KA51-$G51)&lt;=1)*1,""))),"")</f>
        <v/>
      </c>
      <c r="KG51" s="362">
        <f t="shared" si="652"/>
        <v>2</v>
      </c>
      <c r="KH51" s="133"/>
      <c r="KI51" s="253">
        <f t="shared" si="427"/>
        <v>12</v>
      </c>
      <c r="KJ51" s="254" t="str">
        <f t="shared" si="653"/>
        <v>Netherlands</v>
      </c>
      <c r="KK51" s="255">
        <f t="shared" si="654"/>
        <v>16</v>
      </c>
      <c r="KL51" s="254" t="str">
        <f t="shared" si="655"/>
        <v>Slovakia</v>
      </c>
      <c r="KM51" s="258"/>
      <c r="KN51" s="258"/>
      <c r="KO51" s="361">
        <f t="shared" si="699"/>
        <v>0</v>
      </c>
      <c r="KP51" s="255" t="str">
        <f t="shared" si="656"/>
        <v/>
      </c>
      <c r="KQ51" s="255" t="str">
        <f>IF((KP51&lt;&gt;""),IF(OR($F51&lt;&gt;$G51,PrSettings!$M$4="●"),(($F51-$G51)=(KM51-KN51))*1,0),"")</f>
        <v/>
      </c>
      <c r="KR51" s="255" t="str">
        <f t="shared" si="657"/>
        <v/>
      </c>
      <c r="KS51" s="255" t="str">
        <f>IF(KP51&lt;&gt;"",IF(ABS($F51-$G51)&gt;=PrSettings!$M$7,(ABS($F51-$G51-KM51+KN51)&lt;=1)*1,IF(AND(KP51,$F51=$G51,$F51&gt;=PrSettings!$M$6),(ABS(KM51-$F51)&lt;=1)*1,IF(AND(ABS($F51-$G51-KM51+KN51)&lt;=1,$F51+$G51&gt;=PrSettings!$M$8),(ABS(KM51-$F51)&lt;=1)*(ABS(KN51-$G51)&lt;=1)*1,""))),"")</f>
        <v/>
      </c>
      <c r="KT51" s="362">
        <f t="shared" si="658"/>
        <v>2</v>
      </c>
      <c r="KU51" s="133"/>
      <c r="KV51" s="253">
        <f t="shared" si="431"/>
        <v>12</v>
      </c>
      <c r="KW51" s="254" t="str">
        <f t="shared" si="659"/>
        <v>Netherlands</v>
      </c>
      <c r="KX51" s="255">
        <f t="shared" si="660"/>
        <v>16</v>
      </c>
      <c r="KY51" s="254" t="str">
        <f t="shared" si="661"/>
        <v>Slovakia</v>
      </c>
      <c r="KZ51" s="258"/>
      <c r="LA51" s="258"/>
      <c r="LB51" s="361">
        <f t="shared" si="700"/>
        <v>0</v>
      </c>
      <c r="LC51" s="255" t="str">
        <f t="shared" si="662"/>
        <v/>
      </c>
      <c r="LD51" s="255" t="str">
        <f>IF((LC51&lt;&gt;""),IF(OR($F51&lt;&gt;$G51,PrSettings!$M$4="●"),(($F51-$G51)=(KZ51-LA51))*1,0),"")</f>
        <v/>
      </c>
      <c r="LE51" s="255" t="str">
        <f t="shared" si="663"/>
        <v/>
      </c>
      <c r="LF51" s="255" t="str">
        <f>IF(LC51&lt;&gt;"",IF(ABS($F51-$G51)&gt;=PrSettings!$M$7,(ABS($F51-$G51-KZ51+LA51)&lt;=1)*1,IF(AND(LC51,$F51=$G51,$F51&gt;=PrSettings!$M$6),(ABS(KZ51-$F51)&lt;=1)*1,IF(AND(ABS($F51-$G51-KZ51+LA51)&lt;=1,$F51+$G51&gt;=PrSettings!$M$8),(ABS(KZ51-$F51)&lt;=1)*(ABS(LA51-$G51)&lt;=1)*1,""))),"")</f>
        <v/>
      </c>
      <c r="LG51" s="362">
        <f t="shared" si="664"/>
        <v>2</v>
      </c>
      <c r="LH51" s="133"/>
      <c r="LI51" s="253">
        <f t="shared" si="435"/>
        <v>12</v>
      </c>
      <c r="LJ51" s="254" t="str">
        <f t="shared" si="665"/>
        <v>Netherlands</v>
      </c>
      <c r="LK51" s="255">
        <f t="shared" si="666"/>
        <v>16</v>
      </c>
      <c r="LL51" s="254" t="str">
        <f t="shared" si="667"/>
        <v>Slovakia</v>
      </c>
      <c r="LM51" s="258"/>
      <c r="LN51" s="258"/>
      <c r="LO51" s="361">
        <f t="shared" si="701"/>
        <v>0</v>
      </c>
      <c r="LP51" s="255" t="str">
        <f t="shared" si="668"/>
        <v/>
      </c>
      <c r="LQ51" s="255" t="str">
        <f>IF((LP51&lt;&gt;""),IF(OR($F51&lt;&gt;$G51,PrSettings!$M$4="●"),(($F51-$G51)=(LM51-LN51))*1,0),"")</f>
        <v/>
      </c>
      <c r="LR51" s="255" t="str">
        <f t="shared" si="669"/>
        <v/>
      </c>
      <c r="LS51" s="255" t="str">
        <f>IF(LP51&lt;&gt;"",IF(ABS($F51-$G51)&gt;=PrSettings!$M$7,(ABS($F51-$G51-LM51+LN51)&lt;=1)*1,IF(AND(LP51,$F51=$G51,$F51&gt;=PrSettings!$M$6),(ABS(LM51-$F51)&lt;=1)*1,IF(AND(ABS($F51-$G51-LM51+LN51)&lt;=1,$F51+$G51&gt;=PrSettings!$M$8),(ABS(LM51-$F51)&lt;=1)*(ABS(LN51-$G51)&lt;=1)*1,""))),"")</f>
        <v/>
      </c>
      <c r="LT51" s="362">
        <f t="shared" si="670"/>
        <v>2</v>
      </c>
      <c r="LU51" s="133"/>
      <c r="LV51" s="253">
        <f t="shared" si="439"/>
        <v>12</v>
      </c>
      <c r="LW51" s="254" t="str">
        <f t="shared" si="671"/>
        <v>Netherlands</v>
      </c>
      <c r="LX51" s="255">
        <f t="shared" si="672"/>
        <v>16</v>
      </c>
      <c r="LY51" s="254" t="str">
        <f t="shared" si="673"/>
        <v>Slovakia</v>
      </c>
      <c r="LZ51" s="258"/>
      <c r="MA51" s="258"/>
      <c r="MB51" s="361">
        <f t="shared" si="702"/>
        <v>0</v>
      </c>
      <c r="MC51" s="255" t="str">
        <f t="shared" si="674"/>
        <v/>
      </c>
      <c r="MD51" s="255" t="str">
        <f>IF((MC51&lt;&gt;""),IF(OR($F51&lt;&gt;$G51,PrSettings!$M$4="●"),(($F51-$G51)=(LZ51-MA51))*1,0),"")</f>
        <v/>
      </c>
      <c r="ME51" s="255" t="str">
        <f t="shared" si="675"/>
        <v/>
      </c>
      <c r="MF51" s="255" t="str">
        <f>IF(MC51&lt;&gt;"",IF(ABS($F51-$G51)&gt;=PrSettings!$M$7,(ABS($F51-$G51-LZ51+MA51)&lt;=1)*1,IF(AND(MC51,$F51=$G51,$F51&gt;=PrSettings!$M$6),(ABS(LZ51-$F51)&lt;=1)*1,IF(AND(ABS($F51-$G51-LZ51+MA51)&lt;=1,$F51+$G51&gt;=PrSettings!$M$8),(ABS(LZ51-$F51)&lt;=1)*(ABS(MA51-$G51)&lt;=1)*1,""))),"")</f>
        <v/>
      </c>
      <c r="MG51" s="362">
        <f t="shared" si="676"/>
        <v>2</v>
      </c>
    </row>
    <row r="52">
      <c r="A52" s="172"/>
      <c r="B52" s="253">
        <f t="array" ref="B52">IF(C52="","",INDEX(Groups!$C$7:$C$35,MATCH(C52,Groups!$D$7:$D$35,0)))</f>
        <v>4</v>
      </c>
      <c r="C52" s="254" t="str">
        <f>INDIRECT("'"&amp;References!$A$1&amp;"'!"&amp;"$N$54")</f>
        <v>Belgium</v>
      </c>
      <c r="D52" s="255">
        <f t="array" ref="D52">IF(E52="","",INDEX(Groups!$C$7:$C$35,MATCH(E52,Groups!$D$7:$D$35,0)))</f>
        <v>14</v>
      </c>
      <c r="E52" s="254" t="str">
        <f>INDIRECT("'"&amp;References!$A$1&amp;"'!"&amp;"$O$54")</f>
        <v>Croatia</v>
      </c>
      <c r="F52" s="256">
        <f>IF(AND(INDIRECT("'"&amp;References!$A$1&amp;"'!"&amp;"$N$55")&lt;&gt;"",INDIRECT("'"&amp;References!$A$1&amp;"'!"&amp;"$O$55")&lt;&gt;""),INDIRECT("'"&amp;References!$A$1&amp;"'!"&amp;"$N$55"),"")</f>
        <v>1</v>
      </c>
      <c r="G52" s="257">
        <f>IF(AND(INDIRECT("'"&amp;References!$A$1&amp;"'!"&amp;"$N$55")&lt;&gt;"",INDIRECT("'"&amp;References!$A$1&amp;"'!"&amp;"$O$55")&lt;&gt;""),INDIRECT("'"&amp;References!$A$1&amp;"'!"&amp;"$O$55"),"")</f>
        <v>0</v>
      </c>
      <c r="H52" s="133"/>
      <c r="I52" s="253">
        <f t="shared" si="339"/>
        <v>4</v>
      </c>
      <c r="J52" s="254" t="str">
        <f t="shared" si="521"/>
        <v>Belgium</v>
      </c>
      <c r="K52" s="255">
        <f t="shared" si="522"/>
        <v>14</v>
      </c>
      <c r="L52" s="254" t="str">
        <f t="shared" si="523"/>
        <v>Croatia</v>
      </c>
      <c r="M52" s="258"/>
      <c r="N52" s="258"/>
      <c r="O52" s="361">
        <f t="shared" ref="O52:O55" si="703">COUNTIF(I$57:I$60,K57)+COUNTIF(K$57:K$60,K57)</f>
        <v>0</v>
      </c>
      <c r="P52" s="255" t="str">
        <f t="shared" si="524"/>
        <v/>
      </c>
      <c r="Q52" s="255" t="str">
        <f>IF((P52&lt;&gt;""),IF(OR($F52&lt;&gt;$G52,PrSettings!$M$4="●"),(($F52-$G52)=(M52-N52))*1,0),"")</f>
        <v/>
      </c>
      <c r="R52" s="255" t="str">
        <f t="shared" si="525"/>
        <v/>
      </c>
      <c r="S52" s="255" t="str">
        <f>IF(P52&lt;&gt;"",IF(ABS($F52-$G52)&gt;=PrSettings!$M$7,(ABS($F52-$G52-M52+N52)&lt;=1)*1,IF(AND(P52,$F52=$G52,$F52&gt;=PrSettings!$M$6),(ABS(M52-$F52)&lt;=1)*1,IF(AND(ABS($F52-$G52-M52+N52)&lt;=1,$F52+$G52&gt;=PrSettings!$M$8),(ABS(M52-$F52)&lt;=1)*(ABS(N52-$G52)&lt;=1)*1,""))),"")</f>
        <v/>
      </c>
      <c r="T52" s="362">
        <f t="shared" si="526"/>
        <v>2</v>
      </c>
      <c r="U52" s="133"/>
      <c r="V52" s="253">
        <f t="shared" si="343"/>
        <v>4</v>
      </c>
      <c r="W52" s="254" t="str">
        <f t="shared" si="527"/>
        <v>Belgium</v>
      </c>
      <c r="X52" s="255">
        <f t="shared" si="528"/>
        <v>14</v>
      </c>
      <c r="Y52" s="254" t="str">
        <f t="shared" si="529"/>
        <v>Croatia</v>
      </c>
      <c r="Z52" s="258"/>
      <c r="AA52" s="258"/>
      <c r="AB52" s="361">
        <f t="shared" ref="AB52:AB55" si="704">COUNTIF(V$57:V$60,X57)+COUNTIF(X$57:X$60,X57)</f>
        <v>0</v>
      </c>
      <c r="AC52" s="255" t="str">
        <f t="shared" si="530"/>
        <v/>
      </c>
      <c r="AD52" s="255" t="str">
        <f>IF((AC52&lt;&gt;""),IF(OR($F52&lt;&gt;$G52,PrSettings!$M$4="●"),(($F52-$G52)=(Z52-AA52))*1,0),"")</f>
        <v/>
      </c>
      <c r="AE52" s="255" t="str">
        <f t="shared" si="531"/>
        <v/>
      </c>
      <c r="AF52" s="255" t="str">
        <f>IF(AC52&lt;&gt;"",IF(ABS($F52-$G52)&gt;=PrSettings!$M$7,(ABS($F52-$G52-Z52+AA52)&lt;=1)*1,IF(AND(AC52,$F52=$G52,$F52&gt;=PrSettings!$M$6),(ABS(Z52-$F52)&lt;=1)*1,IF(AND(ABS($F52-$G52-Z52+AA52)&lt;=1,$F52+$G52&gt;=PrSettings!$M$8),(ABS(Z52-$F52)&lt;=1)*(ABS(AA52-$G52)&lt;=1)*1,""))),"")</f>
        <v/>
      </c>
      <c r="AG52" s="362">
        <f t="shared" si="532"/>
        <v>2</v>
      </c>
      <c r="AH52" s="133"/>
      <c r="AI52" s="253">
        <f t="shared" si="347"/>
        <v>4</v>
      </c>
      <c r="AJ52" s="254" t="str">
        <f t="shared" si="533"/>
        <v>Belgium</v>
      </c>
      <c r="AK52" s="255">
        <f t="shared" si="534"/>
        <v>14</v>
      </c>
      <c r="AL52" s="254" t="str">
        <f t="shared" si="535"/>
        <v>Croatia</v>
      </c>
      <c r="AM52" s="258"/>
      <c r="AN52" s="258"/>
      <c r="AO52" s="361">
        <f t="shared" ref="AO52:AO55" si="705">COUNTIF(AI$57:AI$60,AK57)+COUNTIF(AK$57:AK$60,AK57)</f>
        <v>0</v>
      </c>
      <c r="AP52" s="255" t="str">
        <f t="shared" si="536"/>
        <v/>
      </c>
      <c r="AQ52" s="255" t="str">
        <f>IF((AP52&lt;&gt;""),IF(OR($F52&lt;&gt;$G52,PrSettings!$M$4="●"),(($F52-$G52)=(AM52-AN52))*1,0),"")</f>
        <v/>
      </c>
      <c r="AR52" s="255" t="str">
        <f t="shared" si="537"/>
        <v/>
      </c>
      <c r="AS52" s="255" t="str">
        <f>IF(AP52&lt;&gt;"",IF(ABS($F52-$G52)&gt;=PrSettings!$M$7,(ABS($F52-$G52-AM52+AN52)&lt;=1)*1,IF(AND(AP52,$F52=$G52,$F52&gt;=PrSettings!$M$6),(ABS(AM52-$F52)&lt;=1)*1,IF(AND(ABS($F52-$G52-AM52+AN52)&lt;=1,$F52+$G52&gt;=PrSettings!$M$8),(ABS(AM52-$F52)&lt;=1)*(ABS(AN52-$G52)&lt;=1)*1,""))),"")</f>
        <v/>
      </c>
      <c r="AT52" s="362">
        <f t="shared" si="538"/>
        <v>2</v>
      </c>
      <c r="AU52" s="133"/>
      <c r="AV52" s="253">
        <f t="shared" si="351"/>
        <v>4</v>
      </c>
      <c r="AW52" s="254" t="str">
        <f t="shared" si="539"/>
        <v>Belgium</v>
      </c>
      <c r="AX52" s="255">
        <f t="shared" si="540"/>
        <v>14</v>
      </c>
      <c r="AY52" s="254" t="str">
        <f t="shared" si="541"/>
        <v>Croatia</v>
      </c>
      <c r="AZ52" s="258"/>
      <c r="BA52" s="258"/>
      <c r="BB52" s="361">
        <f t="shared" ref="BB52:BB55" si="706">COUNTIF(AV$57:AV$60,AX57)+COUNTIF(AX$57:AX$60,AX57)</f>
        <v>0</v>
      </c>
      <c r="BC52" s="255" t="str">
        <f t="shared" si="542"/>
        <v/>
      </c>
      <c r="BD52" s="255" t="str">
        <f>IF((BC52&lt;&gt;""),IF(OR($F52&lt;&gt;$G52,PrSettings!$M$4="●"),(($F52-$G52)=(AZ52-BA52))*1,0),"")</f>
        <v/>
      </c>
      <c r="BE52" s="255" t="str">
        <f t="shared" si="543"/>
        <v/>
      </c>
      <c r="BF52" s="255" t="str">
        <f>IF(BC52&lt;&gt;"",IF(ABS($F52-$G52)&gt;=PrSettings!$M$7,(ABS($F52-$G52-AZ52+BA52)&lt;=1)*1,IF(AND(BC52,$F52=$G52,$F52&gt;=PrSettings!$M$6),(ABS(AZ52-$F52)&lt;=1)*1,IF(AND(ABS($F52-$G52-AZ52+BA52)&lt;=1,$F52+$G52&gt;=PrSettings!$M$8),(ABS(AZ52-$F52)&lt;=1)*(ABS(BA52-$G52)&lt;=1)*1,""))),"")</f>
        <v/>
      </c>
      <c r="BG52" s="362">
        <f t="shared" si="544"/>
        <v>2</v>
      </c>
      <c r="BH52" s="133"/>
      <c r="BI52" s="253">
        <f t="shared" si="355"/>
        <v>4</v>
      </c>
      <c r="BJ52" s="254" t="str">
        <f t="shared" si="545"/>
        <v>Belgium</v>
      </c>
      <c r="BK52" s="255">
        <f t="shared" si="546"/>
        <v>14</v>
      </c>
      <c r="BL52" s="254" t="str">
        <f t="shared" si="547"/>
        <v>Croatia</v>
      </c>
      <c r="BM52" s="258"/>
      <c r="BN52" s="258"/>
      <c r="BO52" s="361">
        <f t="shared" ref="BO52:BO55" si="707">COUNTIF(BI$57:BI$60,BK57)+COUNTIF(BK$57:BK$60,BK57)</f>
        <v>0</v>
      </c>
      <c r="BP52" s="255" t="str">
        <f t="shared" si="548"/>
        <v/>
      </c>
      <c r="BQ52" s="255" t="str">
        <f>IF((BP52&lt;&gt;""),IF(OR($F52&lt;&gt;$G52,PrSettings!$M$4="●"),(($F52-$G52)=(BM52-BN52))*1,0),"")</f>
        <v/>
      </c>
      <c r="BR52" s="255" t="str">
        <f t="shared" si="549"/>
        <v/>
      </c>
      <c r="BS52" s="255" t="str">
        <f>IF(BP52&lt;&gt;"",IF(ABS($F52-$G52)&gt;=PrSettings!$M$7,(ABS($F52-$G52-BM52+BN52)&lt;=1)*1,IF(AND(BP52,$F52=$G52,$F52&gt;=PrSettings!$M$6),(ABS(BM52-$F52)&lt;=1)*1,IF(AND(ABS($F52-$G52-BM52+BN52)&lt;=1,$F52+$G52&gt;=PrSettings!$M$8),(ABS(BM52-$F52)&lt;=1)*(ABS(BN52-$G52)&lt;=1)*1,""))),"")</f>
        <v/>
      </c>
      <c r="BT52" s="362">
        <f t="shared" si="550"/>
        <v>2</v>
      </c>
      <c r="BU52" s="133"/>
      <c r="BV52" s="253">
        <f t="shared" si="359"/>
        <v>4</v>
      </c>
      <c r="BW52" s="254" t="str">
        <f t="shared" si="551"/>
        <v>Belgium</v>
      </c>
      <c r="BX52" s="255">
        <f t="shared" si="552"/>
        <v>14</v>
      </c>
      <c r="BY52" s="254" t="str">
        <f t="shared" si="553"/>
        <v>Croatia</v>
      </c>
      <c r="BZ52" s="258"/>
      <c r="CA52" s="258"/>
      <c r="CB52" s="361">
        <f t="shared" ref="CB52:CB55" si="708">COUNTIF(BV$57:BV$60,BX57)+COUNTIF(BX$57:BX$60,BX57)</f>
        <v>0</v>
      </c>
      <c r="CC52" s="255" t="str">
        <f t="shared" si="554"/>
        <v/>
      </c>
      <c r="CD52" s="255" t="str">
        <f>IF((CC52&lt;&gt;""),IF(OR($F52&lt;&gt;$G52,PrSettings!$M$4="●"),(($F52-$G52)=(BZ52-CA52))*1,0),"")</f>
        <v/>
      </c>
      <c r="CE52" s="255" t="str">
        <f t="shared" si="555"/>
        <v/>
      </c>
      <c r="CF52" s="255" t="str">
        <f>IF(CC52&lt;&gt;"",IF(ABS($F52-$G52)&gt;=PrSettings!$M$7,(ABS($F52-$G52-BZ52+CA52)&lt;=1)*1,IF(AND(CC52,$F52=$G52,$F52&gt;=PrSettings!$M$6),(ABS(BZ52-$F52)&lt;=1)*1,IF(AND(ABS($F52-$G52-BZ52+CA52)&lt;=1,$F52+$G52&gt;=PrSettings!$M$8),(ABS(BZ52-$F52)&lt;=1)*(ABS(CA52-$G52)&lt;=1)*1,""))),"")</f>
        <v/>
      </c>
      <c r="CG52" s="362">
        <f t="shared" si="556"/>
        <v>2</v>
      </c>
      <c r="CH52" s="133"/>
      <c r="CI52" s="253">
        <f t="shared" si="363"/>
        <v>4</v>
      </c>
      <c r="CJ52" s="254" t="str">
        <f t="shared" si="557"/>
        <v>Belgium</v>
      </c>
      <c r="CK52" s="255">
        <f t="shared" si="558"/>
        <v>14</v>
      </c>
      <c r="CL52" s="254" t="str">
        <f t="shared" si="559"/>
        <v>Croatia</v>
      </c>
      <c r="CM52" s="258"/>
      <c r="CN52" s="258"/>
      <c r="CO52" s="361">
        <f t="shared" ref="CO52:CO55" si="709">COUNTIF(CI$57:CI$60,CK57)+COUNTIF(CK$57:CK$60,CK57)</f>
        <v>0</v>
      </c>
      <c r="CP52" s="255" t="str">
        <f t="shared" si="560"/>
        <v/>
      </c>
      <c r="CQ52" s="255" t="str">
        <f>IF((CP52&lt;&gt;""),IF(OR($F52&lt;&gt;$G52,PrSettings!$M$4="●"),(($F52-$G52)=(CM52-CN52))*1,0),"")</f>
        <v/>
      </c>
      <c r="CR52" s="255" t="str">
        <f t="shared" si="561"/>
        <v/>
      </c>
      <c r="CS52" s="255" t="str">
        <f>IF(CP52&lt;&gt;"",IF(ABS($F52-$G52)&gt;=PrSettings!$M$7,(ABS($F52-$G52-CM52+CN52)&lt;=1)*1,IF(AND(CP52,$F52=$G52,$F52&gt;=PrSettings!$M$6),(ABS(CM52-$F52)&lt;=1)*1,IF(AND(ABS($F52-$G52-CM52+CN52)&lt;=1,$F52+$G52&gt;=PrSettings!$M$8),(ABS(CM52-$F52)&lt;=1)*(ABS(CN52-$G52)&lt;=1)*1,""))),"")</f>
        <v/>
      </c>
      <c r="CT52" s="362">
        <f t="shared" si="562"/>
        <v>2</v>
      </c>
      <c r="CU52" s="133"/>
      <c r="CV52" s="253">
        <f t="shared" si="367"/>
        <v>4</v>
      </c>
      <c r="CW52" s="254" t="str">
        <f t="shared" si="563"/>
        <v>Belgium</v>
      </c>
      <c r="CX52" s="255">
        <f t="shared" si="564"/>
        <v>14</v>
      </c>
      <c r="CY52" s="254" t="str">
        <f t="shared" si="565"/>
        <v>Croatia</v>
      </c>
      <c r="CZ52" s="258"/>
      <c r="DA52" s="258"/>
      <c r="DB52" s="361">
        <f t="shared" ref="DB52:DB55" si="710">COUNTIF(CV$57:CV$60,CX57)+COUNTIF(CX$57:CX$60,CX57)</f>
        <v>0</v>
      </c>
      <c r="DC52" s="255" t="str">
        <f t="shared" si="566"/>
        <v/>
      </c>
      <c r="DD52" s="255" t="str">
        <f>IF((DC52&lt;&gt;""),IF(OR($F52&lt;&gt;$G52,PrSettings!$M$4="●"),(($F52-$G52)=(CZ52-DA52))*1,0),"")</f>
        <v/>
      </c>
      <c r="DE52" s="255" t="str">
        <f t="shared" si="567"/>
        <v/>
      </c>
      <c r="DF52" s="255" t="str">
        <f>IF(DC52&lt;&gt;"",IF(ABS($F52-$G52)&gt;=PrSettings!$M$7,(ABS($F52-$G52-CZ52+DA52)&lt;=1)*1,IF(AND(DC52,$F52=$G52,$F52&gt;=PrSettings!$M$6),(ABS(CZ52-$F52)&lt;=1)*1,IF(AND(ABS($F52-$G52-CZ52+DA52)&lt;=1,$F52+$G52&gt;=PrSettings!$M$8),(ABS(CZ52-$F52)&lt;=1)*(ABS(DA52-$G52)&lt;=1)*1,""))),"")</f>
        <v/>
      </c>
      <c r="DG52" s="362">
        <f t="shared" si="568"/>
        <v>2</v>
      </c>
      <c r="DH52" s="133"/>
      <c r="DI52" s="253">
        <f t="shared" si="371"/>
        <v>4</v>
      </c>
      <c r="DJ52" s="254" t="str">
        <f t="shared" si="569"/>
        <v>Belgium</v>
      </c>
      <c r="DK52" s="255">
        <f t="shared" si="570"/>
        <v>14</v>
      </c>
      <c r="DL52" s="254" t="str">
        <f t="shared" si="571"/>
        <v>Croatia</v>
      </c>
      <c r="DM52" s="258"/>
      <c r="DN52" s="258"/>
      <c r="DO52" s="361">
        <f t="shared" ref="DO52:DO55" si="711">COUNTIF(DI$57:DI$60,DK57)+COUNTIF(DK$57:DK$60,DK57)</f>
        <v>0</v>
      </c>
      <c r="DP52" s="255" t="str">
        <f t="shared" si="572"/>
        <v/>
      </c>
      <c r="DQ52" s="255" t="str">
        <f>IF((DP52&lt;&gt;""),IF(OR($F52&lt;&gt;$G52,PrSettings!$M$4="●"),(($F52-$G52)=(DM52-DN52))*1,0),"")</f>
        <v/>
      </c>
      <c r="DR52" s="255" t="str">
        <f t="shared" si="573"/>
        <v/>
      </c>
      <c r="DS52" s="255" t="str">
        <f>IF(DP52&lt;&gt;"",IF(ABS($F52-$G52)&gt;=PrSettings!$M$7,(ABS($F52-$G52-DM52+DN52)&lt;=1)*1,IF(AND(DP52,$F52=$G52,$F52&gt;=PrSettings!$M$6),(ABS(DM52-$F52)&lt;=1)*1,IF(AND(ABS($F52-$G52-DM52+DN52)&lt;=1,$F52+$G52&gt;=PrSettings!$M$8),(ABS(DM52-$F52)&lt;=1)*(ABS(DN52-$G52)&lt;=1)*1,""))),"")</f>
        <v/>
      </c>
      <c r="DT52" s="362">
        <f t="shared" si="574"/>
        <v>2</v>
      </c>
      <c r="DU52" s="133"/>
      <c r="DV52" s="253">
        <f t="shared" si="375"/>
        <v>4</v>
      </c>
      <c r="DW52" s="254" t="str">
        <f t="shared" si="575"/>
        <v>Belgium</v>
      </c>
      <c r="DX52" s="255">
        <f t="shared" si="576"/>
        <v>14</v>
      </c>
      <c r="DY52" s="254" t="str">
        <f t="shared" si="577"/>
        <v>Croatia</v>
      </c>
      <c r="DZ52" s="258"/>
      <c r="EA52" s="258"/>
      <c r="EB52" s="361">
        <f t="shared" ref="EB52:EB55" si="712">COUNTIF(DV$57:DV$60,DX57)+COUNTIF(DX$57:DX$60,DX57)</f>
        <v>0</v>
      </c>
      <c r="EC52" s="255" t="str">
        <f t="shared" si="578"/>
        <v/>
      </c>
      <c r="ED52" s="255" t="str">
        <f>IF((EC52&lt;&gt;""),IF(OR($F52&lt;&gt;$G52,PrSettings!$M$4="●"),(($F52-$G52)=(DZ52-EA52))*1,0),"")</f>
        <v/>
      </c>
      <c r="EE52" s="255" t="str">
        <f t="shared" si="579"/>
        <v/>
      </c>
      <c r="EF52" s="255" t="str">
        <f>IF(EC52&lt;&gt;"",IF(ABS($F52-$G52)&gt;=PrSettings!$M$7,(ABS($F52-$G52-DZ52+EA52)&lt;=1)*1,IF(AND(EC52,$F52=$G52,$F52&gt;=PrSettings!$M$6),(ABS(DZ52-$F52)&lt;=1)*1,IF(AND(ABS($F52-$G52-DZ52+EA52)&lt;=1,$F52+$G52&gt;=PrSettings!$M$8),(ABS(DZ52-$F52)&lt;=1)*(ABS(EA52-$G52)&lt;=1)*1,""))),"")</f>
        <v/>
      </c>
      <c r="EG52" s="362">
        <f t="shared" si="580"/>
        <v>2</v>
      </c>
      <c r="EH52" s="133"/>
      <c r="EI52" s="253">
        <f t="shared" si="379"/>
        <v>4</v>
      </c>
      <c r="EJ52" s="254" t="str">
        <f t="shared" si="581"/>
        <v>Belgium</v>
      </c>
      <c r="EK52" s="255">
        <f t="shared" si="582"/>
        <v>14</v>
      </c>
      <c r="EL52" s="254" t="str">
        <f t="shared" si="583"/>
        <v>Croatia</v>
      </c>
      <c r="EM52" s="258"/>
      <c r="EN52" s="258"/>
      <c r="EO52" s="361">
        <f t="shared" ref="EO52:EO55" si="713">COUNTIF(EI$57:EI$60,EK57)+COUNTIF(EK$57:EK$60,EK57)</f>
        <v>0</v>
      </c>
      <c r="EP52" s="255" t="str">
        <f t="shared" si="584"/>
        <v/>
      </c>
      <c r="EQ52" s="255" t="str">
        <f>IF((EP52&lt;&gt;""),IF(OR($F52&lt;&gt;$G52,PrSettings!$M$4="●"),(($F52-$G52)=(EM52-EN52))*1,0),"")</f>
        <v/>
      </c>
      <c r="ER52" s="255" t="str">
        <f t="shared" si="585"/>
        <v/>
      </c>
      <c r="ES52" s="255" t="str">
        <f>IF(EP52&lt;&gt;"",IF(ABS($F52-$G52)&gt;=PrSettings!$M$7,(ABS($F52-$G52-EM52+EN52)&lt;=1)*1,IF(AND(EP52,$F52=$G52,$F52&gt;=PrSettings!$M$6),(ABS(EM52-$F52)&lt;=1)*1,IF(AND(ABS($F52-$G52-EM52+EN52)&lt;=1,$F52+$G52&gt;=PrSettings!$M$8),(ABS(EM52-$F52)&lt;=1)*(ABS(EN52-$G52)&lt;=1)*1,""))),"")</f>
        <v/>
      </c>
      <c r="ET52" s="362">
        <f t="shared" si="586"/>
        <v>2</v>
      </c>
      <c r="EU52" s="133"/>
      <c r="EV52" s="253">
        <f t="shared" si="383"/>
        <v>4</v>
      </c>
      <c r="EW52" s="254" t="str">
        <f t="shared" si="587"/>
        <v>Belgium</v>
      </c>
      <c r="EX52" s="255">
        <f t="shared" si="588"/>
        <v>14</v>
      </c>
      <c r="EY52" s="254" t="str">
        <f t="shared" si="589"/>
        <v>Croatia</v>
      </c>
      <c r="EZ52" s="258"/>
      <c r="FA52" s="258"/>
      <c r="FB52" s="361">
        <f t="shared" ref="FB52:FB55" si="714">COUNTIF(EV$57:EV$60,EX57)+COUNTIF(EX$57:EX$60,EX57)</f>
        <v>0</v>
      </c>
      <c r="FC52" s="255" t="str">
        <f t="shared" si="590"/>
        <v/>
      </c>
      <c r="FD52" s="255" t="str">
        <f>IF((FC52&lt;&gt;""),IF(OR($F52&lt;&gt;$G52,PrSettings!$M$4="●"),(($F52-$G52)=(EZ52-FA52))*1,0),"")</f>
        <v/>
      </c>
      <c r="FE52" s="255" t="str">
        <f t="shared" si="591"/>
        <v/>
      </c>
      <c r="FF52" s="255" t="str">
        <f>IF(FC52&lt;&gt;"",IF(ABS($F52-$G52)&gt;=PrSettings!$M$7,(ABS($F52-$G52-EZ52+FA52)&lt;=1)*1,IF(AND(FC52,$F52=$G52,$F52&gt;=PrSettings!$M$6),(ABS(EZ52-$F52)&lt;=1)*1,IF(AND(ABS($F52-$G52-EZ52+FA52)&lt;=1,$F52+$G52&gt;=PrSettings!$M$8),(ABS(EZ52-$F52)&lt;=1)*(ABS(FA52-$G52)&lt;=1)*1,""))),"")</f>
        <v/>
      </c>
      <c r="FG52" s="362">
        <f t="shared" si="592"/>
        <v>2</v>
      </c>
      <c r="FH52" s="133"/>
      <c r="FI52" s="253">
        <f t="shared" si="387"/>
        <v>4</v>
      </c>
      <c r="FJ52" s="254" t="str">
        <f t="shared" si="593"/>
        <v>Belgium</v>
      </c>
      <c r="FK52" s="255">
        <f t="shared" si="594"/>
        <v>14</v>
      </c>
      <c r="FL52" s="254" t="str">
        <f t="shared" si="595"/>
        <v>Croatia</v>
      </c>
      <c r="FM52" s="258"/>
      <c r="FN52" s="258"/>
      <c r="FO52" s="361">
        <f t="shared" ref="FO52:FO55" si="715">COUNTIF(FI$57:FI$60,FK57)+COUNTIF(FK$57:FK$60,FK57)</f>
        <v>0</v>
      </c>
      <c r="FP52" s="255" t="str">
        <f t="shared" si="596"/>
        <v/>
      </c>
      <c r="FQ52" s="255" t="str">
        <f>IF((FP52&lt;&gt;""),IF(OR($F52&lt;&gt;$G52,PrSettings!$M$4="●"),(($F52-$G52)=(FM52-FN52))*1,0),"")</f>
        <v/>
      </c>
      <c r="FR52" s="255" t="str">
        <f t="shared" si="597"/>
        <v/>
      </c>
      <c r="FS52" s="255" t="str">
        <f>IF(FP52&lt;&gt;"",IF(ABS($F52-$G52)&gt;=PrSettings!$M$7,(ABS($F52-$G52-FM52+FN52)&lt;=1)*1,IF(AND(FP52,$F52=$G52,$F52&gt;=PrSettings!$M$6),(ABS(FM52-$F52)&lt;=1)*1,IF(AND(ABS($F52-$G52-FM52+FN52)&lt;=1,$F52+$G52&gt;=PrSettings!$M$8),(ABS(FM52-$F52)&lt;=1)*(ABS(FN52-$G52)&lt;=1)*1,""))),"")</f>
        <v/>
      </c>
      <c r="FT52" s="362">
        <f t="shared" si="598"/>
        <v>2</v>
      </c>
      <c r="FU52" s="133"/>
      <c r="FV52" s="253">
        <f t="shared" si="391"/>
        <v>4</v>
      </c>
      <c r="FW52" s="254" t="str">
        <f t="shared" si="599"/>
        <v>Belgium</v>
      </c>
      <c r="FX52" s="255">
        <f t="shared" si="600"/>
        <v>14</v>
      </c>
      <c r="FY52" s="254" t="str">
        <f t="shared" si="601"/>
        <v>Croatia</v>
      </c>
      <c r="FZ52" s="258"/>
      <c r="GA52" s="258"/>
      <c r="GB52" s="361">
        <f t="shared" ref="GB52:GB55" si="716">COUNTIF(FV$57:FV$60,FX57)+COUNTIF(FX$57:FX$60,FX57)</f>
        <v>0</v>
      </c>
      <c r="GC52" s="255" t="str">
        <f t="shared" si="602"/>
        <v/>
      </c>
      <c r="GD52" s="255" t="str">
        <f>IF((GC52&lt;&gt;""),IF(OR($F52&lt;&gt;$G52,PrSettings!$M$4="●"),(($F52-$G52)=(FZ52-GA52))*1,0),"")</f>
        <v/>
      </c>
      <c r="GE52" s="255" t="str">
        <f t="shared" si="603"/>
        <v/>
      </c>
      <c r="GF52" s="255" t="str">
        <f>IF(GC52&lt;&gt;"",IF(ABS($F52-$G52)&gt;=PrSettings!$M$7,(ABS($F52-$G52-FZ52+GA52)&lt;=1)*1,IF(AND(GC52,$F52=$G52,$F52&gt;=PrSettings!$M$6),(ABS(FZ52-$F52)&lt;=1)*1,IF(AND(ABS($F52-$G52-FZ52+GA52)&lt;=1,$F52+$G52&gt;=PrSettings!$M$8),(ABS(FZ52-$F52)&lt;=1)*(ABS(GA52-$G52)&lt;=1)*1,""))),"")</f>
        <v/>
      </c>
      <c r="GG52" s="362">
        <f t="shared" si="604"/>
        <v>2</v>
      </c>
      <c r="GH52" s="133"/>
      <c r="GI52" s="253">
        <f t="shared" si="395"/>
        <v>4</v>
      </c>
      <c r="GJ52" s="254" t="str">
        <f t="shared" si="605"/>
        <v>Belgium</v>
      </c>
      <c r="GK52" s="255">
        <f t="shared" si="606"/>
        <v>14</v>
      </c>
      <c r="GL52" s="254" t="str">
        <f t="shared" si="607"/>
        <v>Croatia</v>
      </c>
      <c r="GM52" s="258"/>
      <c r="GN52" s="258"/>
      <c r="GO52" s="361">
        <f t="shared" ref="GO52:GO55" si="717">COUNTIF(GI$57:GI$60,GK57)+COUNTIF(GK$57:GK$60,GK57)</f>
        <v>0</v>
      </c>
      <c r="GP52" s="255" t="str">
        <f t="shared" si="608"/>
        <v/>
      </c>
      <c r="GQ52" s="255" t="str">
        <f>IF((GP52&lt;&gt;""),IF(OR($F52&lt;&gt;$G52,PrSettings!$M$4="●"),(($F52-$G52)=(GM52-GN52))*1,0),"")</f>
        <v/>
      </c>
      <c r="GR52" s="255" t="str">
        <f t="shared" si="609"/>
        <v/>
      </c>
      <c r="GS52" s="255" t="str">
        <f>IF(GP52&lt;&gt;"",IF(ABS($F52-$G52)&gt;=PrSettings!$M$7,(ABS($F52-$G52-GM52+GN52)&lt;=1)*1,IF(AND(GP52,$F52=$G52,$F52&gt;=PrSettings!$M$6),(ABS(GM52-$F52)&lt;=1)*1,IF(AND(ABS($F52-$G52-GM52+GN52)&lt;=1,$F52+$G52&gt;=PrSettings!$M$8),(ABS(GM52-$F52)&lt;=1)*(ABS(GN52-$G52)&lt;=1)*1,""))),"")</f>
        <v/>
      </c>
      <c r="GT52" s="362">
        <f t="shared" si="610"/>
        <v>2</v>
      </c>
      <c r="GU52" s="133"/>
      <c r="GV52" s="253">
        <f t="shared" si="399"/>
        <v>4</v>
      </c>
      <c r="GW52" s="254" t="str">
        <f t="shared" si="611"/>
        <v>Belgium</v>
      </c>
      <c r="GX52" s="255">
        <f t="shared" si="612"/>
        <v>14</v>
      </c>
      <c r="GY52" s="254" t="str">
        <f t="shared" si="613"/>
        <v>Croatia</v>
      </c>
      <c r="GZ52" s="258"/>
      <c r="HA52" s="258"/>
      <c r="HB52" s="361">
        <f t="shared" ref="HB52:HB55" si="718">COUNTIF(GV$57:GV$60,GX57)+COUNTIF(GX$57:GX$60,GX57)</f>
        <v>0</v>
      </c>
      <c r="HC52" s="255" t="str">
        <f t="shared" si="614"/>
        <v/>
      </c>
      <c r="HD52" s="255" t="str">
        <f>IF((HC52&lt;&gt;""),IF(OR($F52&lt;&gt;$G52,PrSettings!$M$4="●"),(($F52-$G52)=(GZ52-HA52))*1,0),"")</f>
        <v/>
      </c>
      <c r="HE52" s="255" t="str">
        <f t="shared" si="615"/>
        <v/>
      </c>
      <c r="HF52" s="255" t="str">
        <f>IF(HC52&lt;&gt;"",IF(ABS($F52-$G52)&gt;=PrSettings!$M$7,(ABS($F52-$G52-GZ52+HA52)&lt;=1)*1,IF(AND(HC52,$F52=$G52,$F52&gt;=PrSettings!$M$6),(ABS(GZ52-$F52)&lt;=1)*1,IF(AND(ABS($F52-$G52-GZ52+HA52)&lt;=1,$F52+$G52&gt;=PrSettings!$M$8),(ABS(GZ52-$F52)&lt;=1)*(ABS(HA52-$G52)&lt;=1)*1,""))),"")</f>
        <v/>
      </c>
      <c r="HG52" s="362">
        <f t="shared" si="616"/>
        <v>2</v>
      </c>
      <c r="HH52" s="133"/>
      <c r="HI52" s="253">
        <f t="shared" si="403"/>
        <v>4</v>
      </c>
      <c r="HJ52" s="254" t="str">
        <f t="shared" si="617"/>
        <v>Belgium</v>
      </c>
      <c r="HK52" s="255">
        <f t="shared" si="618"/>
        <v>14</v>
      </c>
      <c r="HL52" s="254" t="str">
        <f t="shared" si="619"/>
        <v>Croatia</v>
      </c>
      <c r="HM52" s="258"/>
      <c r="HN52" s="258"/>
      <c r="HO52" s="361">
        <f t="shared" ref="HO52:HO55" si="719">COUNTIF(HI$57:HI$60,HK57)+COUNTIF(HK$57:HK$60,HK57)</f>
        <v>0</v>
      </c>
      <c r="HP52" s="255" t="str">
        <f t="shared" si="620"/>
        <v/>
      </c>
      <c r="HQ52" s="255" t="str">
        <f>IF((HP52&lt;&gt;""),IF(OR($F52&lt;&gt;$G52,PrSettings!$M$4="●"),(($F52-$G52)=(HM52-HN52))*1,0),"")</f>
        <v/>
      </c>
      <c r="HR52" s="255" t="str">
        <f t="shared" si="621"/>
        <v/>
      </c>
      <c r="HS52" s="255" t="str">
        <f>IF(HP52&lt;&gt;"",IF(ABS($F52-$G52)&gt;=PrSettings!$M$7,(ABS($F52-$G52-HM52+HN52)&lt;=1)*1,IF(AND(HP52,$F52=$G52,$F52&gt;=PrSettings!$M$6),(ABS(HM52-$F52)&lt;=1)*1,IF(AND(ABS($F52-$G52-HM52+HN52)&lt;=1,$F52+$G52&gt;=PrSettings!$M$8),(ABS(HM52-$F52)&lt;=1)*(ABS(HN52-$G52)&lt;=1)*1,""))),"")</f>
        <v/>
      </c>
      <c r="HT52" s="362">
        <f t="shared" si="622"/>
        <v>2</v>
      </c>
      <c r="HU52" s="133"/>
      <c r="HV52" s="253">
        <f t="shared" si="407"/>
        <v>4</v>
      </c>
      <c r="HW52" s="254" t="str">
        <f t="shared" si="623"/>
        <v>Belgium</v>
      </c>
      <c r="HX52" s="255">
        <f t="shared" si="624"/>
        <v>14</v>
      </c>
      <c r="HY52" s="254" t="str">
        <f t="shared" si="625"/>
        <v>Croatia</v>
      </c>
      <c r="HZ52" s="258"/>
      <c r="IA52" s="258"/>
      <c r="IB52" s="361">
        <f t="shared" ref="IB52:IB55" si="720">COUNTIF(HV$57:HV$60,HX57)+COUNTIF(HX$57:HX$60,HX57)</f>
        <v>0</v>
      </c>
      <c r="IC52" s="255" t="str">
        <f t="shared" si="626"/>
        <v/>
      </c>
      <c r="ID52" s="255" t="str">
        <f>IF((IC52&lt;&gt;""),IF(OR($F52&lt;&gt;$G52,PrSettings!$M$4="●"),(($F52-$G52)=(HZ52-IA52))*1,0),"")</f>
        <v/>
      </c>
      <c r="IE52" s="255" t="str">
        <f t="shared" si="627"/>
        <v/>
      </c>
      <c r="IF52" s="255" t="str">
        <f>IF(IC52&lt;&gt;"",IF(ABS($F52-$G52)&gt;=PrSettings!$M$7,(ABS($F52-$G52-HZ52+IA52)&lt;=1)*1,IF(AND(IC52,$F52=$G52,$F52&gt;=PrSettings!$M$6),(ABS(HZ52-$F52)&lt;=1)*1,IF(AND(ABS($F52-$G52-HZ52+IA52)&lt;=1,$F52+$G52&gt;=PrSettings!$M$8),(ABS(HZ52-$F52)&lt;=1)*(ABS(IA52-$G52)&lt;=1)*1,""))),"")</f>
        <v/>
      </c>
      <c r="IG52" s="362">
        <f t="shared" si="628"/>
        <v>2</v>
      </c>
      <c r="IH52" s="133"/>
      <c r="II52" s="253">
        <f t="shared" si="411"/>
        <v>4</v>
      </c>
      <c r="IJ52" s="254" t="str">
        <f t="shared" si="629"/>
        <v>Belgium</v>
      </c>
      <c r="IK52" s="255">
        <f t="shared" si="630"/>
        <v>14</v>
      </c>
      <c r="IL52" s="254" t="str">
        <f t="shared" si="631"/>
        <v>Croatia</v>
      </c>
      <c r="IM52" s="258"/>
      <c r="IN52" s="258"/>
      <c r="IO52" s="361">
        <f t="shared" ref="IO52:IO55" si="721">COUNTIF(II$57:II$60,IK57)+COUNTIF(IK$57:IK$60,IK57)</f>
        <v>0</v>
      </c>
      <c r="IP52" s="255" t="str">
        <f t="shared" si="632"/>
        <v/>
      </c>
      <c r="IQ52" s="255" t="str">
        <f>IF((IP52&lt;&gt;""),IF(OR($F52&lt;&gt;$G52,PrSettings!$M$4="●"),(($F52-$G52)=(IM52-IN52))*1,0),"")</f>
        <v/>
      </c>
      <c r="IR52" s="255" t="str">
        <f t="shared" si="633"/>
        <v/>
      </c>
      <c r="IS52" s="255" t="str">
        <f>IF(IP52&lt;&gt;"",IF(ABS($F52-$G52)&gt;=PrSettings!$M$7,(ABS($F52-$G52-IM52+IN52)&lt;=1)*1,IF(AND(IP52,$F52=$G52,$F52&gt;=PrSettings!$M$6),(ABS(IM52-$F52)&lt;=1)*1,IF(AND(ABS($F52-$G52-IM52+IN52)&lt;=1,$F52+$G52&gt;=PrSettings!$M$8),(ABS(IM52-$F52)&lt;=1)*(ABS(IN52-$G52)&lt;=1)*1,""))),"")</f>
        <v/>
      </c>
      <c r="IT52" s="362">
        <f t="shared" si="634"/>
        <v>2</v>
      </c>
      <c r="IU52" s="133"/>
      <c r="IV52" s="253">
        <f t="shared" si="415"/>
        <v>4</v>
      </c>
      <c r="IW52" s="254" t="str">
        <f t="shared" si="635"/>
        <v>Belgium</v>
      </c>
      <c r="IX52" s="255">
        <f t="shared" si="636"/>
        <v>14</v>
      </c>
      <c r="IY52" s="254" t="str">
        <f t="shared" si="637"/>
        <v>Croatia</v>
      </c>
      <c r="IZ52" s="258"/>
      <c r="JA52" s="258"/>
      <c r="JB52" s="361">
        <f t="shared" ref="JB52:JB55" si="722">COUNTIF(IV$57:IV$60,IX57)+COUNTIF(IX$57:IX$60,IX57)</f>
        <v>0</v>
      </c>
      <c r="JC52" s="255" t="str">
        <f t="shared" si="638"/>
        <v/>
      </c>
      <c r="JD52" s="255" t="str">
        <f>IF((JC52&lt;&gt;""),IF(OR($F52&lt;&gt;$G52,PrSettings!$M$4="●"),(($F52-$G52)=(IZ52-JA52))*1,0),"")</f>
        <v/>
      </c>
      <c r="JE52" s="255" t="str">
        <f t="shared" si="639"/>
        <v/>
      </c>
      <c r="JF52" s="255" t="str">
        <f>IF(JC52&lt;&gt;"",IF(ABS($F52-$G52)&gt;=PrSettings!$M$7,(ABS($F52-$G52-IZ52+JA52)&lt;=1)*1,IF(AND(JC52,$F52=$G52,$F52&gt;=PrSettings!$M$6),(ABS(IZ52-$F52)&lt;=1)*1,IF(AND(ABS($F52-$G52-IZ52+JA52)&lt;=1,$F52+$G52&gt;=PrSettings!$M$8),(ABS(IZ52-$F52)&lt;=1)*(ABS(JA52-$G52)&lt;=1)*1,""))),"")</f>
        <v/>
      </c>
      <c r="JG52" s="362">
        <f t="shared" si="640"/>
        <v>2</v>
      </c>
      <c r="JH52" s="133"/>
      <c r="JI52" s="253">
        <f t="shared" si="419"/>
        <v>4</v>
      </c>
      <c r="JJ52" s="254" t="str">
        <f t="shared" si="641"/>
        <v>Belgium</v>
      </c>
      <c r="JK52" s="255">
        <f t="shared" si="642"/>
        <v>14</v>
      </c>
      <c r="JL52" s="254" t="str">
        <f t="shared" si="643"/>
        <v>Croatia</v>
      </c>
      <c r="JM52" s="258"/>
      <c r="JN52" s="258"/>
      <c r="JO52" s="361">
        <f t="shared" ref="JO52:JO55" si="723">COUNTIF(JI$57:JI$60,JK57)+COUNTIF(JK$57:JK$60,JK57)</f>
        <v>0</v>
      </c>
      <c r="JP52" s="255" t="str">
        <f t="shared" si="644"/>
        <v/>
      </c>
      <c r="JQ52" s="255" t="str">
        <f>IF((JP52&lt;&gt;""),IF(OR($F52&lt;&gt;$G52,PrSettings!$M$4="●"),(($F52-$G52)=(JM52-JN52))*1,0),"")</f>
        <v/>
      </c>
      <c r="JR52" s="255" t="str">
        <f t="shared" si="645"/>
        <v/>
      </c>
      <c r="JS52" s="255" t="str">
        <f>IF(JP52&lt;&gt;"",IF(ABS($F52-$G52)&gt;=PrSettings!$M$7,(ABS($F52-$G52-JM52+JN52)&lt;=1)*1,IF(AND(JP52,$F52=$G52,$F52&gt;=PrSettings!$M$6),(ABS(JM52-$F52)&lt;=1)*1,IF(AND(ABS($F52-$G52-JM52+JN52)&lt;=1,$F52+$G52&gt;=PrSettings!$M$8),(ABS(JM52-$F52)&lt;=1)*(ABS(JN52-$G52)&lt;=1)*1,""))),"")</f>
        <v/>
      </c>
      <c r="JT52" s="362">
        <f t="shared" si="646"/>
        <v>2</v>
      </c>
      <c r="JU52" s="133"/>
      <c r="JV52" s="253">
        <f t="shared" si="423"/>
        <v>4</v>
      </c>
      <c r="JW52" s="254" t="str">
        <f t="shared" si="647"/>
        <v>Belgium</v>
      </c>
      <c r="JX52" s="255">
        <f t="shared" si="648"/>
        <v>14</v>
      </c>
      <c r="JY52" s="254" t="str">
        <f t="shared" si="649"/>
        <v>Croatia</v>
      </c>
      <c r="JZ52" s="258"/>
      <c r="KA52" s="258"/>
      <c r="KB52" s="361">
        <f t="shared" ref="KB52:KB55" si="724">COUNTIF(JV$57:JV$60,JX57)+COUNTIF(JX$57:JX$60,JX57)</f>
        <v>0</v>
      </c>
      <c r="KC52" s="255" t="str">
        <f t="shared" si="650"/>
        <v/>
      </c>
      <c r="KD52" s="255" t="str">
        <f>IF((KC52&lt;&gt;""),IF(OR($F52&lt;&gt;$G52,PrSettings!$M$4="●"),(($F52-$G52)=(JZ52-KA52))*1,0),"")</f>
        <v/>
      </c>
      <c r="KE52" s="255" t="str">
        <f t="shared" si="651"/>
        <v/>
      </c>
      <c r="KF52" s="255" t="str">
        <f>IF(KC52&lt;&gt;"",IF(ABS($F52-$G52)&gt;=PrSettings!$M$7,(ABS($F52-$G52-JZ52+KA52)&lt;=1)*1,IF(AND(KC52,$F52=$G52,$F52&gt;=PrSettings!$M$6),(ABS(JZ52-$F52)&lt;=1)*1,IF(AND(ABS($F52-$G52-JZ52+KA52)&lt;=1,$F52+$G52&gt;=PrSettings!$M$8),(ABS(JZ52-$F52)&lt;=1)*(ABS(KA52-$G52)&lt;=1)*1,""))),"")</f>
        <v/>
      </c>
      <c r="KG52" s="362">
        <f t="shared" si="652"/>
        <v>2</v>
      </c>
      <c r="KH52" s="133"/>
      <c r="KI52" s="253">
        <f t="shared" si="427"/>
        <v>4</v>
      </c>
      <c r="KJ52" s="254" t="str">
        <f t="shared" si="653"/>
        <v>Belgium</v>
      </c>
      <c r="KK52" s="255">
        <f t="shared" si="654"/>
        <v>14</v>
      </c>
      <c r="KL52" s="254" t="str">
        <f t="shared" si="655"/>
        <v>Croatia</v>
      </c>
      <c r="KM52" s="258"/>
      <c r="KN52" s="258"/>
      <c r="KO52" s="361">
        <f t="shared" ref="KO52:KO55" si="725">COUNTIF(KI$57:KI$60,KK57)+COUNTIF(KK$57:KK$60,KK57)</f>
        <v>0</v>
      </c>
      <c r="KP52" s="255" t="str">
        <f t="shared" si="656"/>
        <v/>
      </c>
      <c r="KQ52" s="255" t="str">
        <f>IF((KP52&lt;&gt;""),IF(OR($F52&lt;&gt;$G52,PrSettings!$M$4="●"),(($F52-$G52)=(KM52-KN52))*1,0),"")</f>
        <v/>
      </c>
      <c r="KR52" s="255" t="str">
        <f t="shared" si="657"/>
        <v/>
      </c>
      <c r="KS52" s="255" t="str">
        <f>IF(KP52&lt;&gt;"",IF(ABS($F52-$G52)&gt;=PrSettings!$M$7,(ABS($F52-$G52-KM52+KN52)&lt;=1)*1,IF(AND(KP52,$F52=$G52,$F52&gt;=PrSettings!$M$6),(ABS(KM52-$F52)&lt;=1)*1,IF(AND(ABS($F52-$G52-KM52+KN52)&lt;=1,$F52+$G52&gt;=PrSettings!$M$8),(ABS(KM52-$F52)&lt;=1)*(ABS(KN52-$G52)&lt;=1)*1,""))),"")</f>
        <v/>
      </c>
      <c r="KT52" s="362">
        <f t="shared" si="658"/>
        <v>2</v>
      </c>
      <c r="KU52" s="133"/>
      <c r="KV52" s="253">
        <f t="shared" si="431"/>
        <v>4</v>
      </c>
      <c r="KW52" s="254" t="str">
        <f t="shared" si="659"/>
        <v>Belgium</v>
      </c>
      <c r="KX52" s="255">
        <f t="shared" si="660"/>
        <v>14</v>
      </c>
      <c r="KY52" s="254" t="str">
        <f t="shared" si="661"/>
        <v>Croatia</v>
      </c>
      <c r="KZ52" s="258"/>
      <c r="LA52" s="258"/>
      <c r="LB52" s="361">
        <f t="shared" ref="LB52:LB55" si="726">COUNTIF(KV$57:KV$60,KX57)+COUNTIF(KX$57:KX$60,KX57)</f>
        <v>0</v>
      </c>
      <c r="LC52" s="255" t="str">
        <f t="shared" si="662"/>
        <v/>
      </c>
      <c r="LD52" s="255" t="str">
        <f>IF((LC52&lt;&gt;""),IF(OR($F52&lt;&gt;$G52,PrSettings!$M$4="●"),(($F52-$G52)=(KZ52-LA52))*1,0),"")</f>
        <v/>
      </c>
      <c r="LE52" s="255" t="str">
        <f t="shared" si="663"/>
        <v/>
      </c>
      <c r="LF52" s="255" t="str">
        <f>IF(LC52&lt;&gt;"",IF(ABS($F52-$G52)&gt;=PrSettings!$M$7,(ABS($F52-$G52-KZ52+LA52)&lt;=1)*1,IF(AND(LC52,$F52=$G52,$F52&gt;=PrSettings!$M$6),(ABS(KZ52-$F52)&lt;=1)*1,IF(AND(ABS($F52-$G52-KZ52+LA52)&lt;=1,$F52+$G52&gt;=PrSettings!$M$8),(ABS(KZ52-$F52)&lt;=1)*(ABS(LA52-$G52)&lt;=1)*1,""))),"")</f>
        <v/>
      </c>
      <c r="LG52" s="362">
        <f t="shared" si="664"/>
        <v>2</v>
      </c>
      <c r="LH52" s="133"/>
      <c r="LI52" s="253">
        <f t="shared" si="435"/>
        <v>4</v>
      </c>
      <c r="LJ52" s="254" t="str">
        <f t="shared" si="665"/>
        <v>Belgium</v>
      </c>
      <c r="LK52" s="255">
        <f t="shared" si="666"/>
        <v>14</v>
      </c>
      <c r="LL52" s="254" t="str">
        <f t="shared" si="667"/>
        <v>Croatia</v>
      </c>
      <c r="LM52" s="258"/>
      <c r="LN52" s="258"/>
      <c r="LO52" s="361">
        <f t="shared" ref="LO52:LO55" si="727">COUNTIF(LI$57:LI$60,LK57)+COUNTIF(LK$57:LK$60,LK57)</f>
        <v>0</v>
      </c>
      <c r="LP52" s="255" t="str">
        <f t="shared" si="668"/>
        <v/>
      </c>
      <c r="LQ52" s="255" t="str">
        <f>IF((LP52&lt;&gt;""),IF(OR($F52&lt;&gt;$G52,PrSettings!$M$4="●"),(($F52-$G52)=(LM52-LN52))*1,0),"")</f>
        <v/>
      </c>
      <c r="LR52" s="255" t="str">
        <f t="shared" si="669"/>
        <v/>
      </c>
      <c r="LS52" s="255" t="str">
        <f>IF(LP52&lt;&gt;"",IF(ABS($F52-$G52)&gt;=PrSettings!$M$7,(ABS($F52-$G52-LM52+LN52)&lt;=1)*1,IF(AND(LP52,$F52=$G52,$F52&gt;=PrSettings!$M$6),(ABS(LM52-$F52)&lt;=1)*1,IF(AND(ABS($F52-$G52-LM52+LN52)&lt;=1,$F52+$G52&gt;=PrSettings!$M$8),(ABS(LM52-$F52)&lt;=1)*(ABS(LN52-$G52)&lt;=1)*1,""))),"")</f>
        <v/>
      </c>
      <c r="LT52" s="362">
        <f t="shared" si="670"/>
        <v>2</v>
      </c>
      <c r="LU52" s="133"/>
      <c r="LV52" s="253">
        <f t="shared" si="439"/>
        <v>4</v>
      </c>
      <c r="LW52" s="254" t="str">
        <f t="shared" si="671"/>
        <v>Belgium</v>
      </c>
      <c r="LX52" s="255">
        <f t="shared" si="672"/>
        <v>14</v>
      </c>
      <c r="LY52" s="254" t="str">
        <f t="shared" si="673"/>
        <v>Croatia</v>
      </c>
      <c r="LZ52" s="258"/>
      <c r="MA52" s="258"/>
      <c r="MB52" s="361">
        <f t="shared" ref="MB52:MB55" si="728">COUNTIF(LV$57:LV$60,LX57)+COUNTIF(LX$57:LX$60,LX57)</f>
        <v>0</v>
      </c>
      <c r="MC52" s="255" t="str">
        <f t="shared" si="674"/>
        <v/>
      </c>
      <c r="MD52" s="255" t="str">
        <f>IF((MC52&lt;&gt;""),IF(OR($F52&lt;&gt;$G52,PrSettings!$M$4="●"),(($F52-$G52)=(LZ52-MA52))*1,0),"")</f>
        <v/>
      </c>
      <c r="ME52" s="255" t="str">
        <f t="shared" si="675"/>
        <v/>
      </c>
      <c r="MF52" s="255" t="str">
        <f>IF(MC52&lt;&gt;"",IF(ABS($F52-$G52)&gt;=PrSettings!$M$7,(ABS($F52-$G52-LZ52+MA52)&lt;=1)*1,IF(AND(MC52,$F52=$G52,$F52&gt;=PrSettings!$M$6),(ABS(LZ52-$F52)&lt;=1)*1,IF(AND(ABS($F52-$G52-LZ52+MA52)&lt;=1,$F52+$G52&gt;=PrSettings!$M$8),(ABS(LZ52-$F52)&lt;=1)*(ABS(MA52-$G52)&lt;=1)*1,""))),"")</f>
        <v/>
      </c>
      <c r="MG52" s="362">
        <f t="shared" si="676"/>
        <v>2</v>
      </c>
    </row>
    <row r="53">
      <c r="A53" s="172"/>
      <c r="B53" s="253">
        <f t="array" ref="B53">IF(C53="","",INDEX(Groups!$C$7:$C$35,MATCH(C53,Groups!$D$7:$D$35,0)))</f>
        <v>2</v>
      </c>
      <c r="C53" s="254" t="str">
        <f>INDIRECT("'"&amp;References!$A$1&amp;"'!"&amp;"$Q$54")</f>
        <v>France</v>
      </c>
      <c r="D53" s="255">
        <f t="array" ref="D53">IF(E53="","",INDEX(Groups!$C$7:$C$35,MATCH(E53,Groups!$D$7:$D$35,0)))</f>
        <v>7</v>
      </c>
      <c r="E53" s="254" t="str">
        <f>INDIRECT("'"&amp;References!$A$1&amp;"'!"&amp;"$R$54")</f>
        <v>Türkiye</v>
      </c>
      <c r="F53" s="256">
        <f>IF(AND(INDIRECT("'"&amp;References!$A$1&amp;"'!"&amp;"$Q$55")&lt;&gt;"",INDIRECT("'"&amp;References!$A$1&amp;"'!"&amp;"$R$55")&lt;&gt;""),INDIRECT("'"&amp;References!$A$1&amp;"'!"&amp;"$Q$55"),"")</f>
        <v>1</v>
      </c>
      <c r="G53" s="257">
        <f>IF(AND(INDIRECT("'"&amp;References!$A$1&amp;"'!"&amp;"$Q$55")&lt;&gt;"",INDIRECT("'"&amp;References!$A$1&amp;"'!"&amp;"$R$55")&lt;&gt;""),INDIRECT("'"&amp;References!$A$1&amp;"'!"&amp;"$R$55"),"")</f>
        <v>0</v>
      </c>
      <c r="H53" s="133"/>
      <c r="I53" s="253">
        <f t="shared" si="339"/>
        <v>2</v>
      </c>
      <c r="J53" s="254" t="str">
        <f t="shared" si="521"/>
        <v>France</v>
      </c>
      <c r="K53" s="255">
        <f t="shared" si="522"/>
        <v>7</v>
      </c>
      <c r="L53" s="254" t="str">
        <f t="shared" si="523"/>
        <v>Türkiye</v>
      </c>
      <c r="M53" s="258"/>
      <c r="N53" s="258"/>
      <c r="O53" s="361">
        <f t="shared" si="703"/>
        <v>0</v>
      </c>
      <c r="P53" s="255" t="str">
        <f t="shared" si="524"/>
        <v/>
      </c>
      <c r="Q53" s="255" t="str">
        <f>IF((P53&lt;&gt;""),IF(OR($F53&lt;&gt;$G53,PrSettings!$M$4="●"),(($F53-$G53)=(M53-N53))*1,0),"")</f>
        <v/>
      </c>
      <c r="R53" s="255" t="str">
        <f t="shared" si="525"/>
        <v/>
      </c>
      <c r="S53" s="255" t="str">
        <f>IF(P53&lt;&gt;"",IF(ABS($F53-$G53)&gt;=PrSettings!$M$7,(ABS($F53-$G53-M53+N53)&lt;=1)*1,IF(AND(P53,$F53=$G53,$F53&gt;=PrSettings!$M$6),(ABS(M53-$F53)&lt;=1)*1,IF(AND(ABS($F53-$G53-M53+N53)&lt;=1,$F53+$G53&gt;=PrSettings!$M$8),(ABS(M53-$F53)&lt;=1)*(ABS(N53-$G53)&lt;=1)*1,""))),"")</f>
        <v/>
      </c>
      <c r="T53" s="362">
        <f t="shared" si="526"/>
        <v>2</v>
      </c>
      <c r="U53" s="133"/>
      <c r="V53" s="253">
        <f t="shared" si="343"/>
        <v>2</v>
      </c>
      <c r="W53" s="254" t="str">
        <f t="shared" si="527"/>
        <v>France</v>
      </c>
      <c r="X53" s="255">
        <f t="shared" si="528"/>
        <v>7</v>
      </c>
      <c r="Y53" s="254" t="str">
        <f t="shared" si="529"/>
        <v>Türkiye</v>
      </c>
      <c r="Z53" s="258"/>
      <c r="AA53" s="258"/>
      <c r="AB53" s="361">
        <f t="shared" si="704"/>
        <v>0</v>
      </c>
      <c r="AC53" s="255" t="str">
        <f t="shared" si="530"/>
        <v/>
      </c>
      <c r="AD53" s="255" t="str">
        <f>IF((AC53&lt;&gt;""),IF(OR($F53&lt;&gt;$G53,PrSettings!$M$4="●"),(($F53-$G53)=(Z53-AA53))*1,0),"")</f>
        <v/>
      </c>
      <c r="AE53" s="255" t="str">
        <f t="shared" si="531"/>
        <v/>
      </c>
      <c r="AF53" s="255" t="str">
        <f>IF(AC53&lt;&gt;"",IF(ABS($F53-$G53)&gt;=PrSettings!$M$7,(ABS($F53-$G53-Z53+AA53)&lt;=1)*1,IF(AND(AC53,$F53=$G53,$F53&gt;=PrSettings!$M$6),(ABS(Z53-$F53)&lt;=1)*1,IF(AND(ABS($F53-$G53-Z53+AA53)&lt;=1,$F53+$G53&gt;=PrSettings!$M$8),(ABS(Z53-$F53)&lt;=1)*(ABS(AA53-$G53)&lt;=1)*1,""))),"")</f>
        <v/>
      </c>
      <c r="AG53" s="362">
        <f t="shared" si="532"/>
        <v>2</v>
      </c>
      <c r="AH53" s="133"/>
      <c r="AI53" s="253">
        <f t="shared" si="347"/>
        <v>2</v>
      </c>
      <c r="AJ53" s="254" t="str">
        <f t="shared" si="533"/>
        <v>France</v>
      </c>
      <c r="AK53" s="255">
        <f t="shared" si="534"/>
        <v>7</v>
      </c>
      <c r="AL53" s="254" t="str">
        <f t="shared" si="535"/>
        <v>Türkiye</v>
      </c>
      <c r="AM53" s="258"/>
      <c r="AN53" s="258"/>
      <c r="AO53" s="361">
        <f t="shared" si="705"/>
        <v>0</v>
      </c>
      <c r="AP53" s="255" t="str">
        <f t="shared" si="536"/>
        <v/>
      </c>
      <c r="AQ53" s="255" t="str">
        <f>IF((AP53&lt;&gt;""),IF(OR($F53&lt;&gt;$G53,PrSettings!$M$4="●"),(($F53-$G53)=(AM53-AN53))*1,0),"")</f>
        <v/>
      </c>
      <c r="AR53" s="255" t="str">
        <f t="shared" si="537"/>
        <v/>
      </c>
      <c r="AS53" s="255" t="str">
        <f>IF(AP53&lt;&gt;"",IF(ABS($F53-$G53)&gt;=PrSettings!$M$7,(ABS($F53-$G53-AM53+AN53)&lt;=1)*1,IF(AND(AP53,$F53=$G53,$F53&gt;=PrSettings!$M$6),(ABS(AM53-$F53)&lt;=1)*1,IF(AND(ABS($F53-$G53-AM53+AN53)&lt;=1,$F53+$G53&gt;=PrSettings!$M$8),(ABS(AM53-$F53)&lt;=1)*(ABS(AN53-$G53)&lt;=1)*1,""))),"")</f>
        <v/>
      </c>
      <c r="AT53" s="362">
        <f t="shared" si="538"/>
        <v>2</v>
      </c>
      <c r="AU53" s="133"/>
      <c r="AV53" s="253">
        <f t="shared" si="351"/>
        <v>2</v>
      </c>
      <c r="AW53" s="254" t="str">
        <f t="shared" si="539"/>
        <v>France</v>
      </c>
      <c r="AX53" s="255">
        <f t="shared" si="540"/>
        <v>7</v>
      </c>
      <c r="AY53" s="254" t="str">
        <f t="shared" si="541"/>
        <v>Türkiye</v>
      </c>
      <c r="AZ53" s="258"/>
      <c r="BA53" s="258"/>
      <c r="BB53" s="361">
        <f t="shared" si="706"/>
        <v>0</v>
      </c>
      <c r="BC53" s="255" t="str">
        <f t="shared" si="542"/>
        <v/>
      </c>
      <c r="BD53" s="255" t="str">
        <f>IF((BC53&lt;&gt;""),IF(OR($F53&lt;&gt;$G53,PrSettings!$M$4="●"),(($F53-$G53)=(AZ53-BA53))*1,0),"")</f>
        <v/>
      </c>
      <c r="BE53" s="255" t="str">
        <f t="shared" si="543"/>
        <v/>
      </c>
      <c r="BF53" s="255" t="str">
        <f>IF(BC53&lt;&gt;"",IF(ABS($F53-$G53)&gt;=PrSettings!$M$7,(ABS($F53-$G53-AZ53+BA53)&lt;=1)*1,IF(AND(BC53,$F53=$G53,$F53&gt;=PrSettings!$M$6),(ABS(AZ53-$F53)&lt;=1)*1,IF(AND(ABS($F53-$G53-AZ53+BA53)&lt;=1,$F53+$G53&gt;=PrSettings!$M$8),(ABS(AZ53-$F53)&lt;=1)*(ABS(BA53-$G53)&lt;=1)*1,""))),"")</f>
        <v/>
      </c>
      <c r="BG53" s="362">
        <f t="shared" si="544"/>
        <v>2</v>
      </c>
      <c r="BH53" s="133"/>
      <c r="BI53" s="253">
        <f t="shared" si="355"/>
        <v>2</v>
      </c>
      <c r="BJ53" s="254" t="str">
        <f t="shared" si="545"/>
        <v>France</v>
      </c>
      <c r="BK53" s="255">
        <f t="shared" si="546"/>
        <v>7</v>
      </c>
      <c r="BL53" s="254" t="str">
        <f t="shared" si="547"/>
        <v>Türkiye</v>
      </c>
      <c r="BM53" s="258"/>
      <c r="BN53" s="258"/>
      <c r="BO53" s="361">
        <f t="shared" si="707"/>
        <v>0</v>
      </c>
      <c r="BP53" s="255" t="str">
        <f t="shared" si="548"/>
        <v/>
      </c>
      <c r="BQ53" s="255" t="str">
        <f>IF((BP53&lt;&gt;""),IF(OR($F53&lt;&gt;$G53,PrSettings!$M$4="●"),(($F53-$G53)=(BM53-BN53))*1,0),"")</f>
        <v/>
      </c>
      <c r="BR53" s="255" t="str">
        <f t="shared" si="549"/>
        <v/>
      </c>
      <c r="BS53" s="255" t="str">
        <f>IF(BP53&lt;&gt;"",IF(ABS($F53-$G53)&gt;=PrSettings!$M$7,(ABS($F53-$G53-BM53+BN53)&lt;=1)*1,IF(AND(BP53,$F53=$G53,$F53&gt;=PrSettings!$M$6),(ABS(BM53-$F53)&lt;=1)*1,IF(AND(ABS($F53-$G53-BM53+BN53)&lt;=1,$F53+$G53&gt;=PrSettings!$M$8),(ABS(BM53-$F53)&lt;=1)*(ABS(BN53-$G53)&lt;=1)*1,""))),"")</f>
        <v/>
      </c>
      <c r="BT53" s="362">
        <f t="shared" si="550"/>
        <v>2</v>
      </c>
      <c r="BU53" s="133"/>
      <c r="BV53" s="253">
        <f t="shared" si="359"/>
        <v>2</v>
      </c>
      <c r="BW53" s="254" t="str">
        <f t="shared" si="551"/>
        <v>France</v>
      </c>
      <c r="BX53" s="255">
        <f t="shared" si="552"/>
        <v>7</v>
      </c>
      <c r="BY53" s="254" t="str">
        <f t="shared" si="553"/>
        <v>Türkiye</v>
      </c>
      <c r="BZ53" s="258"/>
      <c r="CA53" s="258"/>
      <c r="CB53" s="361">
        <f t="shared" si="708"/>
        <v>0</v>
      </c>
      <c r="CC53" s="255" t="str">
        <f t="shared" si="554"/>
        <v/>
      </c>
      <c r="CD53" s="255" t="str">
        <f>IF((CC53&lt;&gt;""),IF(OR($F53&lt;&gt;$G53,PrSettings!$M$4="●"),(($F53-$G53)=(BZ53-CA53))*1,0),"")</f>
        <v/>
      </c>
      <c r="CE53" s="255" t="str">
        <f t="shared" si="555"/>
        <v/>
      </c>
      <c r="CF53" s="255" t="str">
        <f>IF(CC53&lt;&gt;"",IF(ABS($F53-$G53)&gt;=PrSettings!$M$7,(ABS($F53-$G53-BZ53+CA53)&lt;=1)*1,IF(AND(CC53,$F53=$G53,$F53&gt;=PrSettings!$M$6),(ABS(BZ53-$F53)&lt;=1)*1,IF(AND(ABS($F53-$G53-BZ53+CA53)&lt;=1,$F53+$G53&gt;=PrSettings!$M$8),(ABS(BZ53-$F53)&lt;=1)*(ABS(CA53-$G53)&lt;=1)*1,""))),"")</f>
        <v/>
      </c>
      <c r="CG53" s="362">
        <f t="shared" si="556"/>
        <v>2</v>
      </c>
      <c r="CH53" s="133"/>
      <c r="CI53" s="253">
        <f t="shared" si="363"/>
        <v>2</v>
      </c>
      <c r="CJ53" s="254" t="str">
        <f t="shared" si="557"/>
        <v>France</v>
      </c>
      <c r="CK53" s="255">
        <f t="shared" si="558"/>
        <v>7</v>
      </c>
      <c r="CL53" s="254" t="str">
        <f t="shared" si="559"/>
        <v>Türkiye</v>
      </c>
      <c r="CM53" s="258"/>
      <c r="CN53" s="258"/>
      <c r="CO53" s="361">
        <f t="shared" si="709"/>
        <v>0</v>
      </c>
      <c r="CP53" s="255" t="str">
        <f t="shared" si="560"/>
        <v/>
      </c>
      <c r="CQ53" s="255" t="str">
        <f>IF((CP53&lt;&gt;""),IF(OR($F53&lt;&gt;$G53,PrSettings!$M$4="●"),(($F53-$G53)=(CM53-CN53))*1,0),"")</f>
        <v/>
      </c>
      <c r="CR53" s="255" t="str">
        <f t="shared" si="561"/>
        <v/>
      </c>
      <c r="CS53" s="255" t="str">
        <f>IF(CP53&lt;&gt;"",IF(ABS($F53-$G53)&gt;=PrSettings!$M$7,(ABS($F53-$G53-CM53+CN53)&lt;=1)*1,IF(AND(CP53,$F53=$G53,$F53&gt;=PrSettings!$M$6),(ABS(CM53-$F53)&lt;=1)*1,IF(AND(ABS($F53-$G53-CM53+CN53)&lt;=1,$F53+$G53&gt;=PrSettings!$M$8),(ABS(CM53-$F53)&lt;=1)*(ABS(CN53-$G53)&lt;=1)*1,""))),"")</f>
        <v/>
      </c>
      <c r="CT53" s="362">
        <f t="shared" si="562"/>
        <v>2</v>
      </c>
      <c r="CU53" s="133"/>
      <c r="CV53" s="253">
        <f t="shared" si="367"/>
        <v>2</v>
      </c>
      <c r="CW53" s="254" t="str">
        <f t="shared" si="563"/>
        <v>France</v>
      </c>
      <c r="CX53" s="255">
        <f t="shared" si="564"/>
        <v>7</v>
      </c>
      <c r="CY53" s="254" t="str">
        <f t="shared" si="565"/>
        <v>Türkiye</v>
      </c>
      <c r="CZ53" s="258"/>
      <c r="DA53" s="258"/>
      <c r="DB53" s="361">
        <f t="shared" si="710"/>
        <v>0</v>
      </c>
      <c r="DC53" s="255" t="str">
        <f t="shared" si="566"/>
        <v/>
      </c>
      <c r="DD53" s="255" t="str">
        <f>IF((DC53&lt;&gt;""),IF(OR($F53&lt;&gt;$G53,PrSettings!$M$4="●"),(($F53-$G53)=(CZ53-DA53))*1,0),"")</f>
        <v/>
      </c>
      <c r="DE53" s="255" t="str">
        <f t="shared" si="567"/>
        <v/>
      </c>
      <c r="DF53" s="255" t="str">
        <f>IF(DC53&lt;&gt;"",IF(ABS($F53-$G53)&gt;=PrSettings!$M$7,(ABS($F53-$G53-CZ53+DA53)&lt;=1)*1,IF(AND(DC53,$F53=$G53,$F53&gt;=PrSettings!$M$6),(ABS(CZ53-$F53)&lt;=1)*1,IF(AND(ABS($F53-$G53-CZ53+DA53)&lt;=1,$F53+$G53&gt;=PrSettings!$M$8),(ABS(CZ53-$F53)&lt;=1)*(ABS(DA53-$G53)&lt;=1)*1,""))),"")</f>
        <v/>
      </c>
      <c r="DG53" s="362">
        <f t="shared" si="568"/>
        <v>2</v>
      </c>
      <c r="DH53" s="133"/>
      <c r="DI53" s="253">
        <f t="shared" si="371"/>
        <v>2</v>
      </c>
      <c r="DJ53" s="254" t="str">
        <f t="shared" si="569"/>
        <v>France</v>
      </c>
      <c r="DK53" s="255">
        <f t="shared" si="570"/>
        <v>7</v>
      </c>
      <c r="DL53" s="254" t="str">
        <f t="shared" si="571"/>
        <v>Türkiye</v>
      </c>
      <c r="DM53" s="258"/>
      <c r="DN53" s="258"/>
      <c r="DO53" s="361">
        <f t="shared" si="711"/>
        <v>0</v>
      </c>
      <c r="DP53" s="255" t="str">
        <f t="shared" si="572"/>
        <v/>
      </c>
      <c r="DQ53" s="255" t="str">
        <f>IF((DP53&lt;&gt;""),IF(OR($F53&lt;&gt;$G53,PrSettings!$M$4="●"),(($F53-$G53)=(DM53-DN53))*1,0),"")</f>
        <v/>
      </c>
      <c r="DR53" s="255" t="str">
        <f t="shared" si="573"/>
        <v/>
      </c>
      <c r="DS53" s="255" t="str">
        <f>IF(DP53&lt;&gt;"",IF(ABS($F53-$G53)&gt;=PrSettings!$M$7,(ABS($F53-$G53-DM53+DN53)&lt;=1)*1,IF(AND(DP53,$F53=$G53,$F53&gt;=PrSettings!$M$6),(ABS(DM53-$F53)&lt;=1)*1,IF(AND(ABS($F53-$G53-DM53+DN53)&lt;=1,$F53+$G53&gt;=PrSettings!$M$8),(ABS(DM53-$F53)&lt;=1)*(ABS(DN53-$G53)&lt;=1)*1,""))),"")</f>
        <v/>
      </c>
      <c r="DT53" s="362">
        <f t="shared" si="574"/>
        <v>2</v>
      </c>
      <c r="DU53" s="133"/>
      <c r="DV53" s="253">
        <f t="shared" si="375"/>
        <v>2</v>
      </c>
      <c r="DW53" s="254" t="str">
        <f t="shared" si="575"/>
        <v>France</v>
      </c>
      <c r="DX53" s="255">
        <f t="shared" si="576"/>
        <v>7</v>
      </c>
      <c r="DY53" s="254" t="str">
        <f t="shared" si="577"/>
        <v>Türkiye</v>
      </c>
      <c r="DZ53" s="258"/>
      <c r="EA53" s="258"/>
      <c r="EB53" s="361">
        <f t="shared" si="712"/>
        <v>0</v>
      </c>
      <c r="EC53" s="255" t="str">
        <f t="shared" si="578"/>
        <v/>
      </c>
      <c r="ED53" s="255" t="str">
        <f>IF((EC53&lt;&gt;""),IF(OR($F53&lt;&gt;$G53,PrSettings!$M$4="●"),(($F53-$G53)=(DZ53-EA53))*1,0),"")</f>
        <v/>
      </c>
      <c r="EE53" s="255" t="str">
        <f t="shared" si="579"/>
        <v/>
      </c>
      <c r="EF53" s="255" t="str">
        <f>IF(EC53&lt;&gt;"",IF(ABS($F53-$G53)&gt;=PrSettings!$M$7,(ABS($F53-$G53-DZ53+EA53)&lt;=1)*1,IF(AND(EC53,$F53=$G53,$F53&gt;=PrSettings!$M$6),(ABS(DZ53-$F53)&lt;=1)*1,IF(AND(ABS($F53-$G53-DZ53+EA53)&lt;=1,$F53+$G53&gt;=PrSettings!$M$8),(ABS(DZ53-$F53)&lt;=1)*(ABS(EA53-$G53)&lt;=1)*1,""))),"")</f>
        <v/>
      </c>
      <c r="EG53" s="362">
        <f t="shared" si="580"/>
        <v>2</v>
      </c>
      <c r="EH53" s="133"/>
      <c r="EI53" s="253">
        <f t="shared" si="379"/>
        <v>2</v>
      </c>
      <c r="EJ53" s="254" t="str">
        <f t="shared" si="581"/>
        <v>France</v>
      </c>
      <c r="EK53" s="255">
        <f t="shared" si="582"/>
        <v>7</v>
      </c>
      <c r="EL53" s="254" t="str">
        <f t="shared" si="583"/>
        <v>Türkiye</v>
      </c>
      <c r="EM53" s="258"/>
      <c r="EN53" s="258"/>
      <c r="EO53" s="361">
        <f t="shared" si="713"/>
        <v>0</v>
      </c>
      <c r="EP53" s="255" t="str">
        <f t="shared" si="584"/>
        <v/>
      </c>
      <c r="EQ53" s="255" t="str">
        <f>IF((EP53&lt;&gt;""),IF(OR($F53&lt;&gt;$G53,PrSettings!$M$4="●"),(($F53-$G53)=(EM53-EN53))*1,0),"")</f>
        <v/>
      </c>
      <c r="ER53" s="255" t="str">
        <f t="shared" si="585"/>
        <v/>
      </c>
      <c r="ES53" s="255" t="str">
        <f>IF(EP53&lt;&gt;"",IF(ABS($F53-$G53)&gt;=PrSettings!$M$7,(ABS($F53-$G53-EM53+EN53)&lt;=1)*1,IF(AND(EP53,$F53=$G53,$F53&gt;=PrSettings!$M$6),(ABS(EM53-$F53)&lt;=1)*1,IF(AND(ABS($F53-$G53-EM53+EN53)&lt;=1,$F53+$G53&gt;=PrSettings!$M$8),(ABS(EM53-$F53)&lt;=1)*(ABS(EN53-$G53)&lt;=1)*1,""))),"")</f>
        <v/>
      </c>
      <c r="ET53" s="362">
        <f t="shared" si="586"/>
        <v>2</v>
      </c>
      <c r="EU53" s="133"/>
      <c r="EV53" s="253">
        <f t="shared" si="383"/>
        <v>2</v>
      </c>
      <c r="EW53" s="254" t="str">
        <f t="shared" si="587"/>
        <v>France</v>
      </c>
      <c r="EX53" s="255">
        <f t="shared" si="588"/>
        <v>7</v>
      </c>
      <c r="EY53" s="254" t="str">
        <f t="shared" si="589"/>
        <v>Türkiye</v>
      </c>
      <c r="EZ53" s="258"/>
      <c r="FA53" s="258"/>
      <c r="FB53" s="361">
        <f t="shared" si="714"/>
        <v>0</v>
      </c>
      <c r="FC53" s="255" t="str">
        <f t="shared" si="590"/>
        <v/>
      </c>
      <c r="FD53" s="255" t="str">
        <f>IF((FC53&lt;&gt;""),IF(OR($F53&lt;&gt;$G53,PrSettings!$M$4="●"),(($F53-$G53)=(EZ53-FA53))*1,0),"")</f>
        <v/>
      </c>
      <c r="FE53" s="255" t="str">
        <f t="shared" si="591"/>
        <v/>
      </c>
      <c r="FF53" s="255" t="str">
        <f>IF(FC53&lt;&gt;"",IF(ABS($F53-$G53)&gt;=PrSettings!$M$7,(ABS($F53-$G53-EZ53+FA53)&lt;=1)*1,IF(AND(FC53,$F53=$G53,$F53&gt;=PrSettings!$M$6),(ABS(EZ53-$F53)&lt;=1)*1,IF(AND(ABS($F53-$G53-EZ53+FA53)&lt;=1,$F53+$G53&gt;=PrSettings!$M$8),(ABS(EZ53-$F53)&lt;=1)*(ABS(FA53-$G53)&lt;=1)*1,""))),"")</f>
        <v/>
      </c>
      <c r="FG53" s="362">
        <f t="shared" si="592"/>
        <v>2</v>
      </c>
      <c r="FH53" s="133"/>
      <c r="FI53" s="253">
        <f t="shared" si="387"/>
        <v>2</v>
      </c>
      <c r="FJ53" s="254" t="str">
        <f t="shared" si="593"/>
        <v>France</v>
      </c>
      <c r="FK53" s="255">
        <f t="shared" si="594"/>
        <v>7</v>
      </c>
      <c r="FL53" s="254" t="str">
        <f t="shared" si="595"/>
        <v>Türkiye</v>
      </c>
      <c r="FM53" s="258"/>
      <c r="FN53" s="258"/>
      <c r="FO53" s="361">
        <f t="shared" si="715"/>
        <v>0</v>
      </c>
      <c r="FP53" s="255" t="str">
        <f t="shared" si="596"/>
        <v/>
      </c>
      <c r="FQ53" s="255" t="str">
        <f>IF((FP53&lt;&gt;""),IF(OR($F53&lt;&gt;$G53,PrSettings!$M$4="●"),(($F53-$G53)=(FM53-FN53))*1,0),"")</f>
        <v/>
      </c>
      <c r="FR53" s="255" t="str">
        <f t="shared" si="597"/>
        <v/>
      </c>
      <c r="FS53" s="255" t="str">
        <f>IF(FP53&lt;&gt;"",IF(ABS($F53-$G53)&gt;=PrSettings!$M$7,(ABS($F53-$G53-FM53+FN53)&lt;=1)*1,IF(AND(FP53,$F53=$G53,$F53&gt;=PrSettings!$M$6),(ABS(FM53-$F53)&lt;=1)*1,IF(AND(ABS($F53-$G53-FM53+FN53)&lt;=1,$F53+$G53&gt;=PrSettings!$M$8),(ABS(FM53-$F53)&lt;=1)*(ABS(FN53-$G53)&lt;=1)*1,""))),"")</f>
        <v/>
      </c>
      <c r="FT53" s="362">
        <f t="shared" si="598"/>
        <v>2</v>
      </c>
      <c r="FU53" s="133"/>
      <c r="FV53" s="253">
        <f t="shared" si="391"/>
        <v>2</v>
      </c>
      <c r="FW53" s="254" t="str">
        <f t="shared" si="599"/>
        <v>France</v>
      </c>
      <c r="FX53" s="255">
        <f t="shared" si="600"/>
        <v>7</v>
      </c>
      <c r="FY53" s="254" t="str">
        <f t="shared" si="601"/>
        <v>Türkiye</v>
      </c>
      <c r="FZ53" s="258"/>
      <c r="GA53" s="258"/>
      <c r="GB53" s="361">
        <f t="shared" si="716"/>
        <v>0</v>
      </c>
      <c r="GC53" s="255" t="str">
        <f t="shared" si="602"/>
        <v/>
      </c>
      <c r="GD53" s="255" t="str">
        <f>IF((GC53&lt;&gt;""),IF(OR($F53&lt;&gt;$G53,PrSettings!$M$4="●"),(($F53-$G53)=(FZ53-GA53))*1,0),"")</f>
        <v/>
      </c>
      <c r="GE53" s="255" t="str">
        <f t="shared" si="603"/>
        <v/>
      </c>
      <c r="GF53" s="255" t="str">
        <f>IF(GC53&lt;&gt;"",IF(ABS($F53-$G53)&gt;=PrSettings!$M$7,(ABS($F53-$G53-FZ53+GA53)&lt;=1)*1,IF(AND(GC53,$F53=$G53,$F53&gt;=PrSettings!$M$6),(ABS(FZ53-$F53)&lt;=1)*1,IF(AND(ABS($F53-$G53-FZ53+GA53)&lt;=1,$F53+$G53&gt;=PrSettings!$M$8),(ABS(FZ53-$F53)&lt;=1)*(ABS(GA53-$G53)&lt;=1)*1,""))),"")</f>
        <v/>
      </c>
      <c r="GG53" s="362">
        <f t="shared" si="604"/>
        <v>2</v>
      </c>
      <c r="GH53" s="133"/>
      <c r="GI53" s="253">
        <f t="shared" si="395"/>
        <v>2</v>
      </c>
      <c r="GJ53" s="254" t="str">
        <f t="shared" si="605"/>
        <v>France</v>
      </c>
      <c r="GK53" s="255">
        <f t="shared" si="606"/>
        <v>7</v>
      </c>
      <c r="GL53" s="254" t="str">
        <f t="shared" si="607"/>
        <v>Türkiye</v>
      </c>
      <c r="GM53" s="258"/>
      <c r="GN53" s="258"/>
      <c r="GO53" s="361">
        <f t="shared" si="717"/>
        <v>0</v>
      </c>
      <c r="GP53" s="255" t="str">
        <f t="shared" si="608"/>
        <v/>
      </c>
      <c r="GQ53" s="255" t="str">
        <f>IF((GP53&lt;&gt;""),IF(OR($F53&lt;&gt;$G53,PrSettings!$M$4="●"),(($F53-$G53)=(GM53-GN53))*1,0),"")</f>
        <v/>
      </c>
      <c r="GR53" s="255" t="str">
        <f t="shared" si="609"/>
        <v/>
      </c>
      <c r="GS53" s="255" t="str">
        <f>IF(GP53&lt;&gt;"",IF(ABS($F53-$G53)&gt;=PrSettings!$M$7,(ABS($F53-$G53-GM53+GN53)&lt;=1)*1,IF(AND(GP53,$F53=$G53,$F53&gt;=PrSettings!$M$6),(ABS(GM53-$F53)&lt;=1)*1,IF(AND(ABS($F53-$G53-GM53+GN53)&lt;=1,$F53+$G53&gt;=PrSettings!$M$8),(ABS(GM53-$F53)&lt;=1)*(ABS(GN53-$G53)&lt;=1)*1,""))),"")</f>
        <v/>
      </c>
      <c r="GT53" s="362">
        <f t="shared" si="610"/>
        <v>2</v>
      </c>
      <c r="GU53" s="133"/>
      <c r="GV53" s="253">
        <f t="shared" si="399"/>
        <v>2</v>
      </c>
      <c r="GW53" s="254" t="str">
        <f t="shared" si="611"/>
        <v>France</v>
      </c>
      <c r="GX53" s="255">
        <f t="shared" si="612"/>
        <v>7</v>
      </c>
      <c r="GY53" s="254" t="str">
        <f t="shared" si="613"/>
        <v>Türkiye</v>
      </c>
      <c r="GZ53" s="258"/>
      <c r="HA53" s="258"/>
      <c r="HB53" s="361">
        <f t="shared" si="718"/>
        <v>0</v>
      </c>
      <c r="HC53" s="255" t="str">
        <f t="shared" si="614"/>
        <v/>
      </c>
      <c r="HD53" s="255" t="str">
        <f>IF((HC53&lt;&gt;""),IF(OR($F53&lt;&gt;$G53,PrSettings!$M$4="●"),(($F53-$G53)=(GZ53-HA53))*1,0),"")</f>
        <v/>
      </c>
      <c r="HE53" s="255" t="str">
        <f t="shared" si="615"/>
        <v/>
      </c>
      <c r="HF53" s="255" t="str">
        <f>IF(HC53&lt;&gt;"",IF(ABS($F53-$G53)&gt;=PrSettings!$M$7,(ABS($F53-$G53-GZ53+HA53)&lt;=1)*1,IF(AND(HC53,$F53=$G53,$F53&gt;=PrSettings!$M$6),(ABS(GZ53-$F53)&lt;=1)*1,IF(AND(ABS($F53-$G53-GZ53+HA53)&lt;=1,$F53+$G53&gt;=PrSettings!$M$8),(ABS(GZ53-$F53)&lt;=1)*(ABS(HA53-$G53)&lt;=1)*1,""))),"")</f>
        <v/>
      </c>
      <c r="HG53" s="362">
        <f t="shared" si="616"/>
        <v>2</v>
      </c>
      <c r="HH53" s="133"/>
      <c r="HI53" s="253">
        <f t="shared" si="403"/>
        <v>2</v>
      </c>
      <c r="HJ53" s="254" t="str">
        <f t="shared" si="617"/>
        <v>France</v>
      </c>
      <c r="HK53" s="255">
        <f t="shared" si="618"/>
        <v>7</v>
      </c>
      <c r="HL53" s="254" t="str">
        <f t="shared" si="619"/>
        <v>Türkiye</v>
      </c>
      <c r="HM53" s="258"/>
      <c r="HN53" s="258"/>
      <c r="HO53" s="361">
        <f t="shared" si="719"/>
        <v>0</v>
      </c>
      <c r="HP53" s="255" t="str">
        <f t="shared" si="620"/>
        <v/>
      </c>
      <c r="HQ53" s="255" t="str">
        <f>IF((HP53&lt;&gt;""),IF(OR($F53&lt;&gt;$G53,PrSettings!$M$4="●"),(($F53-$G53)=(HM53-HN53))*1,0),"")</f>
        <v/>
      </c>
      <c r="HR53" s="255" t="str">
        <f t="shared" si="621"/>
        <v/>
      </c>
      <c r="HS53" s="255" t="str">
        <f>IF(HP53&lt;&gt;"",IF(ABS($F53-$G53)&gt;=PrSettings!$M$7,(ABS($F53-$G53-HM53+HN53)&lt;=1)*1,IF(AND(HP53,$F53=$G53,$F53&gt;=PrSettings!$M$6),(ABS(HM53-$F53)&lt;=1)*1,IF(AND(ABS($F53-$G53-HM53+HN53)&lt;=1,$F53+$G53&gt;=PrSettings!$M$8),(ABS(HM53-$F53)&lt;=1)*(ABS(HN53-$G53)&lt;=1)*1,""))),"")</f>
        <v/>
      </c>
      <c r="HT53" s="362">
        <f t="shared" si="622"/>
        <v>2</v>
      </c>
      <c r="HU53" s="133"/>
      <c r="HV53" s="253">
        <f t="shared" si="407"/>
        <v>2</v>
      </c>
      <c r="HW53" s="254" t="str">
        <f t="shared" si="623"/>
        <v>France</v>
      </c>
      <c r="HX53" s="255">
        <f t="shared" si="624"/>
        <v>7</v>
      </c>
      <c r="HY53" s="254" t="str">
        <f t="shared" si="625"/>
        <v>Türkiye</v>
      </c>
      <c r="HZ53" s="258"/>
      <c r="IA53" s="258"/>
      <c r="IB53" s="361">
        <f t="shared" si="720"/>
        <v>0</v>
      </c>
      <c r="IC53" s="255" t="str">
        <f t="shared" si="626"/>
        <v/>
      </c>
      <c r="ID53" s="255" t="str">
        <f>IF((IC53&lt;&gt;""),IF(OR($F53&lt;&gt;$G53,PrSettings!$M$4="●"),(($F53-$G53)=(HZ53-IA53))*1,0),"")</f>
        <v/>
      </c>
      <c r="IE53" s="255" t="str">
        <f t="shared" si="627"/>
        <v/>
      </c>
      <c r="IF53" s="255" t="str">
        <f>IF(IC53&lt;&gt;"",IF(ABS($F53-$G53)&gt;=PrSettings!$M$7,(ABS($F53-$G53-HZ53+IA53)&lt;=1)*1,IF(AND(IC53,$F53=$G53,$F53&gt;=PrSettings!$M$6),(ABS(HZ53-$F53)&lt;=1)*1,IF(AND(ABS($F53-$G53-HZ53+IA53)&lt;=1,$F53+$G53&gt;=PrSettings!$M$8),(ABS(HZ53-$F53)&lt;=1)*(ABS(IA53-$G53)&lt;=1)*1,""))),"")</f>
        <v/>
      </c>
      <c r="IG53" s="362">
        <f t="shared" si="628"/>
        <v>2</v>
      </c>
      <c r="IH53" s="133"/>
      <c r="II53" s="253">
        <f t="shared" si="411"/>
        <v>2</v>
      </c>
      <c r="IJ53" s="254" t="str">
        <f t="shared" si="629"/>
        <v>France</v>
      </c>
      <c r="IK53" s="255">
        <f t="shared" si="630"/>
        <v>7</v>
      </c>
      <c r="IL53" s="254" t="str">
        <f t="shared" si="631"/>
        <v>Türkiye</v>
      </c>
      <c r="IM53" s="258"/>
      <c r="IN53" s="258"/>
      <c r="IO53" s="361">
        <f t="shared" si="721"/>
        <v>0</v>
      </c>
      <c r="IP53" s="255" t="str">
        <f t="shared" si="632"/>
        <v/>
      </c>
      <c r="IQ53" s="255" t="str">
        <f>IF((IP53&lt;&gt;""),IF(OR($F53&lt;&gt;$G53,PrSettings!$M$4="●"),(($F53-$G53)=(IM53-IN53))*1,0),"")</f>
        <v/>
      </c>
      <c r="IR53" s="255" t="str">
        <f t="shared" si="633"/>
        <v/>
      </c>
      <c r="IS53" s="255" t="str">
        <f>IF(IP53&lt;&gt;"",IF(ABS($F53-$G53)&gt;=PrSettings!$M$7,(ABS($F53-$G53-IM53+IN53)&lt;=1)*1,IF(AND(IP53,$F53=$G53,$F53&gt;=PrSettings!$M$6),(ABS(IM53-$F53)&lt;=1)*1,IF(AND(ABS($F53-$G53-IM53+IN53)&lt;=1,$F53+$G53&gt;=PrSettings!$M$8),(ABS(IM53-$F53)&lt;=1)*(ABS(IN53-$G53)&lt;=1)*1,""))),"")</f>
        <v/>
      </c>
      <c r="IT53" s="362">
        <f t="shared" si="634"/>
        <v>2</v>
      </c>
      <c r="IU53" s="133"/>
      <c r="IV53" s="253">
        <f t="shared" si="415"/>
        <v>2</v>
      </c>
      <c r="IW53" s="254" t="str">
        <f t="shared" si="635"/>
        <v>France</v>
      </c>
      <c r="IX53" s="255">
        <f t="shared" si="636"/>
        <v>7</v>
      </c>
      <c r="IY53" s="254" t="str">
        <f t="shared" si="637"/>
        <v>Türkiye</v>
      </c>
      <c r="IZ53" s="258"/>
      <c r="JA53" s="258"/>
      <c r="JB53" s="361">
        <f t="shared" si="722"/>
        <v>0</v>
      </c>
      <c r="JC53" s="255" t="str">
        <f t="shared" si="638"/>
        <v/>
      </c>
      <c r="JD53" s="255" t="str">
        <f>IF((JC53&lt;&gt;""),IF(OR($F53&lt;&gt;$G53,PrSettings!$M$4="●"),(($F53-$G53)=(IZ53-JA53))*1,0),"")</f>
        <v/>
      </c>
      <c r="JE53" s="255" t="str">
        <f t="shared" si="639"/>
        <v/>
      </c>
      <c r="JF53" s="255" t="str">
        <f>IF(JC53&lt;&gt;"",IF(ABS($F53-$G53)&gt;=PrSettings!$M$7,(ABS($F53-$G53-IZ53+JA53)&lt;=1)*1,IF(AND(JC53,$F53=$G53,$F53&gt;=PrSettings!$M$6),(ABS(IZ53-$F53)&lt;=1)*1,IF(AND(ABS($F53-$G53-IZ53+JA53)&lt;=1,$F53+$G53&gt;=PrSettings!$M$8),(ABS(IZ53-$F53)&lt;=1)*(ABS(JA53-$G53)&lt;=1)*1,""))),"")</f>
        <v/>
      </c>
      <c r="JG53" s="362">
        <f t="shared" si="640"/>
        <v>2</v>
      </c>
      <c r="JH53" s="133"/>
      <c r="JI53" s="253">
        <f t="shared" si="419"/>
        <v>2</v>
      </c>
      <c r="JJ53" s="254" t="str">
        <f t="shared" si="641"/>
        <v>France</v>
      </c>
      <c r="JK53" s="255">
        <f t="shared" si="642"/>
        <v>7</v>
      </c>
      <c r="JL53" s="254" t="str">
        <f t="shared" si="643"/>
        <v>Türkiye</v>
      </c>
      <c r="JM53" s="258"/>
      <c r="JN53" s="258"/>
      <c r="JO53" s="361">
        <f t="shared" si="723"/>
        <v>0</v>
      </c>
      <c r="JP53" s="255" t="str">
        <f t="shared" si="644"/>
        <v/>
      </c>
      <c r="JQ53" s="255" t="str">
        <f>IF((JP53&lt;&gt;""),IF(OR($F53&lt;&gt;$G53,PrSettings!$M$4="●"),(($F53-$G53)=(JM53-JN53))*1,0),"")</f>
        <v/>
      </c>
      <c r="JR53" s="255" t="str">
        <f t="shared" si="645"/>
        <v/>
      </c>
      <c r="JS53" s="255" t="str">
        <f>IF(JP53&lt;&gt;"",IF(ABS($F53-$G53)&gt;=PrSettings!$M$7,(ABS($F53-$G53-JM53+JN53)&lt;=1)*1,IF(AND(JP53,$F53=$G53,$F53&gt;=PrSettings!$M$6),(ABS(JM53-$F53)&lt;=1)*1,IF(AND(ABS($F53-$G53-JM53+JN53)&lt;=1,$F53+$G53&gt;=PrSettings!$M$8),(ABS(JM53-$F53)&lt;=1)*(ABS(JN53-$G53)&lt;=1)*1,""))),"")</f>
        <v/>
      </c>
      <c r="JT53" s="362">
        <f t="shared" si="646"/>
        <v>2</v>
      </c>
      <c r="JU53" s="133"/>
      <c r="JV53" s="253">
        <f t="shared" si="423"/>
        <v>2</v>
      </c>
      <c r="JW53" s="254" t="str">
        <f t="shared" si="647"/>
        <v>France</v>
      </c>
      <c r="JX53" s="255">
        <f t="shared" si="648"/>
        <v>7</v>
      </c>
      <c r="JY53" s="254" t="str">
        <f t="shared" si="649"/>
        <v>Türkiye</v>
      </c>
      <c r="JZ53" s="258"/>
      <c r="KA53" s="258"/>
      <c r="KB53" s="361">
        <f t="shared" si="724"/>
        <v>0</v>
      </c>
      <c r="KC53" s="255" t="str">
        <f t="shared" si="650"/>
        <v/>
      </c>
      <c r="KD53" s="255" t="str">
        <f>IF((KC53&lt;&gt;""),IF(OR($F53&lt;&gt;$G53,PrSettings!$M$4="●"),(($F53-$G53)=(JZ53-KA53))*1,0),"")</f>
        <v/>
      </c>
      <c r="KE53" s="255" t="str">
        <f t="shared" si="651"/>
        <v/>
      </c>
      <c r="KF53" s="255" t="str">
        <f>IF(KC53&lt;&gt;"",IF(ABS($F53-$G53)&gt;=PrSettings!$M$7,(ABS($F53-$G53-JZ53+KA53)&lt;=1)*1,IF(AND(KC53,$F53=$G53,$F53&gt;=PrSettings!$M$6),(ABS(JZ53-$F53)&lt;=1)*1,IF(AND(ABS($F53-$G53-JZ53+KA53)&lt;=1,$F53+$G53&gt;=PrSettings!$M$8),(ABS(JZ53-$F53)&lt;=1)*(ABS(KA53-$G53)&lt;=1)*1,""))),"")</f>
        <v/>
      </c>
      <c r="KG53" s="362">
        <f t="shared" si="652"/>
        <v>2</v>
      </c>
      <c r="KH53" s="133"/>
      <c r="KI53" s="253">
        <f t="shared" si="427"/>
        <v>2</v>
      </c>
      <c r="KJ53" s="254" t="str">
        <f t="shared" si="653"/>
        <v>France</v>
      </c>
      <c r="KK53" s="255">
        <f t="shared" si="654"/>
        <v>7</v>
      </c>
      <c r="KL53" s="254" t="str">
        <f t="shared" si="655"/>
        <v>Türkiye</v>
      </c>
      <c r="KM53" s="258"/>
      <c r="KN53" s="258"/>
      <c r="KO53" s="361">
        <f t="shared" si="725"/>
        <v>0</v>
      </c>
      <c r="KP53" s="255" t="str">
        <f t="shared" si="656"/>
        <v/>
      </c>
      <c r="KQ53" s="255" t="str">
        <f>IF((KP53&lt;&gt;""),IF(OR($F53&lt;&gt;$G53,PrSettings!$M$4="●"),(($F53-$G53)=(KM53-KN53))*1,0),"")</f>
        <v/>
      </c>
      <c r="KR53" s="255" t="str">
        <f t="shared" si="657"/>
        <v/>
      </c>
      <c r="KS53" s="255" t="str">
        <f>IF(KP53&lt;&gt;"",IF(ABS($F53-$G53)&gt;=PrSettings!$M$7,(ABS($F53-$G53-KM53+KN53)&lt;=1)*1,IF(AND(KP53,$F53=$G53,$F53&gt;=PrSettings!$M$6),(ABS(KM53-$F53)&lt;=1)*1,IF(AND(ABS($F53-$G53-KM53+KN53)&lt;=1,$F53+$G53&gt;=PrSettings!$M$8),(ABS(KM53-$F53)&lt;=1)*(ABS(KN53-$G53)&lt;=1)*1,""))),"")</f>
        <v/>
      </c>
      <c r="KT53" s="362">
        <f t="shared" si="658"/>
        <v>2</v>
      </c>
      <c r="KU53" s="133"/>
      <c r="KV53" s="253">
        <f t="shared" si="431"/>
        <v>2</v>
      </c>
      <c r="KW53" s="254" t="str">
        <f t="shared" si="659"/>
        <v>France</v>
      </c>
      <c r="KX53" s="255">
        <f t="shared" si="660"/>
        <v>7</v>
      </c>
      <c r="KY53" s="254" t="str">
        <f t="shared" si="661"/>
        <v>Türkiye</v>
      </c>
      <c r="KZ53" s="258"/>
      <c r="LA53" s="258"/>
      <c r="LB53" s="361">
        <f t="shared" si="726"/>
        <v>0</v>
      </c>
      <c r="LC53" s="255" t="str">
        <f t="shared" si="662"/>
        <v/>
      </c>
      <c r="LD53" s="255" t="str">
        <f>IF((LC53&lt;&gt;""),IF(OR($F53&lt;&gt;$G53,PrSettings!$M$4="●"),(($F53-$G53)=(KZ53-LA53))*1,0),"")</f>
        <v/>
      </c>
      <c r="LE53" s="255" t="str">
        <f t="shared" si="663"/>
        <v/>
      </c>
      <c r="LF53" s="255" t="str">
        <f>IF(LC53&lt;&gt;"",IF(ABS($F53-$G53)&gt;=PrSettings!$M$7,(ABS($F53-$G53-KZ53+LA53)&lt;=1)*1,IF(AND(LC53,$F53=$G53,$F53&gt;=PrSettings!$M$6),(ABS(KZ53-$F53)&lt;=1)*1,IF(AND(ABS($F53-$G53-KZ53+LA53)&lt;=1,$F53+$G53&gt;=PrSettings!$M$8),(ABS(KZ53-$F53)&lt;=1)*(ABS(LA53-$G53)&lt;=1)*1,""))),"")</f>
        <v/>
      </c>
      <c r="LG53" s="362">
        <f t="shared" si="664"/>
        <v>2</v>
      </c>
      <c r="LH53" s="133"/>
      <c r="LI53" s="253">
        <f t="shared" si="435"/>
        <v>2</v>
      </c>
      <c r="LJ53" s="254" t="str">
        <f t="shared" si="665"/>
        <v>France</v>
      </c>
      <c r="LK53" s="255">
        <f t="shared" si="666"/>
        <v>7</v>
      </c>
      <c r="LL53" s="254" t="str">
        <f t="shared" si="667"/>
        <v>Türkiye</v>
      </c>
      <c r="LM53" s="258"/>
      <c r="LN53" s="258"/>
      <c r="LO53" s="361">
        <f t="shared" si="727"/>
        <v>0</v>
      </c>
      <c r="LP53" s="255" t="str">
        <f t="shared" si="668"/>
        <v/>
      </c>
      <c r="LQ53" s="255" t="str">
        <f>IF((LP53&lt;&gt;""),IF(OR($F53&lt;&gt;$G53,PrSettings!$M$4="●"),(($F53-$G53)=(LM53-LN53))*1,0),"")</f>
        <v/>
      </c>
      <c r="LR53" s="255" t="str">
        <f t="shared" si="669"/>
        <v/>
      </c>
      <c r="LS53" s="255" t="str">
        <f>IF(LP53&lt;&gt;"",IF(ABS($F53-$G53)&gt;=PrSettings!$M$7,(ABS($F53-$G53-LM53+LN53)&lt;=1)*1,IF(AND(LP53,$F53=$G53,$F53&gt;=PrSettings!$M$6),(ABS(LM53-$F53)&lt;=1)*1,IF(AND(ABS($F53-$G53-LM53+LN53)&lt;=1,$F53+$G53&gt;=PrSettings!$M$8),(ABS(LM53-$F53)&lt;=1)*(ABS(LN53-$G53)&lt;=1)*1,""))),"")</f>
        <v/>
      </c>
      <c r="LT53" s="362">
        <f t="shared" si="670"/>
        <v>2</v>
      </c>
      <c r="LU53" s="133"/>
      <c r="LV53" s="253">
        <f t="shared" si="439"/>
        <v>2</v>
      </c>
      <c r="LW53" s="254" t="str">
        <f t="shared" si="671"/>
        <v>France</v>
      </c>
      <c r="LX53" s="255">
        <f t="shared" si="672"/>
        <v>7</v>
      </c>
      <c r="LY53" s="254" t="str">
        <f t="shared" si="673"/>
        <v>Türkiye</v>
      </c>
      <c r="LZ53" s="258"/>
      <c r="MA53" s="258"/>
      <c r="MB53" s="361">
        <f t="shared" si="728"/>
        <v>0</v>
      </c>
      <c r="MC53" s="255" t="str">
        <f t="shared" si="674"/>
        <v/>
      </c>
      <c r="MD53" s="255" t="str">
        <f>IF((MC53&lt;&gt;""),IF(OR($F53&lt;&gt;$G53,PrSettings!$M$4="●"),(($F53-$G53)=(LZ53-MA53))*1,0),"")</f>
        <v/>
      </c>
      <c r="ME53" s="255" t="str">
        <f t="shared" si="675"/>
        <v/>
      </c>
      <c r="MF53" s="255" t="str">
        <f>IF(MC53&lt;&gt;"",IF(ABS($F53-$G53)&gt;=PrSettings!$M$7,(ABS($F53-$G53-LZ53+MA53)&lt;=1)*1,IF(AND(MC53,$F53=$G53,$F53&gt;=PrSettings!$M$6),(ABS(LZ53-$F53)&lt;=1)*1,IF(AND(ABS($F53-$G53-LZ53+MA53)&lt;=1,$F53+$G53&gt;=PrSettings!$M$8),(ABS(LZ53-$F53)&lt;=1)*(ABS(MA53-$G53)&lt;=1)*1,""))),"")</f>
        <v/>
      </c>
      <c r="MG53" s="362">
        <f t="shared" si="676"/>
        <v>2</v>
      </c>
    </row>
    <row r="54">
      <c r="A54" s="172"/>
      <c r="B54" s="253">
        <f t="array" ref="B54">IF(C54="","",INDEX(Groups!$C$7:$C$35,MATCH(C54,Groups!$D$7:$D$35,0)))</f>
        <v>5</v>
      </c>
      <c r="C54" s="254" t="str">
        <f>INDIRECT("'"&amp;References!$A$1&amp;"'!"&amp;"$T$54")</f>
        <v>England</v>
      </c>
      <c r="D54" s="255">
        <f t="array" ref="D54">IF(E54="","",INDEX(Groups!$C$7:$C$35,MATCH(E54,Groups!$D$7:$D$35,0)))</f>
        <v>34</v>
      </c>
      <c r="E54" s="254" t="str">
        <f>INDIRECT("'"&amp;References!$A$1&amp;"'!"&amp;"$U$54")</f>
        <v>Georgia</v>
      </c>
      <c r="F54" s="256">
        <f>IF(AND(INDIRECT("'"&amp;References!$A$1&amp;"'!"&amp;"$T$55")&lt;&gt;"",INDIRECT("'"&amp;References!$A$1&amp;"'!"&amp;"$U$55")&lt;&gt;""),INDIRECT("'"&amp;References!$A$1&amp;"'!"&amp;"$T$55"),"")</f>
        <v>1</v>
      </c>
      <c r="G54" s="257">
        <f>IF(AND(INDIRECT("'"&amp;References!$A$1&amp;"'!"&amp;"$T$55")&lt;&gt;"",INDIRECT("'"&amp;References!$A$1&amp;"'!"&amp;"$U$55")&lt;&gt;""),INDIRECT("'"&amp;References!$A$1&amp;"'!"&amp;"$U$55"),"")</f>
        <v>0</v>
      </c>
      <c r="H54" s="133"/>
      <c r="I54" s="253">
        <f t="shared" si="339"/>
        <v>5</v>
      </c>
      <c r="J54" s="254" t="str">
        <f t="shared" si="521"/>
        <v>England</v>
      </c>
      <c r="K54" s="255">
        <f t="shared" si="522"/>
        <v>34</v>
      </c>
      <c r="L54" s="254" t="str">
        <f t="shared" si="523"/>
        <v>Georgia</v>
      </c>
      <c r="M54" s="258"/>
      <c r="N54" s="258"/>
      <c r="O54" s="361">
        <f t="shared" si="703"/>
        <v>0</v>
      </c>
      <c r="P54" s="255" t="str">
        <f t="shared" si="524"/>
        <v/>
      </c>
      <c r="Q54" s="255" t="str">
        <f>IF((P54&lt;&gt;""),IF(OR($F54&lt;&gt;$G54,PrSettings!$M$4="●"),(($F54-$G54)=(M54-N54))*1,0),"")</f>
        <v/>
      </c>
      <c r="R54" s="255" t="str">
        <f t="shared" si="525"/>
        <v/>
      </c>
      <c r="S54" s="255" t="str">
        <f>IF(P54&lt;&gt;"",IF(ABS($F54-$G54)&gt;=PrSettings!$M$7,(ABS($F54-$G54-M54+N54)&lt;=1)*1,IF(AND(P54,$F54=$G54,$F54&gt;=PrSettings!$M$6),(ABS(M54-$F54)&lt;=1)*1,IF(AND(ABS($F54-$G54-M54+N54)&lt;=1,$F54+$G54&gt;=PrSettings!$M$8),(ABS(M54-$F54)&lt;=1)*(ABS(N54-$G54)&lt;=1)*1,""))),"")</f>
        <v/>
      </c>
      <c r="T54" s="362">
        <f t="shared" si="526"/>
        <v>2</v>
      </c>
      <c r="U54" s="133"/>
      <c r="V54" s="253">
        <f t="shared" si="343"/>
        <v>5</v>
      </c>
      <c r="W54" s="254" t="str">
        <f t="shared" si="527"/>
        <v>England</v>
      </c>
      <c r="X54" s="255">
        <f t="shared" si="528"/>
        <v>34</v>
      </c>
      <c r="Y54" s="254" t="str">
        <f t="shared" si="529"/>
        <v>Georgia</v>
      </c>
      <c r="Z54" s="258"/>
      <c r="AA54" s="258"/>
      <c r="AB54" s="361">
        <f t="shared" si="704"/>
        <v>0</v>
      </c>
      <c r="AC54" s="255" t="str">
        <f t="shared" si="530"/>
        <v/>
      </c>
      <c r="AD54" s="255" t="str">
        <f>IF((AC54&lt;&gt;""),IF(OR($F54&lt;&gt;$G54,PrSettings!$M$4="●"),(($F54-$G54)=(Z54-AA54))*1,0),"")</f>
        <v/>
      </c>
      <c r="AE54" s="255" t="str">
        <f t="shared" si="531"/>
        <v/>
      </c>
      <c r="AF54" s="255" t="str">
        <f>IF(AC54&lt;&gt;"",IF(ABS($F54-$G54)&gt;=PrSettings!$M$7,(ABS($F54-$G54-Z54+AA54)&lt;=1)*1,IF(AND(AC54,$F54=$G54,$F54&gt;=PrSettings!$M$6),(ABS(Z54-$F54)&lt;=1)*1,IF(AND(ABS($F54-$G54-Z54+AA54)&lt;=1,$F54+$G54&gt;=PrSettings!$M$8),(ABS(Z54-$F54)&lt;=1)*(ABS(AA54-$G54)&lt;=1)*1,""))),"")</f>
        <v/>
      </c>
      <c r="AG54" s="362">
        <f t="shared" si="532"/>
        <v>2</v>
      </c>
      <c r="AH54" s="133"/>
      <c r="AI54" s="253">
        <f t="shared" si="347"/>
        <v>5</v>
      </c>
      <c r="AJ54" s="254" t="str">
        <f t="shared" si="533"/>
        <v>England</v>
      </c>
      <c r="AK54" s="255">
        <f t="shared" si="534"/>
        <v>34</v>
      </c>
      <c r="AL54" s="254" t="str">
        <f t="shared" si="535"/>
        <v>Georgia</v>
      </c>
      <c r="AM54" s="258"/>
      <c r="AN54" s="258"/>
      <c r="AO54" s="361">
        <f t="shared" si="705"/>
        <v>0</v>
      </c>
      <c r="AP54" s="255" t="str">
        <f t="shared" si="536"/>
        <v/>
      </c>
      <c r="AQ54" s="255" t="str">
        <f>IF((AP54&lt;&gt;""),IF(OR($F54&lt;&gt;$G54,PrSettings!$M$4="●"),(($F54-$G54)=(AM54-AN54))*1,0),"")</f>
        <v/>
      </c>
      <c r="AR54" s="255" t="str">
        <f t="shared" si="537"/>
        <v/>
      </c>
      <c r="AS54" s="255" t="str">
        <f>IF(AP54&lt;&gt;"",IF(ABS($F54-$G54)&gt;=PrSettings!$M$7,(ABS($F54-$G54-AM54+AN54)&lt;=1)*1,IF(AND(AP54,$F54=$G54,$F54&gt;=PrSettings!$M$6),(ABS(AM54-$F54)&lt;=1)*1,IF(AND(ABS($F54-$G54-AM54+AN54)&lt;=1,$F54+$G54&gt;=PrSettings!$M$8),(ABS(AM54-$F54)&lt;=1)*(ABS(AN54-$G54)&lt;=1)*1,""))),"")</f>
        <v/>
      </c>
      <c r="AT54" s="362">
        <f t="shared" si="538"/>
        <v>2</v>
      </c>
      <c r="AU54" s="133"/>
      <c r="AV54" s="253">
        <f t="shared" si="351"/>
        <v>5</v>
      </c>
      <c r="AW54" s="254" t="str">
        <f t="shared" si="539"/>
        <v>England</v>
      </c>
      <c r="AX54" s="255">
        <f t="shared" si="540"/>
        <v>34</v>
      </c>
      <c r="AY54" s="254" t="str">
        <f t="shared" si="541"/>
        <v>Georgia</v>
      </c>
      <c r="AZ54" s="258"/>
      <c r="BA54" s="258"/>
      <c r="BB54" s="361">
        <f t="shared" si="706"/>
        <v>0</v>
      </c>
      <c r="BC54" s="255" t="str">
        <f t="shared" si="542"/>
        <v/>
      </c>
      <c r="BD54" s="255" t="str">
        <f>IF((BC54&lt;&gt;""),IF(OR($F54&lt;&gt;$G54,PrSettings!$M$4="●"),(($F54-$G54)=(AZ54-BA54))*1,0),"")</f>
        <v/>
      </c>
      <c r="BE54" s="255" t="str">
        <f t="shared" si="543"/>
        <v/>
      </c>
      <c r="BF54" s="255" t="str">
        <f>IF(BC54&lt;&gt;"",IF(ABS($F54-$G54)&gt;=PrSettings!$M$7,(ABS($F54-$G54-AZ54+BA54)&lt;=1)*1,IF(AND(BC54,$F54=$G54,$F54&gt;=PrSettings!$M$6),(ABS(AZ54-$F54)&lt;=1)*1,IF(AND(ABS($F54-$G54-AZ54+BA54)&lt;=1,$F54+$G54&gt;=PrSettings!$M$8),(ABS(AZ54-$F54)&lt;=1)*(ABS(BA54-$G54)&lt;=1)*1,""))),"")</f>
        <v/>
      </c>
      <c r="BG54" s="362">
        <f t="shared" si="544"/>
        <v>2</v>
      </c>
      <c r="BH54" s="133"/>
      <c r="BI54" s="253">
        <f t="shared" si="355"/>
        <v>5</v>
      </c>
      <c r="BJ54" s="254" t="str">
        <f t="shared" si="545"/>
        <v>England</v>
      </c>
      <c r="BK54" s="255">
        <f t="shared" si="546"/>
        <v>34</v>
      </c>
      <c r="BL54" s="254" t="str">
        <f t="shared" si="547"/>
        <v>Georgia</v>
      </c>
      <c r="BM54" s="258"/>
      <c r="BN54" s="258"/>
      <c r="BO54" s="361">
        <f t="shared" si="707"/>
        <v>0</v>
      </c>
      <c r="BP54" s="255" t="str">
        <f t="shared" si="548"/>
        <v/>
      </c>
      <c r="BQ54" s="255" t="str">
        <f>IF((BP54&lt;&gt;""),IF(OR($F54&lt;&gt;$G54,PrSettings!$M$4="●"),(($F54-$G54)=(BM54-BN54))*1,0),"")</f>
        <v/>
      </c>
      <c r="BR54" s="255" t="str">
        <f t="shared" si="549"/>
        <v/>
      </c>
      <c r="BS54" s="255" t="str">
        <f>IF(BP54&lt;&gt;"",IF(ABS($F54-$G54)&gt;=PrSettings!$M$7,(ABS($F54-$G54-BM54+BN54)&lt;=1)*1,IF(AND(BP54,$F54=$G54,$F54&gt;=PrSettings!$M$6),(ABS(BM54-$F54)&lt;=1)*1,IF(AND(ABS($F54-$G54-BM54+BN54)&lt;=1,$F54+$G54&gt;=PrSettings!$M$8),(ABS(BM54-$F54)&lt;=1)*(ABS(BN54-$G54)&lt;=1)*1,""))),"")</f>
        <v/>
      </c>
      <c r="BT54" s="362">
        <f t="shared" si="550"/>
        <v>2</v>
      </c>
      <c r="BU54" s="133"/>
      <c r="BV54" s="253">
        <f t="shared" si="359"/>
        <v>5</v>
      </c>
      <c r="BW54" s="254" t="str">
        <f t="shared" si="551"/>
        <v>England</v>
      </c>
      <c r="BX54" s="255">
        <f t="shared" si="552"/>
        <v>34</v>
      </c>
      <c r="BY54" s="254" t="str">
        <f t="shared" si="553"/>
        <v>Georgia</v>
      </c>
      <c r="BZ54" s="258"/>
      <c r="CA54" s="258"/>
      <c r="CB54" s="361">
        <f t="shared" si="708"/>
        <v>0</v>
      </c>
      <c r="CC54" s="255" t="str">
        <f t="shared" si="554"/>
        <v/>
      </c>
      <c r="CD54" s="255" t="str">
        <f>IF((CC54&lt;&gt;""),IF(OR($F54&lt;&gt;$G54,PrSettings!$M$4="●"),(($F54-$G54)=(BZ54-CA54))*1,0),"")</f>
        <v/>
      </c>
      <c r="CE54" s="255" t="str">
        <f t="shared" si="555"/>
        <v/>
      </c>
      <c r="CF54" s="255" t="str">
        <f>IF(CC54&lt;&gt;"",IF(ABS($F54-$G54)&gt;=PrSettings!$M$7,(ABS($F54-$G54-BZ54+CA54)&lt;=1)*1,IF(AND(CC54,$F54=$G54,$F54&gt;=PrSettings!$M$6),(ABS(BZ54-$F54)&lt;=1)*1,IF(AND(ABS($F54-$G54-BZ54+CA54)&lt;=1,$F54+$G54&gt;=PrSettings!$M$8),(ABS(BZ54-$F54)&lt;=1)*(ABS(CA54-$G54)&lt;=1)*1,""))),"")</f>
        <v/>
      </c>
      <c r="CG54" s="362">
        <f t="shared" si="556"/>
        <v>2</v>
      </c>
      <c r="CH54" s="133"/>
      <c r="CI54" s="253">
        <f t="shared" si="363"/>
        <v>5</v>
      </c>
      <c r="CJ54" s="254" t="str">
        <f t="shared" si="557"/>
        <v>England</v>
      </c>
      <c r="CK54" s="255">
        <f t="shared" si="558"/>
        <v>34</v>
      </c>
      <c r="CL54" s="254" t="str">
        <f t="shared" si="559"/>
        <v>Georgia</v>
      </c>
      <c r="CM54" s="258"/>
      <c r="CN54" s="258"/>
      <c r="CO54" s="361">
        <f t="shared" si="709"/>
        <v>0</v>
      </c>
      <c r="CP54" s="255" t="str">
        <f t="shared" si="560"/>
        <v/>
      </c>
      <c r="CQ54" s="255" t="str">
        <f>IF((CP54&lt;&gt;""),IF(OR($F54&lt;&gt;$G54,PrSettings!$M$4="●"),(($F54-$G54)=(CM54-CN54))*1,0),"")</f>
        <v/>
      </c>
      <c r="CR54" s="255" t="str">
        <f t="shared" si="561"/>
        <v/>
      </c>
      <c r="CS54" s="255" t="str">
        <f>IF(CP54&lt;&gt;"",IF(ABS($F54-$G54)&gt;=PrSettings!$M$7,(ABS($F54-$G54-CM54+CN54)&lt;=1)*1,IF(AND(CP54,$F54=$G54,$F54&gt;=PrSettings!$M$6),(ABS(CM54-$F54)&lt;=1)*1,IF(AND(ABS($F54-$G54-CM54+CN54)&lt;=1,$F54+$G54&gt;=PrSettings!$M$8),(ABS(CM54-$F54)&lt;=1)*(ABS(CN54-$G54)&lt;=1)*1,""))),"")</f>
        <v/>
      </c>
      <c r="CT54" s="362">
        <f t="shared" si="562"/>
        <v>2</v>
      </c>
      <c r="CU54" s="133"/>
      <c r="CV54" s="253">
        <f t="shared" si="367"/>
        <v>5</v>
      </c>
      <c r="CW54" s="254" t="str">
        <f t="shared" si="563"/>
        <v>England</v>
      </c>
      <c r="CX54" s="255">
        <f t="shared" si="564"/>
        <v>34</v>
      </c>
      <c r="CY54" s="254" t="str">
        <f t="shared" si="565"/>
        <v>Georgia</v>
      </c>
      <c r="CZ54" s="258"/>
      <c r="DA54" s="258"/>
      <c r="DB54" s="361">
        <f t="shared" si="710"/>
        <v>0</v>
      </c>
      <c r="DC54" s="255" t="str">
        <f t="shared" si="566"/>
        <v/>
      </c>
      <c r="DD54" s="255" t="str">
        <f>IF((DC54&lt;&gt;""),IF(OR($F54&lt;&gt;$G54,PrSettings!$M$4="●"),(($F54-$G54)=(CZ54-DA54))*1,0),"")</f>
        <v/>
      </c>
      <c r="DE54" s="255" t="str">
        <f t="shared" si="567"/>
        <v/>
      </c>
      <c r="DF54" s="255" t="str">
        <f>IF(DC54&lt;&gt;"",IF(ABS($F54-$G54)&gt;=PrSettings!$M$7,(ABS($F54-$G54-CZ54+DA54)&lt;=1)*1,IF(AND(DC54,$F54=$G54,$F54&gt;=PrSettings!$M$6),(ABS(CZ54-$F54)&lt;=1)*1,IF(AND(ABS($F54-$G54-CZ54+DA54)&lt;=1,$F54+$G54&gt;=PrSettings!$M$8),(ABS(CZ54-$F54)&lt;=1)*(ABS(DA54-$G54)&lt;=1)*1,""))),"")</f>
        <v/>
      </c>
      <c r="DG54" s="362">
        <f t="shared" si="568"/>
        <v>2</v>
      </c>
      <c r="DH54" s="133"/>
      <c r="DI54" s="253">
        <f t="shared" si="371"/>
        <v>5</v>
      </c>
      <c r="DJ54" s="254" t="str">
        <f t="shared" si="569"/>
        <v>England</v>
      </c>
      <c r="DK54" s="255">
        <f t="shared" si="570"/>
        <v>34</v>
      </c>
      <c r="DL54" s="254" t="str">
        <f t="shared" si="571"/>
        <v>Georgia</v>
      </c>
      <c r="DM54" s="258"/>
      <c r="DN54" s="258"/>
      <c r="DO54" s="361">
        <f t="shared" si="711"/>
        <v>0</v>
      </c>
      <c r="DP54" s="255" t="str">
        <f t="shared" si="572"/>
        <v/>
      </c>
      <c r="DQ54" s="255" t="str">
        <f>IF((DP54&lt;&gt;""),IF(OR($F54&lt;&gt;$G54,PrSettings!$M$4="●"),(($F54-$G54)=(DM54-DN54))*1,0),"")</f>
        <v/>
      </c>
      <c r="DR54" s="255" t="str">
        <f t="shared" si="573"/>
        <v/>
      </c>
      <c r="DS54" s="255" t="str">
        <f>IF(DP54&lt;&gt;"",IF(ABS($F54-$G54)&gt;=PrSettings!$M$7,(ABS($F54-$G54-DM54+DN54)&lt;=1)*1,IF(AND(DP54,$F54=$G54,$F54&gt;=PrSettings!$M$6),(ABS(DM54-$F54)&lt;=1)*1,IF(AND(ABS($F54-$G54-DM54+DN54)&lt;=1,$F54+$G54&gt;=PrSettings!$M$8),(ABS(DM54-$F54)&lt;=1)*(ABS(DN54-$G54)&lt;=1)*1,""))),"")</f>
        <v/>
      </c>
      <c r="DT54" s="362">
        <f t="shared" si="574"/>
        <v>2</v>
      </c>
      <c r="DU54" s="133"/>
      <c r="DV54" s="253">
        <f t="shared" si="375"/>
        <v>5</v>
      </c>
      <c r="DW54" s="254" t="str">
        <f t="shared" si="575"/>
        <v>England</v>
      </c>
      <c r="DX54" s="255">
        <f t="shared" si="576"/>
        <v>34</v>
      </c>
      <c r="DY54" s="254" t="str">
        <f t="shared" si="577"/>
        <v>Georgia</v>
      </c>
      <c r="DZ54" s="258"/>
      <c r="EA54" s="258"/>
      <c r="EB54" s="361">
        <f t="shared" si="712"/>
        <v>0</v>
      </c>
      <c r="EC54" s="255" t="str">
        <f t="shared" si="578"/>
        <v/>
      </c>
      <c r="ED54" s="255" t="str">
        <f>IF((EC54&lt;&gt;""),IF(OR($F54&lt;&gt;$G54,PrSettings!$M$4="●"),(($F54-$G54)=(DZ54-EA54))*1,0),"")</f>
        <v/>
      </c>
      <c r="EE54" s="255" t="str">
        <f t="shared" si="579"/>
        <v/>
      </c>
      <c r="EF54" s="255" t="str">
        <f>IF(EC54&lt;&gt;"",IF(ABS($F54-$G54)&gt;=PrSettings!$M$7,(ABS($F54-$G54-DZ54+EA54)&lt;=1)*1,IF(AND(EC54,$F54=$G54,$F54&gt;=PrSettings!$M$6),(ABS(DZ54-$F54)&lt;=1)*1,IF(AND(ABS($F54-$G54-DZ54+EA54)&lt;=1,$F54+$G54&gt;=PrSettings!$M$8),(ABS(DZ54-$F54)&lt;=1)*(ABS(EA54-$G54)&lt;=1)*1,""))),"")</f>
        <v/>
      </c>
      <c r="EG54" s="362">
        <f t="shared" si="580"/>
        <v>2</v>
      </c>
      <c r="EH54" s="133"/>
      <c r="EI54" s="253">
        <f t="shared" si="379"/>
        <v>5</v>
      </c>
      <c r="EJ54" s="254" t="str">
        <f t="shared" si="581"/>
        <v>England</v>
      </c>
      <c r="EK54" s="255">
        <f t="shared" si="582"/>
        <v>34</v>
      </c>
      <c r="EL54" s="254" t="str">
        <f t="shared" si="583"/>
        <v>Georgia</v>
      </c>
      <c r="EM54" s="258"/>
      <c r="EN54" s="258"/>
      <c r="EO54" s="361">
        <f t="shared" si="713"/>
        <v>0</v>
      </c>
      <c r="EP54" s="255" t="str">
        <f t="shared" si="584"/>
        <v/>
      </c>
      <c r="EQ54" s="255" t="str">
        <f>IF((EP54&lt;&gt;""),IF(OR($F54&lt;&gt;$G54,PrSettings!$M$4="●"),(($F54-$G54)=(EM54-EN54))*1,0),"")</f>
        <v/>
      </c>
      <c r="ER54" s="255" t="str">
        <f t="shared" si="585"/>
        <v/>
      </c>
      <c r="ES54" s="255" t="str">
        <f>IF(EP54&lt;&gt;"",IF(ABS($F54-$G54)&gt;=PrSettings!$M$7,(ABS($F54-$G54-EM54+EN54)&lt;=1)*1,IF(AND(EP54,$F54=$G54,$F54&gt;=PrSettings!$M$6),(ABS(EM54-$F54)&lt;=1)*1,IF(AND(ABS($F54-$G54-EM54+EN54)&lt;=1,$F54+$G54&gt;=PrSettings!$M$8),(ABS(EM54-$F54)&lt;=1)*(ABS(EN54-$G54)&lt;=1)*1,""))),"")</f>
        <v/>
      </c>
      <c r="ET54" s="362">
        <f t="shared" si="586"/>
        <v>2</v>
      </c>
      <c r="EU54" s="133"/>
      <c r="EV54" s="253">
        <f t="shared" si="383"/>
        <v>5</v>
      </c>
      <c r="EW54" s="254" t="str">
        <f t="shared" si="587"/>
        <v>England</v>
      </c>
      <c r="EX54" s="255">
        <f t="shared" si="588"/>
        <v>34</v>
      </c>
      <c r="EY54" s="254" t="str">
        <f t="shared" si="589"/>
        <v>Georgia</v>
      </c>
      <c r="EZ54" s="258"/>
      <c r="FA54" s="258"/>
      <c r="FB54" s="361">
        <f t="shared" si="714"/>
        <v>0</v>
      </c>
      <c r="FC54" s="255" t="str">
        <f t="shared" si="590"/>
        <v/>
      </c>
      <c r="FD54" s="255" t="str">
        <f>IF((FC54&lt;&gt;""),IF(OR($F54&lt;&gt;$G54,PrSettings!$M$4="●"),(($F54-$G54)=(EZ54-FA54))*1,0),"")</f>
        <v/>
      </c>
      <c r="FE54" s="255" t="str">
        <f t="shared" si="591"/>
        <v/>
      </c>
      <c r="FF54" s="255" t="str">
        <f>IF(FC54&lt;&gt;"",IF(ABS($F54-$G54)&gt;=PrSettings!$M$7,(ABS($F54-$G54-EZ54+FA54)&lt;=1)*1,IF(AND(FC54,$F54=$G54,$F54&gt;=PrSettings!$M$6),(ABS(EZ54-$F54)&lt;=1)*1,IF(AND(ABS($F54-$G54-EZ54+FA54)&lt;=1,$F54+$G54&gt;=PrSettings!$M$8),(ABS(EZ54-$F54)&lt;=1)*(ABS(FA54-$G54)&lt;=1)*1,""))),"")</f>
        <v/>
      </c>
      <c r="FG54" s="362">
        <f t="shared" si="592"/>
        <v>2</v>
      </c>
      <c r="FH54" s="133"/>
      <c r="FI54" s="253">
        <f t="shared" si="387"/>
        <v>5</v>
      </c>
      <c r="FJ54" s="254" t="str">
        <f t="shared" si="593"/>
        <v>England</v>
      </c>
      <c r="FK54" s="255">
        <f t="shared" si="594"/>
        <v>34</v>
      </c>
      <c r="FL54" s="254" t="str">
        <f t="shared" si="595"/>
        <v>Georgia</v>
      </c>
      <c r="FM54" s="258"/>
      <c r="FN54" s="258"/>
      <c r="FO54" s="361">
        <f t="shared" si="715"/>
        <v>0</v>
      </c>
      <c r="FP54" s="255" t="str">
        <f t="shared" si="596"/>
        <v/>
      </c>
      <c r="FQ54" s="255" t="str">
        <f>IF((FP54&lt;&gt;""),IF(OR($F54&lt;&gt;$G54,PrSettings!$M$4="●"),(($F54-$G54)=(FM54-FN54))*1,0),"")</f>
        <v/>
      </c>
      <c r="FR54" s="255" t="str">
        <f t="shared" si="597"/>
        <v/>
      </c>
      <c r="FS54" s="255" t="str">
        <f>IF(FP54&lt;&gt;"",IF(ABS($F54-$G54)&gt;=PrSettings!$M$7,(ABS($F54-$G54-FM54+FN54)&lt;=1)*1,IF(AND(FP54,$F54=$G54,$F54&gt;=PrSettings!$M$6),(ABS(FM54-$F54)&lt;=1)*1,IF(AND(ABS($F54-$G54-FM54+FN54)&lt;=1,$F54+$G54&gt;=PrSettings!$M$8),(ABS(FM54-$F54)&lt;=1)*(ABS(FN54-$G54)&lt;=1)*1,""))),"")</f>
        <v/>
      </c>
      <c r="FT54" s="362">
        <f t="shared" si="598"/>
        <v>2</v>
      </c>
      <c r="FU54" s="133"/>
      <c r="FV54" s="253">
        <f t="shared" si="391"/>
        <v>5</v>
      </c>
      <c r="FW54" s="254" t="str">
        <f t="shared" si="599"/>
        <v>England</v>
      </c>
      <c r="FX54" s="255">
        <f t="shared" si="600"/>
        <v>34</v>
      </c>
      <c r="FY54" s="254" t="str">
        <f t="shared" si="601"/>
        <v>Georgia</v>
      </c>
      <c r="FZ54" s="258"/>
      <c r="GA54" s="258"/>
      <c r="GB54" s="361">
        <f t="shared" si="716"/>
        <v>0</v>
      </c>
      <c r="GC54" s="255" t="str">
        <f t="shared" si="602"/>
        <v/>
      </c>
      <c r="GD54" s="255" t="str">
        <f>IF((GC54&lt;&gt;""),IF(OR($F54&lt;&gt;$G54,PrSettings!$M$4="●"),(($F54-$G54)=(FZ54-GA54))*1,0),"")</f>
        <v/>
      </c>
      <c r="GE54" s="255" t="str">
        <f t="shared" si="603"/>
        <v/>
      </c>
      <c r="GF54" s="255" t="str">
        <f>IF(GC54&lt;&gt;"",IF(ABS($F54-$G54)&gt;=PrSettings!$M$7,(ABS($F54-$G54-FZ54+GA54)&lt;=1)*1,IF(AND(GC54,$F54=$G54,$F54&gt;=PrSettings!$M$6),(ABS(FZ54-$F54)&lt;=1)*1,IF(AND(ABS($F54-$G54-FZ54+GA54)&lt;=1,$F54+$G54&gt;=PrSettings!$M$8),(ABS(FZ54-$F54)&lt;=1)*(ABS(GA54-$G54)&lt;=1)*1,""))),"")</f>
        <v/>
      </c>
      <c r="GG54" s="362">
        <f t="shared" si="604"/>
        <v>2</v>
      </c>
      <c r="GH54" s="133"/>
      <c r="GI54" s="253">
        <f t="shared" si="395"/>
        <v>5</v>
      </c>
      <c r="GJ54" s="254" t="str">
        <f t="shared" si="605"/>
        <v>England</v>
      </c>
      <c r="GK54" s="255">
        <f t="shared" si="606"/>
        <v>34</v>
      </c>
      <c r="GL54" s="254" t="str">
        <f t="shared" si="607"/>
        <v>Georgia</v>
      </c>
      <c r="GM54" s="258"/>
      <c r="GN54" s="258"/>
      <c r="GO54" s="361">
        <f t="shared" si="717"/>
        <v>0</v>
      </c>
      <c r="GP54" s="255" t="str">
        <f t="shared" si="608"/>
        <v/>
      </c>
      <c r="GQ54" s="255" t="str">
        <f>IF((GP54&lt;&gt;""),IF(OR($F54&lt;&gt;$G54,PrSettings!$M$4="●"),(($F54-$G54)=(GM54-GN54))*1,0),"")</f>
        <v/>
      </c>
      <c r="GR54" s="255" t="str">
        <f t="shared" si="609"/>
        <v/>
      </c>
      <c r="GS54" s="255" t="str">
        <f>IF(GP54&lt;&gt;"",IF(ABS($F54-$G54)&gt;=PrSettings!$M$7,(ABS($F54-$G54-GM54+GN54)&lt;=1)*1,IF(AND(GP54,$F54=$G54,$F54&gt;=PrSettings!$M$6),(ABS(GM54-$F54)&lt;=1)*1,IF(AND(ABS($F54-$G54-GM54+GN54)&lt;=1,$F54+$G54&gt;=PrSettings!$M$8),(ABS(GM54-$F54)&lt;=1)*(ABS(GN54-$G54)&lt;=1)*1,""))),"")</f>
        <v/>
      </c>
      <c r="GT54" s="362">
        <f t="shared" si="610"/>
        <v>2</v>
      </c>
      <c r="GU54" s="133"/>
      <c r="GV54" s="253">
        <f t="shared" si="399"/>
        <v>5</v>
      </c>
      <c r="GW54" s="254" t="str">
        <f t="shared" si="611"/>
        <v>England</v>
      </c>
      <c r="GX54" s="255">
        <f t="shared" si="612"/>
        <v>34</v>
      </c>
      <c r="GY54" s="254" t="str">
        <f t="shared" si="613"/>
        <v>Georgia</v>
      </c>
      <c r="GZ54" s="258"/>
      <c r="HA54" s="258"/>
      <c r="HB54" s="361">
        <f t="shared" si="718"/>
        <v>0</v>
      </c>
      <c r="HC54" s="255" t="str">
        <f t="shared" si="614"/>
        <v/>
      </c>
      <c r="HD54" s="255" t="str">
        <f>IF((HC54&lt;&gt;""),IF(OR($F54&lt;&gt;$G54,PrSettings!$M$4="●"),(($F54-$G54)=(GZ54-HA54))*1,0),"")</f>
        <v/>
      </c>
      <c r="HE54" s="255" t="str">
        <f t="shared" si="615"/>
        <v/>
      </c>
      <c r="HF54" s="255" t="str">
        <f>IF(HC54&lt;&gt;"",IF(ABS($F54-$G54)&gt;=PrSettings!$M$7,(ABS($F54-$G54-GZ54+HA54)&lt;=1)*1,IF(AND(HC54,$F54=$G54,$F54&gt;=PrSettings!$M$6),(ABS(GZ54-$F54)&lt;=1)*1,IF(AND(ABS($F54-$G54-GZ54+HA54)&lt;=1,$F54+$G54&gt;=PrSettings!$M$8),(ABS(GZ54-$F54)&lt;=1)*(ABS(HA54-$G54)&lt;=1)*1,""))),"")</f>
        <v/>
      </c>
      <c r="HG54" s="362">
        <f t="shared" si="616"/>
        <v>2</v>
      </c>
      <c r="HH54" s="133"/>
      <c r="HI54" s="253">
        <f t="shared" si="403"/>
        <v>5</v>
      </c>
      <c r="HJ54" s="254" t="str">
        <f t="shared" si="617"/>
        <v>England</v>
      </c>
      <c r="HK54" s="255">
        <f t="shared" si="618"/>
        <v>34</v>
      </c>
      <c r="HL54" s="254" t="str">
        <f t="shared" si="619"/>
        <v>Georgia</v>
      </c>
      <c r="HM54" s="258"/>
      <c r="HN54" s="258"/>
      <c r="HO54" s="361">
        <f t="shared" si="719"/>
        <v>0</v>
      </c>
      <c r="HP54" s="255" t="str">
        <f t="shared" si="620"/>
        <v/>
      </c>
      <c r="HQ54" s="255" t="str">
        <f>IF((HP54&lt;&gt;""),IF(OR($F54&lt;&gt;$G54,PrSettings!$M$4="●"),(($F54-$G54)=(HM54-HN54))*1,0),"")</f>
        <v/>
      </c>
      <c r="HR54" s="255" t="str">
        <f t="shared" si="621"/>
        <v/>
      </c>
      <c r="HS54" s="255" t="str">
        <f>IF(HP54&lt;&gt;"",IF(ABS($F54-$G54)&gt;=PrSettings!$M$7,(ABS($F54-$G54-HM54+HN54)&lt;=1)*1,IF(AND(HP54,$F54=$G54,$F54&gt;=PrSettings!$M$6),(ABS(HM54-$F54)&lt;=1)*1,IF(AND(ABS($F54-$G54-HM54+HN54)&lt;=1,$F54+$G54&gt;=PrSettings!$M$8),(ABS(HM54-$F54)&lt;=1)*(ABS(HN54-$G54)&lt;=1)*1,""))),"")</f>
        <v/>
      </c>
      <c r="HT54" s="362">
        <f t="shared" si="622"/>
        <v>2</v>
      </c>
      <c r="HU54" s="133"/>
      <c r="HV54" s="253">
        <f t="shared" si="407"/>
        <v>5</v>
      </c>
      <c r="HW54" s="254" t="str">
        <f t="shared" si="623"/>
        <v>England</v>
      </c>
      <c r="HX54" s="255">
        <f t="shared" si="624"/>
        <v>34</v>
      </c>
      <c r="HY54" s="254" t="str">
        <f t="shared" si="625"/>
        <v>Georgia</v>
      </c>
      <c r="HZ54" s="258"/>
      <c r="IA54" s="258"/>
      <c r="IB54" s="361">
        <f t="shared" si="720"/>
        <v>0</v>
      </c>
      <c r="IC54" s="255" t="str">
        <f t="shared" si="626"/>
        <v/>
      </c>
      <c r="ID54" s="255" t="str">
        <f>IF((IC54&lt;&gt;""),IF(OR($F54&lt;&gt;$G54,PrSettings!$M$4="●"),(($F54-$G54)=(HZ54-IA54))*1,0),"")</f>
        <v/>
      </c>
      <c r="IE54" s="255" t="str">
        <f t="shared" si="627"/>
        <v/>
      </c>
      <c r="IF54" s="255" t="str">
        <f>IF(IC54&lt;&gt;"",IF(ABS($F54-$G54)&gt;=PrSettings!$M$7,(ABS($F54-$G54-HZ54+IA54)&lt;=1)*1,IF(AND(IC54,$F54=$G54,$F54&gt;=PrSettings!$M$6),(ABS(HZ54-$F54)&lt;=1)*1,IF(AND(ABS($F54-$G54-HZ54+IA54)&lt;=1,$F54+$G54&gt;=PrSettings!$M$8),(ABS(HZ54-$F54)&lt;=1)*(ABS(IA54-$G54)&lt;=1)*1,""))),"")</f>
        <v/>
      </c>
      <c r="IG54" s="362">
        <f t="shared" si="628"/>
        <v>2</v>
      </c>
      <c r="IH54" s="133"/>
      <c r="II54" s="253">
        <f t="shared" si="411"/>
        <v>5</v>
      </c>
      <c r="IJ54" s="254" t="str">
        <f t="shared" si="629"/>
        <v>England</v>
      </c>
      <c r="IK54" s="255">
        <f t="shared" si="630"/>
        <v>34</v>
      </c>
      <c r="IL54" s="254" t="str">
        <f t="shared" si="631"/>
        <v>Georgia</v>
      </c>
      <c r="IM54" s="258"/>
      <c r="IN54" s="258"/>
      <c r="IO54" s="361">
        <f t="shared" si="721"/>
        <v>0</v>
      </c>
      <c r="IP54" s="255" t="str">
        <f t="shared" si="632"/>
        <v/>
      </c>
      <c r="IQ54" s="255" t="str">
        <f>IF((IP54&lt;&gt;""),IF(OR($F54&lt;&gt;$G54,PrSettings!$M$4="●"),(($F54-$G54)=(IM54-IN54))*1,0),"")</f>
        <v/>
      </c>
      <c r="IR54" s="255" t="str">
        <f t="shared" si="633"/>
        <v/>
      </c>
      <c r="IS54" s="255" t="str">
        <f>IF(IP54&lt;&gt;"",IF(ABS($F54-$G54)&gt;=PrSettings!$M$7,(ABS($F54-$G54-IM54+IN54)&lt;=1)*1,IF(AND(IP54,$F54=$G54,$F54&gt;=PrSettings!$M$6),(ABS(IM54-$F54)&lt;=1)*1,IF(AND(ABS($F54-$G54-IM54+IN54)&lt;=1,$F54+$G54&gt;=PrSettings!$M$8),(ABS(IM54-$F54)&lt;=1)*(ABS(IN54-$G54)&lt;=1)*1,""))),"")</f>
        <v/>
      </c>
      <c r="IT54" s="362">
        <f t="shared" si="634"/>
        <v>2</v>
      </c>
      <c r="IU54" s="133"/>
      <c r="IV54" s="253">
        <f t="shared" si="415"/>
        <v>5</v>
      </c>
      <c r="IW54" s="254" t="str">
        <f t="shared" si="635"/>
        <v>England</v>
      </c>
      <c r="IX54" s="255">
        <f t="shared" si="636"/>
        <v>34</v>
      </c>
      <c r="IY54" s="254" t="str">
        <f t="shared" si="637"/>
        <v>Georgia</v>
      </c>
      <c r="IZ54" s="258"/>
      <c r="JA54" s="258"/>
      <c r="JB54" s="361">
        <f t="shared" si="722"/>
        <v>0</v>
      </c>
      <c r="JC54" s="255" t="str">
        <f t="shared" si="638"/>
        <v/>
      </c>
      <c r="JD54" s="255" t="str">
        <f>IF((JC54&lt;&gt;""),IF(OR($F54&lt;&gt;$G54,PrSettings!$M$4="●"),(($F54-$G54)=(IZ54-JA54))*1,0),"")</f>
        <v/>
      </c>
      <c r="JE54" s="255" t="str">
        <f t="shared" si="639"/>
        <v/>
      </c>
      <c r="JF54" s="255" t="str">
        <f>IF(JC54&lt;&gt;"",IF(ABS($F54-$G54)&gt;=PrSettings!$M$7,(ABS($F54-$G54-IZ54+JA54)&lt;=1)*1,IF(AND(JC54,$F54=$G54,$F54&gt;=PrSettings!$M$6),(ABS(IZ54-$F54)&lt;=1)*1,IF(AND(ABS($F54-$G54-IZ54+JA54)&lt;=1,$F54+$G54&gt;=PrSettings!$M$8),(ABS(IZ54-$F54)&lt;=1)*(ABS(JA54-$G54)&lt;=1)*1,""))),"")</f>
        <v/>
      </c>
      <c r="JG54" s="362">
        <f t="shared" si="640"/>
        <v>2</v>
      </c>
      <c r="JH54" s="133"/>
      <c r="JI54" s="253">
        <f t="shared" si="419"/>
        <v>5</v>
      </c>
      <c r="JJ54" s="254" t="str">
        <f t="shared" si="641"/>
        <v>England</v>
      </c>
      <c r="JK54" s="255">
        <f t="shared" si="642"/>
        <v>34</v>
      </c>
      <c r="JL54" s="254" t="str">
        <f t="shared" si="643"/>
        <v>Georgia</v>
      </c>
      <c r="JM54" s="258"/>
      <c r="JN54" s="258"/>
      <c r="JO54" s="361">
        <f t="shared" si="723"/>
        <v>0</v>
      </c>
      <c r="JP54" s="255" t="str">
        <f t="shared" si="644"/>
        <v/>
      </c>
      <c r="JQ54" s="255" t="str">
        <f>IF((JP54&lt;&gt;""),IF(OR($F54&lt;&gt;$G54,PrSettings!$M$4="●"),(($F54-$G54)=(JM54-JN54))*1,0),"")</f>
        <v/>
      </c>
      <c r="JR54" s="255" t="str">
        <f t="shared" si="645"/>
        <v/>
      </c>
      <c r="JS54" s="255" t="str">
        <f>IF(JP54&lt;&gt;"",IF(ABS($F54-$G54)&gt;=PrSettings!$M$7,(ABS($F54-$G54-JM54+JN54)&lt;=1)*1,IF(AND(JP54,$F54=$G54,$F54&gt;=PrSettings!$M$6),(ABS(JM54-$F54)&lt;=1)*1,IF(AND(ABS($F54-$G54-JM54+JN54)&lt;=1,$F54+$G54&gt;=PrSettings!$M$8),(ABS(JM54-$F54)&lt;=1)*(ABS(JN54-$G54)&lt;=1)*1,""))),"")</f>
        <v/>
      </c>
      <c r="JT54" s="362">
        <f t="shared" si="646"/>
        <v>2</v>
      </c>
      <c r="JU54" s="133"/>
      <c r="JV54" s="253">
        <f t="shared" si="423"/>
        <v>5</v>
      </c>
      <c r="JW54" s="254" t="str">
        <f t="shared" si="647"/>
        <v>England</v>
      </c>
      <c r="JX54" s="255">
        <f t="shared" si="648"/>
        <v>34</v>
      </c>
      <c r="JY54" s="254" t="str">
        <f t="shared" si="649"/>
        <v>Georgia</v>
      </c>
      <c r="JZ54" s="258"/>
      <c r="KA54" s="258"/>
      <c r="KB54" s="361">
        <f t="shared" si="724"/>
        <v>0</v>
      </c>
      <c r="KC54" s="255" t="str">
        <f t="shared" si="650"/>
        <v/>
      </c>
      <c r="KD54" s="255" t="str">
        <f>IF((KC54&lt;&gt;""),IF(OR($F54&lt;&gt;$G54,PrSettings!$M$4="●"),(($F54-$G54)=(JZ54-KA54))*1,0),"")</f>
        <v/>
      </c>
      <c r="KE54" s="255" t="str">
        <f t="shared" si="651"/>
        <v/>
      </c>
      <c r="KF54" s="255" t="str">
        <f>IF(KC54&lt;&gt;"",IF(ABS($F54-$G54)&gt;=PrSettings!$M$7,(ABS($F54-$G54-JZ54+KA54)&lt;=1)*1,IF(AND(KC54,$F54=$G54,$F54&gt;=PrSettings!$M$6),(ABS(JZ54-$F54)&lt;=1)*1,IF(AND(ABS($F54-$G54-JZ54+KA54)&lt;=1,$F54+$G54&gt;=PrSettings!$M$8),(ABS(JZ54-$F54)&lt;=1)*(ABS(KA54-$G54)&lt;=1)*1,""))),"")</f>
        <v/>
      </c>
      <c r="KG54" s="362">
        <f t="shared" si="652"/>
        <v>2</v>
      </c>
      <c r="KH54" s="133"/>
      <c r="KI54" s="253">
        <f t="shared" si="427"/>
        <v>5</v>
      </c>
      <c r="KJ54" s="254" t="str">
        <f t="shared" si="653"/>
        <v>England</v>
      </c>
      <c r="KK54" s="255">
        <f t="shared" si="654"/>
        <v>34</v>
      </c>
      <c r="KL54" s="254" t="str">
        <f t="shared" si="655"/>
        <v>Georgia</v>
      </c>
      <c r="KM54" s="258"/>
      <c r="KN54" s="258"/>
      <c r="KO54" s="361">
        <f t="shared" si="725"/>
        <v>0</v>
      </c>
      <c r="KP54" s="255" t="str">
        <f t="shared" si="656"/>
        <v/>
      </c>
      <c r="KQ54" s="255" t="str">
        <f>IF((KP54&lt;&gt;""),IF(OR($F54&lt;&gt;$G54,PrSettings!$M$4="●"),(($F54-$G54)=(KM54-KN54))*1,0),"")</f>
        <v/>
      </c>
      <c r="KR54" s="255" t="str">
        <f t="shared" si="657"/>
        <v/>
      </c>
      <c r="KS54" s="255" t="str">
        <f>IF(KP54&lt;&gt;"",IF(ABS($F54-$G54)&gt;=PrSettings!$M$7,(ABS($F54-$G54-KM54+KN54)&lt;=1)*1,IF(AND(KP54,$F54=$G54,$F54&gt;=PrSettings!$M$6),(ABS(KM54-$F54)&lt;=1)*1,IF(AND(ABS($F54-$G54-KM54+KN54)&lt;=1,$F54+$G54&gt;=PrSettings!$M$8),(ABS(KM54-$F54)&lt;=1)*(ABS(KN54-$G54)&lt;=1)*1,""))),"")</f>
        <v/>
      </c>
      <c r="KT54" s="362">
        <f t="shared" si="658"/>
        <v>2</v>
      </c>
      <c r="KU54" s="133"/>
      <c r="KV54" s="253">
        <f t="shared" si="431"/>
        <v>5</v>
      </c>
      <c r="KW54" s="254" t="str">
        <f t="shared" si="659"/>
        <v>England</v>
      </c>
      <c r="KX54" s="255">
        <f t="shared" si="660"/>
        <v>34</v>
      </c>
      <c r="KY54" s="254" t="str">
        <f t="shared" si="661"/>
        <v>Georgia</v>
      </c>
      <c r="KZ54" s="258"/>
      <c r="LA54" s="258"/>
      <c r="LB54" s="361">
        <f t="shared" si="726"/>
        <v>0</v>
      </c>
      <c r="LC54" s="255" t="str">
        <f t="shared" si="662"/>
        <v/>
      </c>
      <c r="LD54" s="255" t="str">
        <f>IF((LC54&lt;&gt;""),IF(OR($F54&lt;&gt;$G54,PrSettings!$M$4="●"),(($F54-$G54)=(KZ54-LA54))*1,0),"")</f>
        <v/>
      </c>
      <c r="LE54" s="255" t="str">
        <f t="shared" si="663"/>
        <v/>
      </c>
      <c r="LF54" s="255" t="str">
        <f>IF(LC54&lt;&gt;"",IF(ABS($F54-$G54)&gt;=PrSettings!$M$7,(ABS($F54-$G54-KZ54+LA54)&lt;=1)*1,IF(AND(LC54,$F54=$G54,$F54&gt;=PrSettings!$M$6),(ABS(KZ54-$F54)&lt;=1)*1,IF(AND(ABS($F54-$G54-KZ54+LA54)&lt;=1,$F54+$G54&gt;=PrSettings!$M$8),(ABS(KZ54-$F54)&lt;=1)*(ABS(LA54-$G54)&lt;=1)*1,""))),"")</f>
        <v/>
      </c>
      <c r="LG54" s="362">
        <f t="shared" si="664"/>
        <v>2</v>
      </c>
      <c r="LH54" s="133"/>
      <c r="LI54" s="253">
        <f t="shared" si="435"/>
        <v>5</v>
      </c>
      <c r="LJ54" s="254" t="str">
        <f t="shared" si="665"/>
        <v>England</v>
      </c>
      <c r="LK54" s="255">
        <f t="shared" si="666"/>
        <v>34</v>
      </c>
      <c r="LL54" s="254" t="str">
        <f t="shared" si="667"/>
        <v>Georgia</v>
      </c>
      <c r="LM54" s="258"/>
      <c r="LN54" s="258"/>
      <c r="LO54" s="361">
        <f t="shared" si="727"/>
        <v>0</v>
      </c>
      <c r="LP54" s="255" t="str">
        <f t="shared" si="668"/>
        <v/>
      </c>
      <c r="LQ54" s="255" t="str">
        <f>IF((LP54&lt;&gt;""),IF(OR($F54&lt;&gt;$G54,PrSettings!$M$4="●"),(($F54-$G54)=(LM54-LN54))*1,0),"")</f>
        <v/>
      </c>
      <c r="LR54" s="255" t="str">
        <f t="shared" si="669"/>
        <v/>
      </c>
      <c r="LS54" s="255" t="str">
        <f>IF(LP54&lt;&gt;"",IF(ABS($F54-$G54)&gt;=PrSettings!$M$7,(ABS($F54-$G54-LM54+LN54)&lt;=1)*1,IF(AND(LP54,$F54=$G54,$F54&gt;=PrSettings!$M$6),(ABS(LM54-$F54)&lt;=1)*1,IF(AND(ABS($F54-$G54-LM54+LN54)&lt;=1,$F54+$G54&gt;=PrSettings!$M$8),(ABS(LM54-$F54)&lt;=1)*(ABS(LN54-$G54)&lt;=1)*1,""))),"")</f>
        <v/>
      </c>
      <c r="LT54" s="362">
        <f t="shared" si="670"/>
        <v>2</v>
      </c>
      <c r="LU54" s="133"/>
      <c r="LV54" s="253">
        <f t="shared" si="439"/>
        <v>5</v>
      </c>
      <c r="LW54" s="254" t="str">
        <f t="shared" si="671"/>
        <v>England</v>
      </c>
      <c r="LX54" s="255">
        <f t="shared" si="672"/>
        <v>34</v>
      </c>
      <c r="LY54" s="254" t="str">
        <f t="shared" si="673"/>
        <v>Georgia</v>
      </c>
      <c r="LZ54" s="258"/>
      <c r="MA54" s="258"/>
      <c r="MB54" s="361">
        <f t="shared" si="728"/>
        <v>0</v>
      </c>
      <c r="MC54" s="255" t="str">
        <f t="shared" si="674"/>
        <v/>
      </c>
      <c r="MD54" s="255" t="str">
        <f>IF((MC54&lt;&gt;""),IF(OR($F54&lt;&gt;$G54,PrSettings!$M$4="●"),(($F54-$G54)=(LZ54-MA54))*1,0),"")</f>
        <v/>
      </c>
      <c r="ME54" s="255" t="str">
        <f t="shared" si="675"/>
        <v/>
      </c>
      <c r="MF54" s="255" t="str">
        <f>IF(MC54&lt;&gt;"",IF(ABS($F54-$G54)&gt;=PrSettings!$M$7,(ABS($F54-$G54-LZ54+MA54)&lt;=1)*1,IF(AND(MC54,$F54=$G54,$F54&gt;=PrSettings!$M$6),(ABS(LZ54-$F54)&lt;=1)*1,IF(AND(ABS($F54-$G54-LZ54+MA54)&lt;=1,$F54+$G54&gt;=PrSettings!$M$8),(ABS(LZ54-$F54)&lt;=1)*(ABS(MA54-$G54)&lt;=1)*1,""))),"")</f>
        <v/>
      </c>
      <c r="MG54" s="362">
        <f t="shared" si="676"/>
        <v>2</v>
      </c>
    </row>
    <row r="55">
      <c r="A55" s="172"/>
      <c r="B55" s="253">
        <f t="array" ref="B55">IF(C55="","",INDEX(Groups!$C$7:$C$35,MATCH(C55,Groups!$D$7:$D$35,0)))</f>
        <v>20</v>
      </c>
      <c r="C55" s="254" t="str">
        <f>INDIRECT("'"&amp;References!$A$1&amp;"'!"&amp;"$W$54")</f>
        <v>Switzerland</v>
      </c>
      <c r="D55" s="255">
        <f t="array" ref="D55">IF(E55="","",INDEX(Groups!$C$7:$C$35,MATCH(E55,Groups!$D$7:$D$35,0)))</f>
        <v>3</v>
      </c>
      <c r="E55" s="254" t="str">
        <f>INDIRECT("'"&amp;References!$A$1&amp;"'!"&amp;"$X$54")</f>
        <v>Spain</v>
      </c>
      <c r="F55" s="256">
        <f>IF(AND(INDIRECT("'"&amp;References!$A$1&amp;"'!"&amp;"$W$55")&lt;&gt;"",INDIRECT("'"&amp;References!$A$1&amp;"'!"&amp;"$X$55")&lt;&gt;""),INDIRECT("'"&amp;References!$A$1&amp;"'!"&amp;"$W$55"),"")</f>
        <v>0</v>
      </c>
      <c r="G55" s="257">
        <f>IF(AND(INDIRECT("'"&amp;References!$A$1&amp;"'!"&amp;"$W$55")&lt;&gt;"",INDIRECT("'"&amp;References!$A$1&amp;"'!"&amp;"$X$55")&lt;&gt;""),INDIRECT("'"&amp;References!$A$1&amp;"'!"&amp;"$X$55"),"")</f>
        <v>1</v>
      </c>
      <c r="H55" s="133"/>
      <c r="I55" s="253">
        <f t="shared" si="339"/>
        <v>20</v>
      </c>
      <c r="J55" s="254" t="str">
        <f t="shared" si="521"/>
        <v>Switzerland</v>
      </c>
      <c r="K55" s="255">
        <f t="shared" si="522"/>
        <v>3</v>
      </c>
      <c r="L55" s="254" t="str">
        <f t="shared" si="523"/>
        <v>Spain</v>
      </c>
      <c r="M55" s="258"/>
      <c r="N55" s="258"/>
      <c r="O55" s="361">
        <f t="shared" si="703"/>
        <v>0</v>
      </c>
      <c r="P55" s="255" t="str">
        <f t="shared" si="524"/>
        <v/>
      </c>
      <c r="Q55" s="255" t="str">
        <f>IF((P55&lt;&gt;""),IF(OR($F55&lt;&gt;$G55,PrSettings!$M$4="●"),(($F55-$G55)=(M55-N55))*1,0),"")</f>
        <v/>
      </c>
      <c r="R55" s="255" t="str">
        <f t="shared" si="525"/>
        <v/>
      </c>
      <c r="S55" s="255" t="str">
        <f>IF(P55&lt;&gt;"",IF(ABS($F55-$G55)&gt;=PrSettings!$M$7,(ABS($F55-$G55-M55+N55)&lt;=1)*1,IF(AND(P55,$F55=$G55,$F55&gt;=PrSettings!$M$6),(ABS(M55-$F55)&lt;=1)*1,IF(AND(ABS($F55-$G55-M55+N55)&lt;=1,$F55+$G55&gt;=PrSettings!$M$8),(ABS(M55-$F55)&lt;=1)*(ABS(N55-$G55)&lt;=1)*1,""))),"")</f>
        <v/>
      </c>
      <c r="T55" s="363">
        <f t="shared" si="526"/>
        <v>2</v>
      </c>
      <c r="U55" s="133"/>
      <c r="V55" s="253">
        <f t="shared" si="343"/>
        <v>20</v>
      </c>
      <c r="W55" s="254" t="str">
        <f t="shared" si="527"/>
        <v>Switzerland</v>
      </c>
      <c r="X55" s="255">
        <f t="shared" si="528"/>
        <v>3</v>
      </c>
      <c r="Y55" s="254" t="str">
        <f t="shared" si="529"/>
        <v>Spain</v>
      </c>
      <c r="Z55" s="258"/>
      <c r="AA55" s="258"/>
      <c r="AB55" s="361">
        <f t="shared" si="704"/>
        <v>0</v>
      </c>
      <c r="AC55" s="255" t="str">
        <f t="shared" si="530"/>
        <v/>
      </c>
      <c r="AD55" s="255" t="str">
        <f>IF((AC55&lt;&gt;""),IF(OR($F55&lt;&gt;$G55,PrSettings!$M$4="●"),(($F55-$G55)=(Z55-AA55))*1,0),"")</f>
        <v/>
      </c>
      <c r="AE55" s="255" t="str">
        <f t="shared" si="531"/>
        <v/>
      </c>
      <c r="AF55" s="255" t="str">
        <f>IF(AC55&lt;&gt;"",IF(ABS($F55-$G55)&gt;=PrSettings!$M$7,(ABS($F55-$G55-Z55+AA55)&lt;=1)*1,IF(AND(AC55,$F55=$G55,$F55&gt;=PrSettings!$M$6),(ABS(Z55-$F55)&lt;=1)*1,IF(AND(ABS($F55-$G55-Z55+AA55)&lt;=1,$F55+$G55&gt;=PrSettings!$M$8),(ABS(Z55-$F55)&lt;=1)*(ABS(AA55-$G55)&lt;=1)*1,""))),"")</f>
        <v/>
      </c>
      <c r="AG55" s="363">
        <f t="shared" si="532"/>
        <v>2</v>
      </c>
      <c r="AH55" s="133"/>
      <c r="AI55" s="253">
        <f t="shared" si="347"/>
        <v>20</v>
      </c>
      <c r="AJ55" s="254" t="str">
        <f t="shared" si="533"/>
        <v>Switzerland</v>
      </c>
      <c r="AK55" s="255">
        <f t="shared" si="534"/>
        <v>3</v>
      </c>
      <c r="AL55" s="254" t="str">
        <f t="shared" si="535"/>
        <v>Spain</v>
      </c>
      <c r="AM55" s="258"/>
      <c r="AN55" s="258"/>
      <c r="AO55" s="361">
        <f t="shared" si="705"/>
        <v>0</v>
      </c>
      <c r="AP55" s="255" t="str">
        <f t="shared" si="536"/>
        <v/>
      </c>
      <c r="AQ55" s="255" t="str">
        <f>IF((AP55&lt;&gt;""),IF(OR($F55&lt;&gt;$G55,PrSettings!$M$4="●"),(($F55-$G55)=(AM55-AN55))*1,0),"")</f>
        <v/>
      </c>
      <c r="AR55" s="255" t="str">
        <f t="shared" si="537"/>
        <v/>
      </c>
      <c r="AS55" s="255" t="str">
        <f>IF(AP55&lt;&gt;"",IF(ABS($F55-$G55)&gt;=PrSettings!$M$7,(ABS($F55-$G55-AM55+AN55)&lt;=1)*1,IF(AND(AP55,$F55=$G55,$F55&gt;=PrSettings!$M$6),(ABS(AM55-$F55)&lt;=1)*1,IF(AND(ABS($F55-$G55-AM55+AN55)&lt;=1,$F55+$G55&gt;=PrSettings!$M$8),(ABS(AM55-$F55)&lt;=1)*(ABS(AN55-$G55)&lt;=1)*1,""))),"")</f>
        <v/>
      </c>
      <c r="AT55" s="363">
        <f t="shared" si="538"/>
        <v>2</v>
      </c>
      <c r="AU55" s="133"/>
      <c r="AV55" s="253">
        <f t="shared" si="351"/>
        <v>20</v>
      </c>
      <c r="AW55" s="254" t="str">
        <f t="shared" si="539"/>
        <v>Switzerland</v>
      </c>
      <c r="AX55" s="255">
        <f t="shared" si="540"/>
        <v>3</v>
      </c>
      <c r="AY55" s="254" t="str">
        <f t="shared" si="541"/>
        <v>Spain</v>
      </c>
      <c r="AZ55" s="258"/>
      <c r="BA55" s="258"/>
      <c r="BB55" s="361">
        <f t="shared" si="706"/>
        <v>0</v>
      </c>
      <c r="BC55" s="255" t="str">
        <f t="shared" si="542"/>
        <v/>
      </c>
      <c r="BD55" s="255" t="str">
        <f>IF((BC55&lt;&gt;""),IF(OR($F55&lt;&gt;$G55,PrSettings!$M$4="●"),(($F55-$G55)=(AZ55-BA55))*1,0),"")</f>
        <v/>
      </c>
      <c r="BE55" s="255" t="str">
        <f t="shared" si="543"/>
        <v/>
      </c>
      <c r="BF55" s="255" t="str">
        <f>IF(BC55&lt;&gt;"",IF(ABS($F55-$G55)&gt;=PrSettings!$M$7,(ABS($F55-$G55-AZ55+BA55)&lt;=1)*1,IF(AND(BC55,$F55=$G55,$F55&gt;=PrSettings!$M$6),(ABS(AZ55-$F55)&lt;=1)*1,IF(AND(ABS($F55-$G55-AZ55+BA55)&lt;=1,$F55+$G55&gt;=PrSettings!$M$8),(ABS(AZ55-$F55)&lt;=1)*(ABS(BA55-$G55)&lt;=1)*1,""))),"")</f>
        <v/>
      </c>
      <c r="BG55" s="363">
        <f t="shared" si="544"/>
        <v>2</v>
      </c>
      <c r="BH55" s="133"/>
      <c r="BI55" s="253">
        <f t="shared" si="355"/>
        <v>20</v>
      </c>
      <c r="BJ55" s="254" t="str">
        <f t="shared" si="545"/>
        <v>Switzerland</v>
      </c>
      <c r="BK55" s="255">
        <f t="shared" si="546"/>
        <v>3</v>
      </c>
      <c r="BL55" s="254" t="str">
        <f t="shared" si="547"/>
        <v>Spain</v>
      </c>
      <c r="BM55" s="258"/>
      <c r="BN55" s="258"/>
      <c r="BO55" s="361">
        <f t="shared" si="707"/>
        <v>0</v>
      </c>
      <c r="BP55" s="255" t="str">
        <f t="shared" si="548"/>
        <v/>
      </c>
      <c r="BQ55" s="255" t="str">
        <f>IF((BP55&lt;&gt;""),IF(OR($F55&lt;&gt;$G55,PrSettings!$M$4="●"),(($F55-$G55)=(BM55-BN55))*1,0),"")</f>
        <v/>
      </c>
      <c r="BR55" s="255" t="str">
        <f t="shared" si="549"/>
        <v/>
      </c>
      <c r="BS55" s="255" t="str">
        <f>IF(BP55&lt;&gt;"",IF(ABS($F55-$G55)&gt;=PrSettings!$M$7,(ABS($F55-$G55-BM55+BN55)&lt;=1)*1,IF(AND(BP55,$F55=$G55,$F55&gt;=PrSettings!$M$6),(ABS(BM55-$F55)&lt;=1)*1,IF(AND(ABS($F55-$G55-BM55+BN55)&lt;=1,$F55+$G55&gt;=PrSettings!$M$8),(ABS(BM55-$F55)&lt;=1)*(ABS(BN55-$G55)&lt;=1)*1,""))),"")</f>
        <v/>
      </c>
      <c r="BT55" s="363">
        <f t="shared" si="550"/>
        <v>2</v>
      </c>
      <c r="BU55" s="133"/>
      <c r="BV55" s="253">
        <f t="shared" si="359"/>
        <v>20</v>
      </c>
      <c r="BW55" s="254" t="str">
        <f t="shared" si="551"/>
        <v>Switzerland</v>
      </c>
      <c r="BX55" s="255">
        <f t="shared" si="552"/>
        <v>3</v>
      </c>
      <c r="BY55" s="254" t="str">
        <f t="shared" si="553"/>
        <v>Spain</v>
      </c>
      <c r="BZ55" s="258"/>
      <c r="CA55" s="258"/>
      <c r="CB55" s="361">
        <f t="shared" si="708"/>
        <v>0</v>
      </c>
      <c r="CC55" s="255" t="str">
        <f t="shared" si="554"/>
        <v/>
      </c>
      <c r="CD55" s="255" t="str">
        <f>IF((CC55&lt;&gt;""),IF(OR($F55&lt;&gt;$G55,PrSettings!$M$4="●"),(($F55-$G55)=(BZ55-CA55))*1,0),"")</f>
        <v/>
      </c>
      <c r="CE55" s="255" t="str">
        <f t="shared" si="555"/>
        <v/>
      </c>
      <c r="CF55" s="255" t="str">
        <f>IF(CC55&lt;&gt;"",IF(ABS($F55-$G55)&gt;=PrSettings!$M$7,(ABS($F55-$G55-BZ55+CA55)&lt;=1)*1,IF(AND(CC55,$F55=$G55,$F55&gt;=PrSettings!$M$6),(ABS(BZ55-$F55)&lt;=1)*1,IF(AND(ABS($F55-$G55-BZ55+CA55)&lt;=1,$F55+$G55&gt;=PrSettings!$M$8),(ABS(BZ55-$F55)&lt;=1)*(ABS(CA55-$G55)&lt;=1)*1,""))),"")</f>
        <v/>
      </c>
      <c r="CG55" s="363">
        <f t="shared" si="556"/>
        <v>2</v>
      </c>
      <c r="CH55" s="133"/>
      <c r="CI55" s="253">
        <f t="shared" si="363"/>
        <v>20</v>
      </c>
      <c r="CJ55" s="254" t="str">
        <f t="shared" si="557"/>
        <v>Switzerland</v>
      </c>
      <c r="CK55" s="255">
        <f t="shared" si="558"/>
        <v>3</v>
      </c>
      <c r="CL55" s="254" t="str">
        <f t="shared" si="559"/>
        <v>Spain</v>
      </c>
      <c r="CM55" s="258"/>
      <c r="CN55" s="258"/>
      <c r="CO55" s="361">
        <f t="shared" si="709"/>
        <v>0</v>
      </c>
      <c r="CP55" s="255" t="str">
        <f t="shared" si="560"/>
        <v/>
      </c>
      <c r="CQ55" s="255" t="str">
        <f>IF((CP55&lt;&gt;""),IF(OR($F55&lt;&gt;$G55,PrSettings!$M$4="●"),(($F55-$G55)=(CM55-CN55))*1,0),"")</f>
        <v/>
      </c>
      <c r="CR55" s="255" t="str">
        <f t="shared" si="561"/>
        <v/>
      </c>
      <c r="CS55" s="255" t="str">
        <f>IF(CP55&lt;&gt;"",IF(ABS($F55-$G55)&gt;=PrSettings!$M$7,(ABS($F55-$G55-CM55+CN55)&lt;=1)*1,IF(AND(CP55,$F55=$G55,$F55&gt;=PrSettings!$M$6),(ABS(CM55-$F55)&lt;=1)*1,IF(AND(ABS($F55-$G55-CM55+CN55)&lt;=1,$F55+$G55&gt;=PrSettings!$M$8),(ABS(CM55-$F55)&lt;=1)*(ABS(CN55-$G55)&lt;=1)*1,""))),"")</f>
        <v/>
      </c>
      <c r="CT55" s="363">
        <f t="shared" si="562"/>
        <v>2</v>
      </c>
      <c r="CU55" s="133"/>
      <c r="CV55" s="253">
        <f t="shared" si="367"/>
        <v>20</v>
      </c>
      <c r="CW55" s="254" t="str">
        <f t="shared" si="563"/>
        <v>Switzerland</v>
      </c>
      <c r="CX55" s="255">
        <f t="shared" si="564"/>
        <v>3</v>
      </c>
      <c r="CY55" s="254" t="str">
        <f t="shared" si="565"/>
        <v>Spain</v>
      </c>
      <c r="CZ55" s="258"/>
      <c r="DA55" s="258"/>
      <c r="DB55" s="361">
        <f t="shared" si="710"/>
        <v>0</v>
      </c>
      <c r="DC55" s="255" t="str">
        <f t="shared" si="566"/>
        <v/>
      </c>
      <c r="DD55" s="255" t="str">
        <f>IF((DC55&lt;&gt;""),IF(OR($F55&lt;&gt;$G55,PrSettings!$M$4="●"),(($F55-$G55)=(CZ55-DA55))*1,0),"")</f>
        <v/>
      </c>
      <c r="DE55" s="255" t="str">
        <f t="shared" si="567"/>
        <v/>
      </c>
      <c r="DF55" s="255" t="str">
        <f>IF(DC55&lt;&gt;"",IF(ABS($F55-$G55)&gt;=PrSettings!$M$7,(ABS($F55-$G55-CZ55+DA55)&lt;=1)*1,IF(AND(DC55,$F55=$G55,$F55&gt;=PrSettings!$M$6),(ABS(CZ55-$F55)&lt;=1)*1,IF(AND(ABS($F55-$G55-CZ55+DA55)&lt;=1,$F55+$G55&gt;=PrSettings!$M$8),(ABS(CZ55-$F55)&lt;=1)*(ABS(DA55-$G55)&lt;=1)*1,""))),"")</f>
        <v/>
      </c>
      <c r="DG55" s="363">
        <f t="shared" si="568"/>
        <v>2</v>
      </c>
      <c r="DH55" s="133"/>
      <c r="DI55" s="253">
        <f t="shared" si="371"/>
        <v>20</v>
      </c>
      <c r="DJ55" s="254" t="str">
        <f t="shared" si="569"/>
        <v>Switzerland</v>
      </c>
      <c r="DK55" s="255">
        <f t="shared" si="570"/>
        <v>3</v>
      </c>
      <c r="DL55" s="254" t="str">
        <f t="shared" si="571"/>
        <v>Spain</v>
      </c>
      <c r="DM55" s="258"/>
      <c r="DN55" s="258"/>
      <c r="DO55" s="361">
        <f t="shared" si="711"/>
        <v>0</v>
      </c>
      <c r="DP55" s="255" t="str">
        <f t="shared" si="572"/>
        <v/>
      </c>
      <c r="DQ55" s="255" t="str">
        <f>IF((DP55&lt;&gt;""),IF(OR($F55&lt;&gt;$G55,PrSettings!$M$4="●"),(($F55-$G55)=(DM55-DN55))*1,0),"")</f>
        <v/>
      </c>
      <c r="DR55" s="255" t="str">
        <f t="shared" si="573"/>
        <v/>
      </c>
      <c r="DS55" s="255" t="str">
        <f>IF(DP55&lt;&gt;"",IF(ABS($F55-$G55)&gt;=PrSettings!$M$7,(ABS($F55-$G55-DM55+DN55)&lt;=1)*1,IF(AND(DP55,$F55=$G55,$F55&gt;=PrSettings!$M$6),(ABS(DM55-$F55)&lt;=1)*1,IF(AND(ABS($F55-$G55-DM55+DN55)&lt;=1,$F55+$G55&gt;=PrSettings!$M$8),(ABS(DM55-$F55)&lt;=1)*(ABS(DN55-$G55)&lt;=1)*1,""))),"")</f>
        <v/>
      </c>
      <c r="DT55" s="363">
        <f t="shared" si="574"/>
        <v>2</v>
      </c>
      <c r="DU55" s="133"/>
      <c r="DV55" s="253">
        <f t="shared" si="375"/>
        <v>20</v>
      </c>
      <c r="DW55" s="254" t="str">
        <f t="shared" si="575"/>
        <v>Switzerland</v>
      </c>
      <c r="DX55" s="255">
        <f t="shared" si="576"/>
        <v>3</v>
      </c>
      <c r="DY55" s="254" t="str">
        <f t="shared" si="577"/>
        <v>Spain</v>
      </c>
      <c r="DZ55" s="258"/>
      <c r="EA55" s="258"/>
      <c r="EB55" s="361">
        <f t="shared" si="712"/>
        <v>0</v>
      </c>
      <c r="EC55" s="255" t="str">
        <f t="shared" si="578"/>
        <v/>
      </c>
      <c r="ED55" s="255" t="str">
        <f>IF((EC55&lt;&gt;""),IF(OR($F55&lt;&gt;$G55,PrSettings!$M$4="●"),(($F55-$G55)=(DZ55-EA55))*1,0),"")</f>
        <v/>
      </c>
      <c r="EE55" s="255" t="str">
        <f t="shared" si="579"/>
        <v/>
      </c>
      <c r="EF55" s="255" t="str">
        <f>IF(EC55&lt;&gt;"",IF(ABS($F55-$G55)&gt;=PrSettings!$M$7,(ABS($F55-$G55-DZ55+EA55)&lt;=1)*1,IF(AND(EC55,$F55=$G55,$F55&gt;=PrSettings!$M$6),(ABS(DZ55-$F55)&lt;=1)*1,IF(AND(ABS($F55-$G55-DZ55+EA55)&lt;=1,$F55+$G55&gt;=PrSettings!$M$8),(ABS(DZ55-$F55)&lt;=1)*(ABS(EA55-$G55)&lt;=1)*1,""))),"")</f>
        <v/>
      </c>
      <c r="EG55" s="363">
        <f t="shared" si="580"/>
        <v>2</v>
      </c>
      <c r="EH55" s="133"/>
      <c r="EI55" s="253">
        <f t="shared" si="379"/>
        <v>20</v>
      </c>
      <c r="EJ55" s="254" t="str">
        <f t="shared" si="581"/>
        <v>Switzerland</v>
      </c>
      <c r="EK55" s="255">
        <f t="shared" si="582"/>
        <v>3</v>
      </c>
      <c r="EL55" s="254" t="str">
        <f t="shared" si="583"/>
        <v>Spain</v>
      </c>
      <c r="EM55" s="258"/>
      <c r="EN55" s="258"/>
      <c r="EO55" s="361">
        <f t="shared" si="713"/>
        <v>0</v>
      </c>
      <c r="EP55" s="255" t="str">
        <f t="shared" si="584"/>
        <v/>
      </c>
      <c r="EQ55" s="255" t="str">
        <f>IF((EP55&lt;&gt;""),IF(OR($F55&lt;&gt;$G55,PrSettings!$M$4="●"),(($F55-$G55)=(EM55-EN55))*1,0),"")</f>
        <v/>
      </c>
      <c r="ER55" s="255" t="str">
        <f t="shared" si="585"/>
        <v/>
      </c>
      <c r="ES55" s="255" t="str">
        <f>IF(EP55&lt;&gt;"",IF(ABS($F55-$G55)&gt;=PrSettings!$M$7,(ABS($F55-$G55-EM55+EN55)&lt;=1)*1,IF(AND(EP55,$F55=$G55,$F55&gt;=PrSettings!$M$6),(ABS(EM55-$F55)&lt;=1)*1,IF(AND(ABS($F55-$G55-EM55+EN55)&lt;=1,$F55+$G55&gt;=PrSettings!$M$8),(ABS(EM55-$F55)&lt;=1)*(ABS(EN55-$G55)&lt;=1)*1,""))),"")</f>
        <v/>
      </c>
      <c r="ET55" s="363">
        <f t="shared" si="586"/>
        <v>2</v>
      </c>
      <c r="EU55" s="133"/>
      <c r="EV55" s="253">
        <f t="shared" si="383"/>
        <v>20</v>
      </c>
      <c r="EW55" s="254" t="str">
        <f t="shared" si="587"/>
        <v>Switzerland</v>
      </c>
      <c r="EX55" s="255">
        <f t="shared" si="588"/>
        <v>3</v>
      </c>
      <c r="EY55" s="254" t="str">
        <f t="shared" si="589"/>
        <v>Spain</v>
      </c>
      <c r="EZ55" s="258"/>
      <c r="FA55" s="258"/>
      <c r="FB55" s="361">
        <f t="shared" si="714"/>
        <v>0</v>
      </c>
      <c r="FC55" s="255" t="str">
        <f t="shared" si="590"/>
        <v/>
      </c>
      <c r="FD55" s="255" t="str">
        <f>IF((FC55&lt;&gt;""),IF(OR($F55&lt;&gt;$G55,PrSettings!$M$4="●"),(($F55-$G55)=(EZ55-FA55))*1,0),"")</f>
        <v/>
      </c>
      <c r="FE55" s="255" t="str">
        <f t="shared" si="591"/>
        <v/>
      </c>
      <c r="FF55" s="255" t="str">
        <f>IF(FC55&lt;&gt;"",IF(ABS($F55-$G55)&gt;=PrSettings!$M$7,(ABS($F55-$G55-EZ55+FA55)&lt;=1)*1,IF(AND(FC55,$F55=$G55,$F55&gt;=PrSettings!$M$6),(ABS(EZ55-$F55)&lt;=1)*1,IF(AND(ABS($F55-$G55-EZ55+FA55)&lt;=1,$F55+$G55&gt;=PrSettings!$M$8),(ABS(EZ55-$F55)&lt;=1)*(ABS(FA55-$G55)&lt;=1)*1,""))),"")</f>
        <v/>
      </c>
      <c r="FG55" s="363">
        <f t="shared" si="592"/>
        <v>2</v>
      </c>
      <c r="FH55" s="133"/>
      <c r="FI55" s="253">
        <f t="shared" si="387"/>
        <v>20</v>
      </c>
      <c r="FJ55" s="254" t="str">
        <f t="shared" si="593"/>
        <v>Switzerland</v>
      </c>
      <c r="FK55" s="255">
        <f t="shared" si="594"/>
        <v>3</v>
      </c>
      <c r="FL55" s="254" t="str">
        <f t="shared" si="595"/>
        <v>Spain</v>
      </c>
      <c r="FM55" s="258"/>
      <c r="FN55" s="258"/>
      <c r="FO55" s="361">
        <f t="shared" si="715"/>
        <v>0</v>
      </c>
      <c r="FP55" s="255" t="str">
        <f t="shared" si="596"/>
        <v/>
      </c>
      <c r="FQ55" s="255" t="str">
        <f>IF((FP55&lt;&gt;""),IF(OR($F55&lt;&gt;$G55,PrSettings!$M$4="●"),(($F55-$G55)=(FM55-FN55))*1,0),"")</f>
        <v/>
      </c>
      <c r="FR55" s="255" t="str">
        <f t="shared" si="597"/>
        <v/>
      </c>
      <c r="FS55" s="255" t="str">
        <f>IF(FP55&lt;&gt;"",IF(ABS($F55-$G55)&gt;=PrSettings!$M$7,(ABS($F55-$G55-FM55+FN55)&lt;=1)*1,IF(AND(FP55,$F55=$G55,$F55&gt;=PrSettings!$M$6),(ABS(FM55-$F55)&lt;=1)*1,IF(AND(ABS($F55-$G55-FM55+FN55)&lt;=1,$F55+$G55&gt;=PrSettings!$M$8),(ABS(FM55-$F55)&lt;=1)*(ABS(FN55-$G55)&lt;=1)*1,""))),"")</f>
        <v/>
      </c>
      <c r="FT55" s="363">
        <f t="shared" si="598"/>
        <v>2</v>
      </c>
      <c r="FU55" s="133"/>
      <c r="FV55" s="253">
        <f t="shared" si="391"/>
        <v>20</v>
      </c>
      <c r="FW55" s="254" t="str">
        <f t="shared" si="599"/>
        <v>Switzerland</v>
      </c>
      <c r="FX55" s="255">
        <f t="shared" si="600"/>
        <v>3</v>
      </c>
      <c r="FY55" s="254" t="str">
        <f t="shared" si="601"/>
        <v>Spain</v>
      </c>
      <c r="FZ55" s="258"/>
      <c r="GA55" s="258"/>
      <c r="GB55" s="361">
        <f t="shared" si="716"/>
        <v>0</v>
      </c>
      <c r="GC55" s="255" t="str">
        <f t="shared" si="602"/>
        <v/>
      </c>
      <c r="GD55" s="255" t="str">
        <f>IF((GC55&lt;&gt;""),IF(OR($F55&lt;&gt;$G55,PrSettings!$M$4="●"),(($F55-$G55)=(FZ55-GA55))*1,0),"")</f>
        <v/>
      </c>
      <c r="GE55" s="255" t="str">
        <f t="shared" si="603"/>
        <v/>
      </c>
      <c r="GF55" s="255" t="str">
        <f>IF(GC55&lt;&gt;"",IF(ABS($F55-$G55)&gt;=PrSettings!$M$7,(ABS($F55-$G55-FZ55+GA55)&lt;=1)*1,IF(AND(GC55,$F55=$G55,$F55&gt;=PrSettings!$M$6),(ABS(FZ55-$F55)&lt;=1)*1,IF(AND(ABS($F55-$G55-FZ55+GA55)&lt;=1,$F55+$G55&gt;=PrSettings!$M$8),(ABS(FZ55-$F55)&lt;=1)*(ABS(GA55-$G55)&lt;=1)*1,""))),"")</f>
        <v/>
      </c>
      <c r="GG55" s="363">
        <f t="shared" si="604"/>
        <v>2</v>
      </c>
      <c r="GH55" s="133"/>
      <c r="GI55" s="253">
        <f t="shared" si="395"/>
        <v>20</v>
      </c>
      <c r="GJ55" s="254" t="str">
        <f t="shared" si="605"/>
        <v>Switzerland</v>
      </c>
      <c r="GK55" s="255">
        <f t="shared" si="606"/>
        <v>3</v>
      </c>
      <c r="GL55" s="254" t="str">
        <f t="shared" si="607"/>
        <v>Spain</v>
      </c>
      <c r="GM55" s="258"/>
      <c r="GN55" s="258"/>
      <c r="GO55" s="361">
        <f t="shared" si="717"/>
        <v>0</v>
      </c>
      <c r="GP55" s="255" t="str">
        <f t="shared" si="608"/>
        <v/>
      </c>
      <c r="GQ55" s="255" t="str">
        <f>IF((GP55&lt;&gt;""),IF(OR($F55&lt;&gt;$G55,PrSettings!$M$4="●"),(($F55-$G55)=(GM55-GN55))*1,0),"")</f>
        <v/>
      </c>
      <c r="GR55" s="255" t="str">
        <f t="shared" si="609"/>
        <v/>
      </c>
      <c r="GS55" s="255" t="str">
        <f>IF(GP55&lt;&gt;"",IF(ABS($F55-$G55)&gt;=PrSettings!$M$7,(ABS($F55-$G55-GM55+GN55)&lt;=1)*1,IF(AND(GP55,$F55=$G55,$F55&gt;=PrSettings!$M$6),(ABS(GM55-$F55)&lt;=1)*1,IF(AND(ABS($F55-$G55-GM55+GN55)&lt;=1,$F55+$G55&gt;=PrSettings!$M$8),(ABS(GM55-$F55)&lt;=1)*(ABS(GN55-$G55)&lt;=1)*1,""))),"")</f>
        <v/>
      </c>
      <c r="GT55" s="363">
        <f t="shared" si="610"/>
        <v>2</v>
      </c>
      <c r="GU55" s="133"/>
      <c r="GV55" s="253">
        <f t="shared" si="399"/>
        <v>20</v>
      </c>
      <c r="GW55" s="254" t="str">
        <f t="shared" si="611"/>
        <v>Switzerland</v>
      </c>
      <c r="GX55" s="255">
        <f t="shared" si="612"/>
        <v>3</v>
      </c>
      <c r="GY55" s="254" t="str">
        <f t="shared" si="613"/>
        <v>Spain</v>
      </c>
      <c r="GZ55" s="258"/>
      <c r="HA55" s="258"/>
      <c r="HB55" s="361">
        <f t="shared" si="718"/>
        <v>0</v>
      </c>
      <c r="HC55" s="255" t="str">
        <f t="shared" si="614"/>
        <v/>
      </c>
      <c r="HD55" s="255" t="str">
        <f>IF((HC55&lt;&gt;""),IF(OR($F55&lt;&gt;$G55,PrSettings!$M$4="●"),(($F55-$G55)=(GZ55-HA55))*1,0),"")</f>
        <v/>
      </c>
      <c r="HE55" s="255" t="str">
        <f t="shared" si="615"/>
        <v/>
      </c>
      <c r="HF55" s="255" t="str">
        <f>IF(HC55&lt;&gt;"",IF(ABS($F55-$G55)&gt;=PrSettings!$M$7,(ABS($F55-$G55-GZ55+HA55)&lt;=1)*1,IF(AND(HC55,$F55=$G55,$F55&gt;=PrSettings!$M$6),(ABS(GZ55-$F55)&lt;=1)*1,IF(AND(ABS($F55-$G55-GZ55+HA55)&lt;=1,$F55+$G55&gt;=PrSettings!$M$8),(ABS(GZ55-$F55)&lt;=1)*(ABS(HA55-$G55)&lt;=1)*1,""))),"")</f>
        <v/>
      </c>
      <c r="HG55" s="363">
        <f t="shared" si="616"/>
        <v>2</v>
      </c>
      <c r="HH55" s="133"/>
      <c r="HI55" s="253">
        <f t="shared" si="403"/>
        <v>20</v>
      </c>
      <c r="HJ55" s="254" t="str">
        <f t="shared" si="617"/>
        <v>Switzerland</v>
      </c>
      <c r="HK55" s="255">
        <f t="shared" si="618"/>
        <v>3</v>
      </c>
      <c r="HL55" s="254" t="str">
        <f t="shared" si="619"/>
        <v>Spain</v>
      </c>
      <c r="HM55" s="258"/>
      <c r="HN55" s="258"/>
      <c r="HO55" s="361">
        <f t="shared" si="719"/>
        <v>0</v>
      </c>
      <c r="HP55" s="255" t="str">
        <f t="shared" si="620"/>
        <v/>
      </c>
      <c r="HQ55" s="255" t="str">
        <f>IF((HP55&lt;&gt;""),IF(OR($F55&lt;&gt;$G55,PrSettings!$M$4="●"),(($F55-$G55)=(HM55-HN55))*1,0),"")</f>
        <v/>
      </c>
      <c r="HR55" s="255" t="str">
        <f t="shared" si="621"/>
        <v/>
      </c>
      <c r="HS55" s="255" t="str">
        <f>IF(HP55&lt;&gt;"",IF(ABS($F55-$G55)&gt;=PrSettings!$M$7,(ABS($F55-$G55-HM55+HN55)&lt;=1)*1,IF(AND(HP55,$F55=$G55,$F55&gt;=PrSettings!$M$6),(ABS(HM55-$F55)&lt;=1)*1,IF(AND(ABS($F55-$G55-HM55+HN55)&lt;=1,$F55+$G55&gt;=PrSettings!$M$8),(ABS(HM55-$F55)&lt;=1)*(ABS(HN55-$G55)&lt;=1)*1,""))),"")</f>
        <v/>
      </c>
      <c r="HT55" s="363">
        <f t="shared" si="622"/>
        <v>2</v>
      </c>
      <c r="HU55" s="133"/>
      <c r="HV55" s="253">
        <f t="shared" si="407"/>
        <v>20</v>
      </c>
      <c r="HW55" s="254" t="str">
        <f t="shared" si="623"/>
        <v>Switzerland</v>
      </c>
      <c r="HX55" s="255">
        <f t="shared" si="624"/>
        <v>3</v>
      </c>
      <c r="HY55" s="254" t="str">
        <f t="shared" si="625"/>
        <v>Spain</v>
      </c>
      <c r="HZ55" s="258"/>
      <c r="IA55" s="258"/>
      <c r="IB55" s="361">
        <f t="shared" si="720"/>
        <v>0</v>
      </c>
      <c r="IC55" s="255" t="str">
        <f t="shared" si="626"/>
        <v/>
      </c>
      <c r="ID55" s="255" t="str">
        <f>IF((IC55&lt;&gt;""),IF(OR($F55&lt;&gt;$G55,PrSettings!$M$4="●"),(($F55-$G55)=(HZ55-IA55))*1,0),"")</f>
        <v/>
      </c>
      <c r="IE55" s="255" t="str">
        <f t="shared" si="627"/>
        <v/>
      </c>
      <c r="IF55" s="255" t="str">
        <f>IF(IC55&lt;&gt;"",IF(ABS($F55-$G55)&gt;=PrSettings!$M$7,(ABS($F55-$G55-HZ55+IA55)&lt;=1)*1,IF(AND(IC55,$F55=$G55,$F55&gt;=PrSettings!$M$6),(ABS(HZ55-$F55)&lt;=1)*1,IF(AND(ABS($F55-$G55-HZ55+IA55)&lt;=1,$F55+$G55&gt;=PrSettings!$M$8),(ABS(HZ55-$F55)&lt;=1)*(ABS(IA55-$G55)&lt;=1)*1,""))),"")</f>
        <v/>
      </c>
      <c r="IG55" s="363">
        <f t="shared" si="628"/>
        <v>2</v>
      </c>
      <c r="IH55" s="133"/>
      <c r="II55" s="253">
        <f t="shared" si="411"/>
        <v>20</v>
      </c>
      <c r="IJ55" s="254" t="str">
        <f t="shared" si="629"/>
        <v>Switzerland</v>
      </c>
      <c r="IK55" s="255">
        <f t="shared" si="630"/>
        <v>3</v>
      </c>
      <c r="IL55" s="254" t="str">
        <f t="shared" si="631"/>
        <v>Spain</v>
      </c>
      <c r="IM55" s="258"/>
      <c r="IN55" s="258"/>
      <c r="IO55" s="361">
        <f t="shared" si="721"/>
        <v>0</v>
      </c>
      <c r="IP55" s="255" t="str">
        <f t="shared" si="632"/>
        <v/>
      </c>
      <c r="IQ55" s="255" t="str">
        <f>IF((IP55&lt;&gt;""),IF(OR($F55&lt;&gt;$G55,PrSettings!$M$4="●"),(($F55-$G55)=(IM55-IN55))*1,0),"")</f>
        <v/>
      </c>
      <c r="IR55" s="255" t="str">
        <f t="shared" si="633"/>
        <v/>
      </c>
      <c r="IS55" s="255" t="str">
        <f>IF(IP55&lt;&gt;"",IF(ABS($F55-$G55)&gt;=PrSettings!$M$7,(ABS($F55-$G55-IM55+IN55)&lt;=1)*1,IF(AND(IP55,$F55=$G55,$F55&gt;=PrSettings!$M$6),(ABS(IM55-$F55)&lt;=1)*1,IF(AND(ABS($F55-$G55-IM55+IN55)&lt;=1,$F55+$G55&gt;=PrSettings!$M$8),(ABS(IM55-$F55)&lt;=1)*(ABS(IN55-$G55)&lt;=1)*1,""))),"")</f>
        <v/>
      </c>
      <c r="IT55" s="363">
        <f t="shared" si="634"/>
        <v>2</v>
      </c>
      <c r="IU55" s="133"/>
      <c r="IV55" s="253">
        <f t="shared" si="415"/>
        <v>20</v>
      </c>
      <c r="IW55" s="254" t="str">
        <f t="shared" si="635"/>
        <v>Switzerland</v>
      </c>
      <c r="IX55" s="255">
        <f t="shared" si="636"/>
        <v>3</v>
      </c>
      <c r="IY55" s="254" t="str">
        <f t="shared" si="637"/>
        <v>Spain</v>
      </c>
      <c r="IZ55" s="258"/>
      <c r="JA55" s="258"/>
      <c r="JB55" s="361">
        <f t="shared" si="722"/>
        <v>0</v>
      </c>
      <c r="JC55" s="255" t="str">
        <f t="shared" si="638"/>
        <v/>
      </c>
      <c r="JD55" s="255" t="str">
        <f>IF((JC55&lt;&gt;""),IF(OR($F55&lt;&gt;$G55,PrSettings!$M$4="●"),(($F55-$G55)=(IZ55-JA55))*1,0),"")</f>
        <v/>
      </c>
      <c r="JE55" s="255" t="str">
        <f t="shared" si="639"/>
        <v/>
      </c>
      <c r="JF55" s="255" t="str">
        <f>IF(JC55&lt;&gt;"",IF(ABS($F55-$G55)&gt;=PrSettings!$M$7,(ABS($F55-$G55-IZ55+JA55)&lt;=1)*1,IF(AND(JC55,$F55=$G55,$F55&gt;=PrSettings!$M$6),(ABS(IZ55-$F55)&lt;=1)*1,IF(AND(ABS($F55-$G55-IZ55+JA55)&lt;=1,$F55+$G55&gt;=PrSettings!$M$8),(ABS(IZ55-$F55)&lt;=1)*(ABS(JA55-$G55)&lt;=1)*1,""))),"")</f>
        <v/>
      </c>
      <c r="JG55" s="363">
        <f t="shared" si="640"/>
        <v>2</v>
      </c>
      <c r="JH55" s="133"/>
      <c r="JI55" s="253">
        <f t="shared" si="419"/>
        <v>20</v>
      </c>
      <c r="JJ55" s="254" t="str">
        <f t="shared" si="641"/>
        <v>Switzerland</v>
      </c>
      <c r="JK55" s="255">
        <f t="shared" si="642"/>
        <v>3</v>
      </c>
      <c r="JL55" s="254" t="str">
        <f t="shared" si="643"/>
        <v>Spain</v>
      </c>
      <c r="JM55" s="258"/>
      <c r="JN55" s="258"/>
      <c r="JO55" s="361">
        <f t="shared" si="723"/>
        <v>0</v>
      </c>
      <c r="JP55" s="255" t="str">
        <f t="shared" si="644"/>
        <v/>
      </c>
      <c r="JQ55" s="255" t="str">
        <f>IF((JP55&lt;&gt;""),IF(OR($F55&lt;&gt;$G55,PrSettings!$M$4="●"),(($F55-$G55)=(JM55-JN55))*1,0),"")</f>
        <v/>
      </c>
      <c r="JR55" s="255" t="str">
        <f t="shared" si="645"/>
        <v/>
      </c>
      <c r="JS55" s="255" t="str">
        <f>IF(JP55&lt;&gt;"",IF(ABS($F55-$G55)&gt;=PrSettings!$M$7,(ABS($F55-$G55-JM55+JN55)&lt;=1)*1,IF(AND(JP55,$F55=$G55,$F55&gt;=PrSettings!$M$6),(ABS(JM55-$F55)&lt;=1)*1,IF(AND(ABS($F55-$G55-JM55+JN55)&lt;=1,$F55+$G55&gt;=PrSettings!$M$8),(ABS(JM55-$F55)&lt;=1)*(ABS(JN55-$G55)&lt;=1)*1,""))),"")</f>
        <v/>
      </c>
      <c r="JT55" s="363">
        <f t="shared" si="646"/>
        <v>2</v>
      </c>
      <c r="JU55" s="133"/>
      <c r="JV55" s="253">
        <f t="shared" si="423"/>
        <v>20</v>
      </c>
      <c r="JW55" s="254" t="str">
        <f t="shared" si="647"/>
        <v>Switzerland</v>
      </c>
      <c r="JX55" s="255">
        <f t="shared" si="648"/>
        <v>3</v>
      </c>
      <c r="JY55" s="254" t="str">
        <f t="shared" si="649"/>
        <v>Spain</v>
      </c>
      <c r="JZ55" s="258"/>
      <c r="KA55" s="258"/>
      <c r="KB55" s="361">
        <f t="shared" si="724"/>
        <v>0</v>
      </c>
      <c r="KC55" s="255" t="str">
        <f t="shared" si="650"/>
        <v/>
      </c>
      <c r="KD55" s="255" t="str">
        <f>IF((KC55&lt;&gt;""),IF(OR($F55&lt;&gt;$G55,PrSettings!$M$4="●"),(($F55-$G55)=(JZ55-KA55))*1,0),"")</f>
        <v/>
      </c>
      <c r="KE55" s="255" t="str">
        <f t="shared" si="651"/>
        <v/>
      </c>
      <c r="KF55" s="255" t="str">
        <f>IF(KC55&lt;&gt;"",IF(ABS($F55-$G55)&gt;=PrSettings!$M$7,(ABS($F55-$G55-JZ55+KA55)&lt;=1)*1,IF(AND(KC55,$F55=$G55,$F55&gt;=PrSettings!$M$6),(ABS(JZ55-$F55)&lt;=1)*1,IF(AND(ABS($F55-$G55-JZ55+KA55)&lt;=1,$F55+$G55&gt;=PrSettings!$M$8),(ABS(JZ55-$F55)&lt;=1)*(ABS(KA55-$G55)&lt;=1)*1,""))),"")</f>
        <v/>
      </c>
      <c r="KG55" s="363">
        <f t="shared" si="652"/>
        <v>2</v>
      </c>
      <c r="KH55" s="133"/>
      <c r="KI55" s="253">
        <f t="shared" si="427"/>
        <v>20</v>
      </c>
      <c r="KJ55" s="254" t="str">
        <f t="shared" si="653"/>
        <v>Switzerland</v>
      </c>
      <c r="KK55" s="255">
        <f t="shared" si="654"/>
        <v>3</v>
      </c>
      <c r="KL55" s="254" t="str">
        <f t="shared" si="655"/>
        <v>Spain</v>
      </c>
      <c r="KM55" s="258"/>
      <c r="KN55" s="258"/>
      <c r="KO55" s="361">
        <f t="shared" si="725"/>
        <v>0</v>
      </c>
      <c r="KP55" s="255" t="str">
        <f t="shared" si="656"/>
        <v/>
      </c>
      <c r="KQ55" s="255" t="str">
        <f>IF((KP55&lt;&gt;""),IF(OR($F55&lt;&gt;$G55,PrSettings!$M$4="●"),(($F55-$G55)=(KM55-KN55))*1,0),"")</f>
        <v/>
      </c>
      <c r="KR55" s="255" t="str">
        <f t="shared" si="657"/>
        <v/>
      </c>
      <c r="KS55" s="255" t="str">
        <f>IF(KP55&lt;&gt;"",IF(ABS($F55-$G55)&gt;=PrSettings!$M$7,(ABS($F55-$G55-KM55+KN55)&lt;=1)*1,IF(AND(KP55,$F55=$G55,$F55&gt;=PrSettings!$M$6),(ABS(KM55-$F55)&lt;=1)*1,IF(AND(ABS($F55-$G55-KM55+KN55)&lt;=1,$F55+$G55&gt;=PrSettings!$M$8),(ABS(KM55-$F55)&lt;=1)*(ABS(KN55-$G55)&lt;=1)*1,""))),"")</f>
        <v/>
      </c>
      <c r="KT55" s="363">
        <f t="shared" si="658"/>
        <v>2</v>
      </c>
      <c r="KU55" s="133"/>
      <c r="KV55" s="253">
        <f t="shared" si="431"/>
        <v>20</v>
      </c>
      <c r="KW55" s="254" t="str">
        <f t="shared" si="659"/>
        <v>Switzerland</v>
      </c>
      <c r="KX55" s="255">
        <f t="shared" si="660"/>
        <v>3</v>
      </c>
      <c r="KY55" s="254" t="str">
        <f t="shared" si="661"/>
        <v>Spain</v>
      </c>
      <c r="KZ55" s="258"/>
      <c r="LA55" s="258"/>
      <c r="LB55" s="361">
        <f t="shared" si="726"/>
        <v>0</v>
      </c>
      <c r="LC55" s="255" t="str">
        <f t="shared" si="662"/>
        <v/>
      </c>
      <c r="LD55" s="255" t="str">
        <f>IF((LC55&lt;&gt;""),IF(OR($F55&lt;&gt;$G55,PrSettings!$M$4="●"),(($F55-$G55)=(KZ55-LA55))*1,0),"")</f>
        <v/>
      </c>
      <c r="LE55" s="255" t="str">
        <f t="shared" si="663"/>
        <v/>
      </c>
      <c r="LF55" s="255" t="str">
        <f>IF(LC55&lt;&gt;"",IF(ABS($F55-$G55)&gt;=PrSettings!$M$7,(ABS($F55-$G55-KZ55+LA55)&lt;=1)*1,IF(AND(LC55,$F55=$G55,$F55&gt;=PrSettings!$M$6),(ABS(KZ55-$F55)&lt;=1)*1,IF(AND(ABS($F55-$G55-KZ55+LA55)&lt;=1,$F55+$G55&gt;=PrSettings!$M$8),(ABS(KZ55-$F55)&lt;=1)*(ABS(LA55-$G55)&lt;=1)*1,""))),"")</f>
        <v/>
      </c>
      <c r="LG55" s="363">
        <f t="shared" si="664"/>
        <v>2</v>
      </c>
      <c r="LH55" s="133"/>
      <c r="LI55" s="253">
        <f t="shared" si="435"/>
        <v>20</v>
      </c>
      <c r="LJ55" s="254" t="str">
        <f t="shared" si="665"/>
        <v>Switzerland</v>
      </c>
      <c r="LK55" s="255">
        <f t="shared" si="666"/>
        <v>3</v>
      </c>
      <c r="LL55" s="254" t="str">
        <f t="shared" si="667"/>
        <v>Spain</v>
      </c>
      <c r="LM55" s="258"/>
      <c r="LN55" s="258"/>
      <c r="LO55" s="361">
        <f t="shared" si="727"/>
        <v>0</v>
      </c>
      <c r="LP55" s="255" t="str">
        <f t="shared" si="668"/>
        <v/>
      </c>
      <c r="LQ55" s="255" t="str">
        <f>IF((LP55&lt;&gt;""),IF(OR($F55&lt;&gt;$G55,PrSettings!$M$4="●"),(($F55-$G55)=(LM55-LN55))*1,0),"")</f>
        <v/>
      </c>
      <c r="LR55" s="255" t="str">
        <f t="shared" si="669"/>
        <v/>
      </c>
      <c r="LS55" s="255" t="str">
        <f>IF(LP55&lt;&gt;"",IF(ABS($F55-$G55)&gt;=PrSettings!$M$7,(ABS($F55-$G55-LM55+LN55)&lt;=1)*1,IF(AND(LP55,$F55=$G55,$F55&gt;=PrSettings!$M$6),(ABS(LM55-$F55)&lt;=1)*1,IF(AND(ABS($F55-$G55-LM55+LN55)&lt;=1,$F55+$G55&gt;=PrSettings!$M$8),(ABS(LM55-$F55)&lt;=1)*(ABS(LN55-$G55)&lt;=1)*1,""))),"")</f>
        <v/>
      </c>
      <c r="LT55" s="363">
        <f t="shared" si="670"/>
        <v>2</v>
      </c>
      <c r="LU55" s="133"/>
      <c r="LV55" s="253">
        <f t="shared" si="439"/>
        <v>20</v>
      </c>
      <c r="LW55" s="254" t="str">
        <f t="shared" si="671"/>
        <v>Switzerland</v>
      </c>
      <c r="LX55" s="255">
        <f t="shared" si="672"/>
        <v>3</v>
      </c>
      <c r="LY55" s="254" t="str">
        <f t="shared" si="673"/>
        <v>Spain</v>
      </c>
      <c r="LZ55" s="258"/>
      <c r="MA55" s="258"/>
      <c r="MB55" s="361">
        <f t="shared" si="728"/>
        <v>0</v>
      </c>
      <c r="MC55" s="255" t="str">
        <f t="shared" si="674"/>
        <v/>
      </c>
      <c r="MD55" s="255" t="str">
        <f>IF((MC55&lt;&gt;""),IF(OR($F55&lt;&gt;$G55,PrSettings!$M$4="●"),(($F55-$G55)=(LZ55-MA55))*1,0),"")</f>
        <v/>
      </c>
      <c r="ME55" s="255" t="str">
        <f t="shared" si="675"/>
        <v/>
      </c>
      <c r="MF55" s="255" t="str">
        <f>IF(MC55&lt;&gt;"",IF(ABS($F55-$G55)&gt;=PrSettings!$M$7,(ABS($F55-$G55-LZ55+MA55)&lt;=1)*1,IF(AND(MC55,$F55=$G55,$F55&gt;=PrSettings!$M$6),(ABS(LZ55-$F55)&lt;=1)*1,IF(AND(ABS($F55-$G55-LZ55+MA55)&lt;=1,$F55+$G55&gt;=PrSettings!$M$8),(ABS(LZ55-$F55)&lt;=1)*(ABS(MA55-$G55)&lt;=1)*1,""))),"")</f>
        <v/>
      </c>
      <c r="MG55" s="363">
        <f t="shared" si="676"/>
        <v>2</v>
      </c>
    </row>
    <row r="56" ht="24.0" customHeight="1">
      <c r="A56" s="172"/>
      <c r="B56" s="243" t="str">
        <f>Language!$E$183</f>
        <v>Quarter final</v>
      </c>
      <c r="C56" s="265"/>
      <c r="D56" s="265"/>
      <c r="E56" s="246"/>
      <c r="F56" s="266"/>
      <c r="G56" s="267"/>
      <c r="H56" s="133"/>
      <c r="I56" s="243" t="str">
        <f t="shared" si="339"/>
        <v>Quarter final</v>
      </c>
      <c r="J56" s="245"/>
      <c r="K56" s="245"/>
      <c r="L56" s="246"/>
      <c r="M56" s="249"/>
      <c r="N56" s="250"/>
      <c r="O56" s="247"/>
      <c r="P56" s="247"/>
      <c r="Q56" s="251"/>
      <c r="R56" s="246"/>
      <c r="S56" s="246"/>
      <c r="T56" s="252"/>
      <c r="U56" s="133"/>
      <c r="V56" s="243" t="str">
        <f t="shared" si="343"/>
        <v>Quarter final</v>
      </c>
      <c r="W56" s="245"/>
      <c r="X56" s="245"/>
      <c r="Y56" s="246"/>
      <c r="Z56" s="249"/>
      <c r="AA56" s="250"/>
      <c r="AB56" s="247"/>
      <c r="AC56" s="247"/>
      <c r="AD56" s="251"/>
      <c r="AE56" s="246"/>
      <c r="AF56" s="246"/>
      <c r="AG56" s="252"/>
      <c r="AH56" s="133"/>
      <c r="AI56" s="243" t="str">
        <f t="shared" si="347"/>
        <v>Quarter final</v>
      </c>
      <c r="AJ56" s="245"/>
      <c r="AK56" s="245"/>
      <c r="AL56" s="246"/>
      <c r="AM56" s="249"/>
      <c r="AN56" s="250"/>
      <c r="AO56" s="247"/>
      <c r="AP56" s="247"/>
      <c r="AQ56" s="251"/>
      <c r="AR56" s="246"/>
      <c r="AS56" s="246"/>
      <c r="AT56" s="252"/>
      <c r="AU56" s="133"/>
      <c r="AV56" s="243" t="str">
        <f t="shared" si="351"/>
        <v>Quarter final</v>
      </c>
      <c r="AW56" s="245"/>
      <c r="AX56" s="245"/>
      <c r="AY56" s="246"/>
      <c r="AZ56" s="249"/>
      <c r="BA56" s="250"/>
      <c r="BB56" s="247"/>
      <c r="BC56" s="247"/>
      <c r="BD56" s="251"/>
      <c r="BE56" s="246"/>
      <c r="BF56" s="246"/>
      <c r="BG56" s="252"/>
      <c r="BH56" s="133"/>
      <c r="BI56" s="243" t="str">
        <f t="shared" si="355"/>
        <v>Quarter final</v>
      </c>
      <c r="BJ56" s="245"/>
      <c r="BK56" s="245"/>
      <c r="BL56" s="246"/>
      <c r="BM56" s="249"/>
      <c r="BN56" s="250"/>
      <c r="BO56" s="247"/>
      <c r="BP56" s="247"/>
      <c r="BQ56" s="251"/>
      <c r="BR56" s="246"/>
      <c r="BS56" s="246"/>
      <c r="BT56" s="252"/>
      <c r="BU56" s="133"/>
      <c r="BV56" s="243" t="str">
        <f t="shared" si="359"/>
        <v>Quarter final</v>
      </c>
      <c r="BW56" s="245"/>
      <c r="BX56" s="245"/>
      <c r="BY56" s="246"/>
      <c r="BZ56" s="249"/>
      <c r="CA56" s="250"/>
      <c r="CB56" s="247"/>
      <c r="CC56" s="247"/>
      <c r="CD56" s="251"/>
      <c r="CE56" s="246"/>
      <c r="CF56" s="246"/>
      <c r="CG56" s="252"/>
      <c r="CH56" s="133"/>
      <c r="CI56" s="243" t="str">
        <f t="shared" si="363"/>
        <v>Quarter final</v>
      </c>
      <c r="CJ56" s="245"/>
      <c r="CK56" s="245"/>
      <c r="CL56" s="246"/>
      <c r="CM56" s="249"/>
      <c r="CN56" s="250"/>
      <c r="CO56" s="247"/>
      <c r="CP56" s="247"/>
      <c r="CQ56" s="251"/>
      <c r="CR56" s="246"/>
      <c r="CS56" s="246"/>
      <c r="CT56" s="252"/>
      <c r="CU56" s="133"/>
      <c r="CV56" s="243" t="str">
        <f t="shared" si="367"/>
        <v>Quarter final</v>
      </c>
      <c r="CW56" s="245"/>
      <c r="CX56" s="245"/>
      <c r="CY56" s="246"/>
      <c r="CZ56" s="249"/>
      <c r="DA56" s="250"/>
      <c r="DB56" s="247"/>
      <c r="DC56" s="247"/>
      <c r="DD56" s="251"/>
      <c r="DE56" s="246"/>
      <c r="DF56" s="246"/>
      <c r="DG56" s="252"/>
      <c r="DH56" s="133"/>
      <c r="DI56" s="243" t="str">
        <f t="shared" si="371"/>
        <v>Quarter final</v>
      </c>
      <c r="DJ56" s="245"/>
      <c r="DK56" s="245"/>
      <c r="DL56" s="246"/>
      <c r="DM56" s="249"/>
      <c r="DN56" s="250"/>
      <c r="DO56" s="247"/>
      <c r="DP56" s="247"/>
      <c r="DQ56" s="251"/>
      <c r="DR56" s="246"/>
      <c r="DS56" s="246"/>
      <c r="DT56" s="252"/>
      <c r="DU56" s="133"/>
      <c r="DV56" s="243" t="str">
        <f t="shared" si="375"/>
        <v>Quarter final</v>
      </c>
      <c r="DW56" s="245"/>
      <c r="DX56" s="245"/>
      <c r="DY56" s="246"/>
      <c r="DZ56" s="249"/>
      <c r="EA56" s="250"/>
      <c r="EB56" s="247"/>
      <c r="EC56" s="247"/>
      <c r="ED56" s="251"/>
      <c r="EE56" s="246"/>
      <c r="EF56" s="246"/>
      <c r="EG56" s="252"/>
      <c r="EH56" s="133"/>
      <c r="EI56" s="243" t="str">
        <f t="shared" si="379"/>
        <v>Quarter final</v>
      </c>
      <c r="EJ56" s="245"/>
      <c r="EK56" s="245"/>
      <c r="EL56" s="246"/>
      <c r="EM56" s="249"/>
      <c r="EN56" s="250"/>
      <c r="EO56" s="247"/>
      <c r="EP56" s="247"/>
      <c r="EQ56" s="251"/>
      <c r="ER56" s="246"/>
      <c r="ES56" s="246"/>
      <c r="ET56" s="252"/>
      <c r="EU56" s="133"/>
      <c r="EV56" s="243" t="str">
        <f t="shared" si="383"/>
        <v>Quarter final</v>
      </c>
      <c r="EW56" s="245"/>
      <c r="EX56" s="245"/>
      <c r="EY56" s="246"/>
      <c r="EZ56" s="249"/>
      <c r="FA56" s="250"/>
      <c r="FB56" s="247"/>
      <c r="FC56" s="247"/>
      <c r="FD56" s="251"/>
      <c r="FE56" s="246"/>
      <c r="FF56" s="246"/>
      <c r="FG56" s="252"/>
      <c r="FH56" s="133"/>
      <c r="FI56" s="243" t="str">
        <f t="shared" si="387"/>
        <v>Quarter final</v>
      </c>
      <c r="FJ56" s="245"/>
      <c r="FK56" s="245"/>
      <c r="FL56" s="246"/>
      <c r="FM56" s="249"/>
      <c r="FN56" s="250"/>
      <c r="FO56" s="247"/>
      <c r="FP56" s="247"/>
      <c r="FQ56" s="251"/>
      <c r="FR56" s="246"/>
      <c r="FS56" s="246"/>
      <c r="FT56" s="252"/>
      <c r="FU56" s="133"/>
      <c r="FV56" s="243" t="str">
        <f t="shared" si="391"/>
        <v>Quarter final</v>
      </c>
      <c r="FW56" s="245"/>
      <c r="FX56" s="245"/>
      <c r="FY56" s="246"/>
      <c r="FZ56" s="249"/>
      <c r="GA56" s="250"/>
      <c r="GB56" s="247"/>
      <c r="GC56" s="247"/>
      <c r="GD56" s="251"/>
      <c r="GE56" s="246"/>
      <c r="GF56" s="246"/>
      <c r="GG56" s="252"/>
      <c r="GH56" s="133"/>
      <c r="GI56" s="243" t="str">
        <f t="shared" si="395"/>
        <v>Quarter final</v>
      </c>
      <c r="GJ56" s="245"/>
      <c r="GK56" s="245"/>
      <c r="GL56" s="246"/>
      <c r="GM56" s="249"/>
      <c r="GN56" s="250"/>
      <c r="GO56" s="247"/>
      <c r="GP56" s="247"/>
      <c r="GQ56" s="251"/>
      <c r="GR56" s="246"/>
      <c r="GS56" s="246"/>
      <c r="GT56" s="252"/>
      <c r="GU56" s="133"/>
      <c r="GV56" s="243" t="str">
        <f t="shared" si="399"/>
        <v>Quarter final</v>
      </c>
      <c r="GW56" s="245"/>
      <c r="GX56" s="245"/>
      <c r="GY56" s="246"/>
      <c r="GZ56" s="249"/>
      <c r="HA56" s="250"/>
      <c r="HB56" s="247"/>
      <c r="HC56" s="247"/>
      <c r="HD56" s="251"/>
      <c r="HE56" s="246"/>
      <c r="HF56" s="246"/>
      <c r="HG56" s="252"/>
      <c r="HH56" s="133"/>
      <c r="HI56" s="243" t="str">
        <f t="shared" si="403"/>
        <v>Quarter final</v>
      </c>
      <c r="HJ56" s="245"/>
      <c r="HK56" s="245"/>
      <c r="HL56" s="246"/>
      <c r="HM56" s="249"/>
      <c r="HN56" s="250"/>
      <c r="HO56" s="247"/>
      <c r="HP56" s="247"/>
      <c r="HQ56" s="251"/>
      <c r="HR56" s="246"/>
      <c r="HS56" s="246"/>
      <c r="HT56" s="252"/>
      <c r="HU56" s="133"/>
      <c r="HV56" s="243" t="str">
        <f t="shared" si="407"/>
        <v>Quarter final</v>
      </c>
      <c r="HW56" s="245"/>
      <c r="HX56" s="245"/>
      <c r="HY56" s="246"/>
      <c r="HZ56" s="249"/>
      <c r="IA56" s="250"/>
      <c r="IB56" s="247"/>
      <c r="IC56" s="247"/>
      <c r="ID56" s="251"/>
      <c r="IE56" s="246"/>
      <c r="IF56" s="246"/>
      <c r="IG56" s="252"/>
      <c r="IH56" s="133"/>
      <c r="II56" s="243" t="str">
        <f t="shared" si="411"/>
        <v>Quarter final</v>
      </c>
      <c r="IJ56" s="245"/>
      <c r="IK56" s="245"/>
      <c r="IL56" s="246"/>
      <c r="IM56" s="249"/>
      <c r="IN56" s="250"/>
      <c r="IO56" s="247"/>
      <c r="IP56" s="247"/>
      <c r="IQ56" s="251"/>
      <c r="IR56" s="246"/>
      <c r="IS56" s="246"/>
      <c r="IT56" s="252"/>
      <c r="IU56" s="133"/>
      <c r="IV56" s="243" t="str">
        <f t="shared" si="415"/>
        <v>Quarter final</v>
      </c>
      <c r="IW56" s="245"/>
      <c r="IX56" s="245"/>
      <c r="IY56" s="246"/>
      <c r="IZ56" s="249"/>
      <c r="JA56" s="250"/>
      <c r="JB56" s="247"/>
      <c r="JC56" s="247"/>
      <c r="JD56" s="251"/>
      <c r="JE56" s="246"/>
      <c r="JF56" s="246"/>
      <c r="JG56" s="252"/>
      <c r="JH56" s="133"/>
      <c r="JI56" s="243" t="str">
        <f t="shared" si="419"/>
        <v>Quarter final</v>
      </c>
      <c r="JJ56" s="245"/>
      <c r="JK56" s="245"/>
      <c r="JL56" s="246"/>
      <c r="JM56" s="249"/>
      <c r="JN56" s="250"/>
      <c r="JO56" s="247"/>
      <c r="JP56" s="247"/>
      <c r="JQ56" s="251"/>
      <c r="JR56" s="246"/>
      <c r="JS56" s="246"/>
      <c r="JT56" s="252"/>
      <c r="JU56" s="133"/>
      <c r="JV56" s="243" t="str">
        <f t="shared" si="423"/>
        <v>Quarter final</v>
      </c>
      <c r="JW56" s="245"/>
      <c r="JX56" s="245"/>
      <c r="JY56" s="246"/>
      <c r="JZ56" s="249"/>
      <c r="KA56" s="250"/>
      <c r="KB56" s="247"/>
      <c r="KC56" s="247"/>
      <c r="KD56" s="251"/>
      <c r="KE56" s="246"/>
      <c r="KF56" s="246"/>
      <c r="KG56" s="252"/>
      <c r="KH56" s="133"/>
      <c r="KI56" s="243" t="str">
        <f t="shared" si="427"/>
        <v>Quarter final</v>
      </c>
      <c r="KJ56" s="245"/>
      <c r="KK56" s="245"/>
      <c r="KL56" s="246"/>
      <c r="KM56" s="249"/>
      <c r="KN56" s="250"/>
      <c r="KO56" s="247"/>
      <c r="KP56" s="247"/>
      <c r="KQ56" s="251"/>
      <c r="KR56" s="246"/>
      <c r="KS56" s="246"/>
      <c r="KT56" s="252"/>
      <c r="KU56" s="133"/>
      <c r="KV56" s="243" t="str">
        <f t="shared" si="431"/>
        <v>Quarter final</v>
      </c>
      <c r="KW56" s="245"/>
      <c r="KX56" s="245"/>
      <c r="KY56" s="246"/>
      <c r="KZ56" s="249"/>
      <c r="LA56" s="250"/>
      <c r="LB56" s="247"/>
      <c r="LC56" s="247"/>
      <c r="LD56" s="251"/>
      <c r="LE56" s="246"/>
      <c r="LF56" s="246"/>
      <c r="LG56" s="252"/>
      <c r="LH56" s="133"/>
      <c r="LI56" s="243" t="str">
        <f t="shared" si="435"/>
        <v>Quarter final</v>
      </c>
      <c r="LJ56" s="245"/>
      <c r="LK56" s="245"/>
      <c r="LL56" s="246"/>
      <c r="LM56" s="249"/>
      <c r="LN56" s="250"/>
      <c r="LO56" s="247"/>
      <c r="LP56" s="247"/>
      <c r="LQ56" s="251"/>
      <c r="LR56" s="246"/>
      <c r="LS56" s="246"/>
      <c r="LT56" s="252"/>
      <c r="LU56" s="133"/>
      <c r="LV56" s="243" t="str">
        <f t="shared" si="439"/>
        <v>Quarter final</v>
      </c>
      <c r="LW56" s="245"/>
      <c r="LX56" s="245"/>
      <c r="LY56" s="246"/>
      <c r="LZ56" s="249"/>
      <c r="MA56" s="250"/>
      <c r="MB56" s="247"/>
      <c r="MC56" s="247"/>
      <c r="MD56" s="251"/>
      <c r="ME56" s="246"/>
      <c r="MF56" s="246"/>
      <c r="MG56" s="252"/>
    </row>
    <row r="57">
      <c r="A57" s="172"/>
      <c r="B57" s="253">
        <f t="array" ref="B57">IF(C57="","",INDEX(Groups!$C$7:$C$35,MATCH(C57,Groups!$D$7:$D$35,0)))</f>
        <v>18</v>
      </c>
      <c r="C57" s="254" t="str">
        <f>INDIRECT("'"&amp;References!$A$1&amp;"'!"&amp;"$C$64")</f>
        <v>Italy</v>
      </c>
      <c r="D57" s="255">
        <f t="array" ref="D57">IF(E57="","",INDEX(Groups!$C$7:$C$35,MATCH(E57,Groups!$D$7:$D$35,0)))</f>
        <v>54</v>
      </c>
      <c r="E57" s="254" t="str">
        <f>INDIRECT("'"&amp;References!$A$1&amp;"'!"&amp;"$E$64")</f>
        <v>Germany</v>
      </c>
      <c r="F57" s="256">
        <f>IF(AND(INDIRECT("'"&amp;References!$A$1&amp;"'!"&amp;"$C$65")&lt;&gt;"",INDIRECT("'"&amp;References!$A$1&amp;"'!"&amp;"$E$65")&lt;&gt;""),INDIRECT("'"&amp;References!$A$1&amp;"'!"&amp;"$C$65"),"")</f>
        <v>0</v>
      </c>
      <c r="G57" s="257">
        <f>IF(AND(INDIRECT("'"&amp;References!$A$1&amp;"'!"&amp;"$C$65")&lt;&gt;"",INDIRECT("'"&amp;References!$A$1&amp;"'!"&amp;"$E$65")&lt;&gt;""),INDIRECT("'"&amp;References!$A$1&amp;"'!"&amp;"$E$65"),"")</f>
        <v>1</v>
      </c>
      <c r="H57" s="133"/>
      <c r="I57" s="268"/>
      <c r="J57" s="254" t="str">
        <f>IF(I57="","",VLOOKUP(I57,Language!$D$5:$E$63,2,0))</f>
        <v/>
      </c>
      <c r="K57" s="258"/>
      <c r="L57" s="254" t="str">
        <f>IF(K57="","",VLOOKUP(K57,Language!$D$5:$E$63,2,0))</f>
        <v/>
      </c>
      <c r="M57" s="258"/>
      <c r="N57" s="258"/>
      <c r="O57" s="359">
        <f t="shared" ref="O57:O60" si="729">COUNTIF(I$57:I$60,I57)+COUNTIF(K$57:K$60,I57)</f>
        <v>0</v>
      </c>
      <c r="P57" s="255" t="str">
        <f t="shared" ref="P57:P59" si="730">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55" t="str">
        <f>IF((P57&lt;&gt;""),IF(OR(I66+K66&lt;&gt;I71+K71,PrSettings!$M$4="●"),((I66+K66-I71-K71)=(M57-N57))*(P57=1),0),"")</f>
        <v/>
      </c>
      <c r="R57" s="255" t="str">
        <f t="shared" ref="R57:R59" si="731">IF(Q57&lt;&gt;"",IF(P57="0",0,(I66+K66=M57)*(I71+K71=N57)),"")</f>
        <v/>
      </c>
      <c r="S57" s="255" t="str">
        <f>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73" t="str">
        <f t="shared" ref="T57:T60" si="732">IF(($C$57&amp;$C$58&amp;$C$59&amp;$C$60&amp;$E$57&amp;$E$58&amp;$E$59&amp;$E$60&lt;&gt;"")*(I$57&amp;I$58&amp;I$59&amp;I$60&amp;K$57&amp;K$58&amp;K$59&amp;K$60&lt;&gt;"")*(I57&amp;K57&lt;&gt;""),IF(O57&lt;&gt;1,0,COUNTIF($B$57:$B$60,I57)+COUNTIF($D$57:$D$60,I57))+IF(O52&lt;&gt;1,0,COUNTIF($B$57:$B$60,K57)+COUNTIF($D$57:$D$60,K57)),"")</f>
        <v/>
      </c>
      <c r="U57" s="35"/>
      <c r="V57" s="268"/>
      <c r="W57" s="254" t="str">
        <f>IF(V57="","",VLOOKUP(V57,Language!$D$5:$E$63,2,0))</f>
        <v/>
      </c>
      <c r="X57" s="258"/>
      <c r="Y57" s="254" t="str">
        <f>IF(X57="","",VLOOKUP(X57,Language!$D$5:$E$63,2,0))</f>
        <v/>
      </c>
      <c r="Z57" s="258"/>
      <c r="AA57" s="258"/>
      <c r="AB57" s="359">
        <f t="shared" ref="AB57:AB60" si="733">COUNTIF(V$57:V$60,V57)+COUNTIF(X$57:X$60,V57)</f>
        <v>0</v>
      </c>
      <c r="AC57" s="255" t="str">
        <f t="shared" ref="AC57:AC59" si="734">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55" t="str">
        <f>IF((AC57&lt;&gt;""),IF(OR(V66+X66&lt;&gt;V71+X71,PrSettings!$M$4="●"),((V66+X66-V71-X71)=(Z57-AA57))*(AC57=1),0),"")</f>
        <v/>
      </c>
      <c r="AE57" s="255" t="str">
        <f t="shared" ref="AE57:AE59" si="735">IF(AD57&lt;&gt;"",IF(AC57="0",0,(V66+X66=Z57)*(V71+X71=AA57)),"")</f>
        <v/>
      </c>
      <c r="AF57" s="255" t="str">
        <f>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73" t="str">
        <f t="shared" ref="AG57:AG60" si="736">IF(($C$57&amp;$C$58&amp;$C$59&amp;$C$60&amp;$E$57&amp;$E$58&amp;$E$59&amp;$E$60&lt;&gt;"")*(V$57&amp;V$58&amp;V$59&amp;V$60&amp;X$57&amp;X$58&amp;X$59&amp;X$60&lt;&gt;"")*(V57&amp;X57&lt;&gt;""),IF(AB57&lt;&gt;1,0,COUNTIF($B$57:$B$60,V57)+COUNTIF($D$57:$D$60,V57))+IF(AB52&lt;&gt;1,0,COUNTIF($B$57:$B$60,X57)+COUNTIF($D$57:$D$60,X57)),"")</f>
        <v/>
      </c>
      <c r="AH57" s="133"/>
      <c r="AI57" s="268"/>
      <c r="AJ57" s="254" t="str">
        <f>IF(AI57="","",VLOOKUP(AI57,Language!$D$5:$E$63,2,0))</f>
        <v/>
      </c>
      <c r="AK57" s="258"/>
      <c r="AL57" s="254" t="str">
        <f>IF(AK57="","",VLOOKUP(AK57,Language!$D$5:$E$63,2,0))</f>
        <v/>
      </c>
      <c r="AM57" s="258"/>
      <c r="AN57" s="258"/>
      <c r="AO57" s="359">
        <f t="shared" ref="AO57:AO60" si="737">COUNTIF(AI$57:AI$60,AI57)+COUNTIF(AK$57:AK$60,AI57)</f>
        <v>0</v>
      </c>
      <c r="AP57" s="255" t="str">
        <f t="shared" ref="AP57:AP59" si="738">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55" t="str">
        <f>IF((AP57&lt;&gt;""),IF(OR(AI66+AK66&lt;&gt;AI71+AK71,PrSettings!$M$4="●"),((AI66+AK66-AI71-AK71)=(AM57-AN57))*(AP57=1),0),"")</f>
        <v/>
      </c>
      <c r="AR57" s="255" t="str">
        <f t="shared" ref="AR57:AR59" si="739">IF(AQ57&lt;&gt;"",IF(AP57="0",0,(AI66+AK66=AM57)*(AI71+AK71=AN57)),"")</f>
        <v/>
      </c>
      <c r="AS57" s="255" t="str">
        <f>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73" t="str">
        <f t="shared" ref="AT57:AT60" si="740">IF(($C$57&amp;$C$58&amp;$C$59&amp;$C$60&amp;$E$57&amp;$E$58&amp;$E$59&amp;$E$60&lt;&gt;"")*(AI$57&amp;AI$58&amp;AI$59&amp;AI$60&amp;AK$57&amp;AK$58&amp;AK$59&amp;AK$60&lt;&gt;"")*(AI57&amp;AK57&lt;&gt;""),IF(AO57&lt;&gt;1,0,COUNTIF($B$57:$B$60,AI57)+COUNTIF($D$57:$D$60,AI57))+IF(AO52&lt;&gt;1,0,COUNTIF($B$57:$B$60,AK57)+COUNTIF($D$57:$D$60,AK57)),"")</f>
        <v/>
      </c>
      <c r="AU57" s="133"/>
      <c r="AV57" s="268"/>
      <c r="AW57" s="254" t="str">
        <f>IF(AV57="","",VLOOKUP(AV57,Language!$D$5:$E$63,2,0))</f>
        <v/>
      </c>
      <c r="AX57" s="258"/>
      <c r="AY57" s="254" t="str">
        <f>IF(AX57="","",VLOOKUP(AX57,Language!$D$5:$E$63,2,0))</f>
        <v/>
      </c>
      <c r="AZ57" s="258"/>
      <c r="BA57" s="258"/>
      <c r="BB57" s="359">
        <f t="shared" ref="BB57:BB60" si="741">COUNTIF(AV$57:AV$60,AV57)+COUNTIF(AX$57:AX$60,AV57)</f>
        <v>0</v>
      </c>
      <c r="BC57" s="255" t="str">
        <f t="shared" ref="BC57:BC59" si="742">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55" t="str">
        <f>IF((BC57&lt;&gt;""),IF(OR(AV66+AX66&lt;&gt;AV71+AX71,PrSettings!$M$4="●"),((AV66+AX66-AV71-AX71)=(AZ57-BA57))*(BC57=1),0),"")</f>
        <v/>
      </c>
      <c r="BE57" s="255" t="str">
        <f t="shared" ref="BE57:BE59" si="743">IF(BD57&lt;&gt;"",IF(BC57="0",0,(AV66+AX66=AZ57)*(AV71+AX71=BA57)),"")</f>
        <v/>
      </c>
      <c r="BF57" s="255" t="str">
        <f>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73" t="str">
        <f t="shared" ref="BG57:BG60" si="744">IF(($C$57&amp;$C$58&amp;$C$59&amp;$C$60&amp;$E$57&amp;$E$58&amp;$E$59&amp;$E$60&lt;&gt;"")*(AV$57&amp;AV$58&amp;AV$59&amp;AV$60&amp;AX$57&amp;AX$58&amp;AX$59&amp;AX$60&lt;&gt;"")*(AV57&amp;AX57&lt;&gt;""),IF(BB57&lt;&gt;1,0,COUNTIF($B$57:$B$60,AV57)+COUNTIF($D$57:$D$60,AV57))+IF(BB52&lt;&gt;1,0,COUNTIF($B$57:$B$60,AX57)+COUNTIF($D$57:$D$60,AX57)),"")</f>
        <v/>
      </c>
      <c r="BH57" s="133"/>
      <c r="BI57" s="268"/>
      <c r="BJ57" s="254" t="str">
        <f>IF(BI57="","",VLOOKUP(BI57,Language!$D$5:$E$63,2,0))</f>
        <v/>
      </c>
      <c r="BK57" s="258"/>
      <c r="BL57" s="254" t="str">
        <f>IF(BK57="","",VLOOKUP(BK57,Language!$D$5:$E$63,2,0))</f>
        <v/>
      </c>
      <c r="BM57" s="258"/>
      <c r="BN57" s="258"/>
      <c r="BO57" s="359">
        <f t="shared" ref="BO57:BO60" si="745">COUNTIF(BI$57:BI$60,BI57)+COUNTIF(BK$57:BK$60,BI57)</f>
        <v>0</v>
      </c>
      <c r="BP57" s="255" t="str">
        <f t="shared" ref="BP57:BP59" si="746">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55" t="str">
        <f>IF((BP57&lt;&gt;""),IF(OR(BI66+BK66&lt;&gt;BI71+BK71,PrSettings!$M$4="●"),((BI66+BK66-BI71-BK71)=(BM57-BN57))*(BP57=1),0),"")</f>
        <v/>
      </c>
      <c r="BR57" s="255" t="str">
        <f t="shared" ref="BR57:BR59" si="747">IF(BQ57&lt;&gt;"",IF(BP57="0",0,(BI66+BK66=BM57)*(BI71+BK71=BN57)),"")</f>
        <v/>
      </c>
      <c r="BS57" s="255" t="str">
        <f>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73" t="str">
        <f t="shared" ref="BT57:BT60" si="748">IF(($C$57&amp;$C$58&amp;$C$59&amp;$C$60&amp;$E$57&amp;$E$58&amp;$E$59&amp;$E$60&lt;&gt;"")*(BI$57&amp;BI$58&amp;BI$59&amp;BI$60&amp;BK$57&amp;BK$58&amp;BK$59&amp;BK$60&lt;&gt;"")*(BI57&amp;BK57&lt;&gt;""),IF(BO57&lt;&gt;1,0,COUNTIF($B$57:$B$60,BI57)+COUNTIF($D$57:$D$60,BI57))+IF(BO52&lt;&gt;1,0,COUNTIF($B$57:$B$60,BK57)+COUNTIF($D$57:$D$60,BK57)),"")</f>
        <v/>
      </c>
      <c r="BU57" s="133"/>
      <c r="BV57" s="268"/>
      <c r="BW57" s="254" t="str">
        <f>IF(BV57="","",VLOOKUP(BV57,Language!$D$5:$E$63,2,0))</f>
        <v/>
      </c>
      <c r="BX57" s="258"/>
      <c r="BY57" s="254" t="str">
        <f>IF(BX57="","",VLOOKUP(BX57,Language!$D$5:$E$63,2,0))</f>
        <v/>
      </c>
      <c r="BZ57" s="258"/>
      <c r="CA57" s="258"/>
      <c r="CB57" s="359">
        <f t="shared" ref="CB57:CB60" si="749">COUNTIF(BV$57:BV$60,BV57)+COUNTIF(BX$57:BX$60,BV57)</f>
        <v>0</v>
      </c>
      <c r="CC57" s="255" t="str">
        <f t="shared" ref="CC57:CC59" si="750">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55" t="str">
        <f>IF((CC57&lt;&gt;""),IF(OR(BV66+BX66&lt;&gt;BV71+BX71,PrSettings!$M$4="●"),((BV66+BX66-BV71-BX71)=(BZ57-CA57))*(CC57=1),0),"")</f>
        <v/>
      </c>
      <c r="CE57" s="255" t="str">
        <f t="shared" ref="CE57:CE59" si="751">IF(CD57&lt;&gt;"",IF(CC57="0",0,(BV66+BX66=BZ57)*(BV71+BX71=CA57)),"")</f>
        <v/>
      </c>
      <c r="CF57" s="255" t="str">
        <f>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73" t="str">
        <f t="shared" ref="CG57:CG60" si="752">IF(($C$57&amp;$C$58&amp;$C$59&amp;$C$60&amp;$E$57&amp;$E$58&amp;$E$59&amp;$E$60&lt;&gt;"")*(BV$57&amp;BV$58&amp;BV$59&amp;BV$60&amp;BX$57&amp;BX$58&amp;BX$59&amp;BX$60&lt;&gt;"")*(BV57&amp;BX57&lt;&gt;""),IF(CB57&lt;&gt;1,0,COUNTIF($B$57:$B$60,BV57)+COUNTIF($D$57:$D$60,BV57))+IF(CB52&lt;&gt;1,0,COUNTIF($B$57:$B$60,BX57)+COUNTIF($D$57:$D$60,BX57)),"")</f>
        <v/>
      </c>
      <c r="CH57" s="133"/>
      <c r="CI57" s="268"/>
      <c r="CJ57" s="254" t="str">
        <f>IF(CI57="","",VLOOKUP(CI57,Language!$D$5:$E$63,2,0))</f>
        <v/>
      </c>
      <c r="CK57" s="258"/>
      <c r="CL57" s="254" t="str">
        <f>IF(CK57="","",VLOOKUP(CK57,Language!$D$5:$E$63,2,0))</f>
        <v/>
      </c>
      <c r="CM57" s="258"/>
      <c r="CN57" s="258"/>
      <c r="CO57" s="359">
        <f t="shared" ref="CO57:CO60" si="753">COUNTIF(CI$57:CI$60,CI57)+COUNTIF(CK$57:CK$60,CI57)</f>
        <v>0</v>
      </c>
      <c r="CP57" s="255" t="str">
        <f t="shared" ref="CP57:CP59" si="754">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55" t="str">
        <f>IF((CP57&lt;&gt;""),IF(OR(CI66+CK66&lt;&gt;CI71+CK71,PrSettings!$M$4="●"),((CI66+CK66-CI71-CK71)=(CM57-CN57))*(CP57=1),0),"")</f>
        <v/>
      </c>
      <c r="CR57" s="255" t="str">
        <f t="shared" ref="CR57:CR59" si="755">IF(CQ57&lt;&gt;"",IF(CP57="0",0,(CI66+CK66=CM57)*(CI71+CK71=CN57)),"")</f>
        <v/>
      </c>
      <c r="CS57" s="255" t="str">
        <f>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73" t="str">
        <f t="shared" ref="CT57:CT60" si="756">IF(($C$57&amp;$C$58&amp;$C$59&amp;$C$60&amp;$E$57&amp;$E$58&amp;$E$59&amp;$E$60&lt;&gt;"")*(CI$57&amp;CI$58&amp;CI$59&amp;CI$60&amp;CK$57&amp;CK$58&amp;CK$59&amp;CK$60&lt;&gt;"")*(CI57&amp;CK57&lt;&gt;""),IF(CO57&lt;&gt;1,0,COUNTIF($B$57:$B$60,CI57)+COUNTIF($D$57:$D$60,CI57))+IF(CO52&lt;&gt;1,0,COUNTIF($B$57:$B$60,CK57)+COUNTIF($D$57:$D$60,CK57)),"")</f>
        <v/>
      </c>
      <c r="CU57" s="133"/>
      <c r="CV57" s="268"/>
      <c r="CW57" s="254" t="str">
        <f>IF(CV57="","",VLOOKUP(CV57,Language!$D$5:$E$63,2,0))</f>
        <v/>
      </c>
      <c r="CX57" s="258"/>
      <c r="CY57" s="254" t="str">
        <f>IF(CX57="","",VLOOKUP(CX57,Language!$D$5:$E$63,2,0))</f>
        <v/>
      </c>
      <c r="CZ57" s="258"/>
      <c r="DA57" s="258"/>
      <c r="DB57" s="359">
        <f t="shared" ref="DB57:DB60" si="757">COUNTIF(CV$57:CV$60,CV57)+COUNTIF(CX$57:CX$60,CV57)</f>
        <v>0</v>
      </c>
      <c r="DC57" s="255" t="str">
        <f t="shared" ref="DC57:DC59" si="758">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55" t="str">
        <f>IF((DC57&lt;&gt;""),IF(OR(CV66+CX66&lt;&gt;CV71+CX71,PrSettings!$M$4="●"),((CV66+CX66-CV71-CX71)=(CZ57-DA57))*(DC57=1),0),"")</f>
        <v/>
      </c>
      <c r="DE57" s="255" t="str">
        <f t="shared" ref="DE57:DE59" si="759">IF(DD57&lt;&gt;"",IF(DC57="0",0,(CV66+CX66=CZ57)*(CV71+CX71=DA57)),"")</f>
        <v/>
      </c>
      <c r="DF57" s="255" t="str">
        <f>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73" t="str">
        <f t="shared" ref="DG57:DG60" si="760">IF(($C$57&amp;$C$58&amp;$C$59&amp;$C$60&amp;$E$57&amp;$E$58&amp;$E$59&amp;$E$60&lt;&gt;"")*(CV$57&amp;CV$58&amp;CV$59&amp;CV$60&amp;CX$57&amp;CX$58&amp;CX$59&amp;CX$60&lt;&gt;"")*(CV57&amp;CX57&lt;&gt;""),IF(DB57&lt;&gt;1,0,COUNTIF($B$57:$B$60,CV57)+COUNTIF($D$57:$D$60,CV57))+IF(DB52&lt;&gt;1,0,COUNTIF($B$57:$B$60,CX57)+COUNTIF($D$57:$D$60,CX57)),"")</f>
        <v/>
      </c>
      <c r="DH57" s="133"/>
      <c r="DI57" s="268"/>
      <c r="DJ57" s="254" t="str">
        <f>IF(DI57="","",VLOOKUP(DI57,Language!$D$5:$E$63,2,0))</f>
        <v/>
      </c>
      <c r="DK57" s="258"/>
      <c r="DL57" s="254" t="str">
        <f>IF(DK57="","",VLOOKUP(DK57,Language!$D$5:$E$63,2,0))</f>
        <v/>
      </c>
      <c r="DM57" s="258"/>
      <c r="DN57" s="258"/>
      <c r="DO57" s="359">
        <f t="shared" ref="DO57:DO60" si="761">COUNTIF(DI$57:DI$60,DI57)+COUNTIF(DK$57:DK$60,DI57)</f>
        <v>0</v>
      </c>
      <c r="DP57" s="255" t="str">
        <f t="shared" ref="DP57:DP59" si="762">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55" t="str">
        <f>IF((DP57&lt;&gt;""),IF(OR(DI66+DK66&lt;&gt;DI71+DK71,PrSettings!$M$4="●"),((DI66+DK66-DI71-DK71)=(DM57-DN57))*(DP57=1),0),"")</f>
        <v/>
      </c>
      <c r="DR57" s="255" t="str">
        <f t="shared" ref="DR57:DR59" si="763">IF(DQ57&lt;&gt;"",IF(DP57="0",0,(DI66+DK66=DM57)*(DI71+DK71=DN57)),"")</f>
        <v/>
      </c>
      <c r="DS57" s="255" t="str">
        <f>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73" t="str">
        <f t="shared" ref="DT57:DT60" si="764">IF(($C$57&amp;$C$58&amp;$C$59&amp;$C$60&amp;$E$57&amp;$E$58&amp;$E$59&amp;$E$60&lt;&gt;"")*(DI$57&amp;DI$58&amp;DI$59&amp;DI$60&amp;DK$57&amp;DK$58&amp;DK$59&amp;DK$60&lt;&gt;"")*(DI57&amp;DK57&lt;&gt;""),IF(DO57&lt;&gt;1,0,COUNTIF($B$57:$B$60,DI57)+COUNTIF($D$57:$D$60,DI57))+IF(DO52&lt;&gt;1,0,COUNTIF($B$57:$B$60,DK57)+COUNTIF($D$57:$D$60,DK57)),"")</f>
        <v/>
      </c>
      <c r="DU57" s="133"/>
      <c r="DV57" s="268"/>
      <c r="DW57" s="254" t="str">
        <f>IF(DV57="","",VLOOKUP(DV57,Language!$D$5:$E$63,2,0))</f>
        <v/>
      </c>
      <c r="DX57" s="258"/>
      <c r="DY57" s="254" t="str">
        <f>IF(DX57="","",VLOOKUP(DX57,Language!$D$5:$E$63,2,0))</f>
        <v/>
      </c>
      <c r="DZ57" s="258"/>
      <c r="EA57" s="258"/>
      <c r="EB57" s="359">
        <f t="shared" ref="EB57:EB60" si="765">COUNTIF(DV$57:DV$60,DV57)+COUNTIF(DX$57:DX$60,DV57)</f>
        <v>0</v>
      </c>
      <c r="EC57" s="255" t="str">
        <f t="shared" ref="EC57:EC59" si="766">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55" t="str">
        <f>IF((EC57&lt;&gt;""),IF(OR(DV66+DX66&lt;&gt;DV71+DX71,PrSettings!$M$4="●"),((DV66+DX66-DV71-DX71)=(DZ57-EA57))*(EC57=1),0),"")</f>
        <v/>
      </c>
      <c r="EE57" s="255" t="str">
        <f t="shared" ref="EE57:EE59" si="767">IF(ED57&lt;&gt;"",IF(EC57="0",0,(DV66+DX66=DZ57)*(DV71+DX71=EA57)),"")</f>
        <v/>
      </c>
      <c r="EF57" s="255" t="str">
        <f>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73" t="str">
        <f t="shared" ref="EG57:EG60" si="768">IF(($C$57&amp;$C$58&amp;$C$59&amp;$C$60&amp;$E$57&amp;$E$58&amp;$E$59&amp;$E$60&lt;&gt;"")*(DV$57&amp;DV$58&amp;DV$59&amp;DV$60&amp;DX$57&amp;DX$58&amp;DX$59&amp;DX$60&lt;&gt;"")*(DV57&amp;DX57&lt;&gt;""),IF(EB57&lt;&gt;1,0,COUNTIF($B$57:$B$60,DV57)+COUNTIF($D$57:$D$60,DV57))+IF(EB52&lt;&gt;1,0,COUNTIF($B$57:$B$60,DX57)+COUNTIF($D$57:$D$60,DX57)),"")</f>
        <v/>
      </c>
      <c r="EH57" s="133"/>
      <c r="EI57" s="268"/>
      <c r="EJ57" s="254" t="str">
        <f>IF(EI57="","",VLOOKUP(EI57,Language!$D$5:$E$63,2,0))</f>
        <v/>
      </c>
      <c r="EK57" s="258"/>
      <c r="EL57" s="254" t="str">
        <f>IF(EK57="","",VLOOKUP(EK57,Language!$D$5:$E$63,2,0))</f>
        <v/>
      </c>
      <c r="EM57" s="258"/>
      <c r="EN57" s="258"/>
      <c r="EO57" s="359">
        <f t="shared" ref="EO57:EO60" si="769">COUNTIF(EI$57:EI$60,EI57)+COUNTIF(EK$57:EK$60,EI57)</f>
        <v>0</v>
      </c>
      <c r="EP57" s="255" t="str">
        <f t="shared" ref="EP57:EP59" si="770">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55" t="str">
        <f>IF((EP57&lt;&gt;""),IF(OR(EI66+EK66&lt;&gt;EI71+EK71,PrSettings!$M$4="●"),((EI66+EK66-EI71-EK71)=(EM57-EN57))*(EP57=1),0),"")</f>
        <v/>
      </c>
      <c r="ER57" s="255" t="str">
        <f t="shared" ref="ER57:ER59" si="771">IF(EQ57&lt;&gt;"",IF(EP57="0",0,(EI66+EK66=EM57)*(EI71+EK71=EN57)),"")</f>
        <v/>
      </c>
      <c r="ES57" s="255" t="str">
        <f>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73" t="str">
        <f t="shared" ref="ET57:ET60" si="772">IF(($C$57&amp;$C$58&amp;$C$59&amp;$C$60&amp;$E$57&amp;$E$58&amp;$E$59&amp;$E$60&lt;&gt;"")*(EI$57&amp;EI$58&amp;EI$59&amp;EI$60&amp;EK$57&amp;EK$58&amp;EK$59&amp;EK$60&lt;&gt;"")*(EI57&amp;EK57&lt;&gt;""),IF(EO57&lt;&gt;1,0,COUNTIF($B$57:$B$60,EI57)+COUNTIF($D$57:$D$60,EI57))+IF(EO52&lt;&gt;1,0,COUNTIF($B$57:$B$60,EK57)+COUNTIF($D$57:$D$60,EK57)),"")</f>
        <v/>
      </c>
      <c r="EU57" s="133"/>
      <c r="EV57" s="268"/>
      <c r="EW57" s="254" t="str">
        <f>IF(EV57="","",VLOOKUP(EV57,Language!$D$5:$E$63,2,0))</f>
        <v/>
      </c>
      <c r="EX57" s="258"/>
      <c r="EY57" s="254" t="str">
        <f>IF(EX57="","",VLOOKUP(EX57,Language!$D$5:$E$63,2,0))</f>
        <v/>
      </c>
      <c r="EZ57" s="258"/>
      <c r="FA57" s="258"/>
      <c r="FB57" s="359">
        <f t="shared" ref="FB57:FB60" si="773">COUNTIF(EV$57:EV$60,EV57)+COUNTIF(EX$57:EX$60,EV57)</f>
        <v>0</v>
      </c>
      <c r="FC57" s="255" t="str">
        <f t="shared" ref="FC57:FC59" si="774">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55" t="str">
        <f>IF((FC57&lt;&gt;""),IF(OR(EV66+EX66&lt;&gt;EV71+EX71,PrSettings!$M$4="●"),((EV66+EX66-EV71-EX71)=(EZ57-FA57))*(FC57=1),0),"")</f>
        <v/>
      </c>
      <c r="FE57" s="255" t="str">
        <f t="shared" ref="FE57:FE59" si="775">IF(FD57&lt;&gt;"",IF(FC57="0",0,(EV66+EX66=EZ57)*(EV71+EX71=FA57)),"")</f>
        <v/>
      </c>
      <c r="FF57" s="255" t="str">
        <f>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73" t="str">
        <f t="shared" ref="FG57:FG60" si="776">IF(($C$57&amp;$C$58&amp;$C$59&amp;$C$60&amp;$E$57&amp;$E$58&amp;$E$59&amp;$E$60&lt;&gt;"")*(EV$57&amp;EV$58&amp;EV$59&amp;EV$60&amp;EX$57&amp;EX$58&amp;EX$59&amp;EX$60&lt;&gt;"")*(EV57&amp;EX57&lt;&gt;""),IF(FB57&lt;&gt;1,0,COUNTIF($B$57:$B$60,EV57)+COUNTIF($D$57:$D$60,EV57))+IF(FB52&lt;&gt;1,0,COUNTIF($B$57:$B$60,EX57)+COUNTIF($D$57:$D$60,EX57)),"")</f>
        <v/>
      </c>
      <c r="FH57" s="133"/>
      <c r="FI57" s="268"/>
      <c r="FJ57" s="254" t="str">
        <f>IF(FI57="","",VLOOKUP(FI57,Language!$D$5:$E$63,2,0))</f>
        <v/>
      </c>
      <c r="FK57" s="258"/>
      <c r="FL57" s="254" t="str">
        <f>IF(FK57="","",VLOOKUP(FK57,Language!$D$5:$E$63,2,0))</f>
        <v/>
      </c>
      <c r="FM57" s="258"/>
      <c r="FN57" s="258"/>
      <c r="FO57" s="359">
        <f t="shared" ref="FO57:FO60" si="777">COUNTIF(FI$57:FI$60,FI57)+COUNTIF(FK$57:FK$60,FI57)</f>
        <v>0</v>
      </c>
      <c r="FP57" s="255" t="str">
        <f t="shared" ref="FP57:FP59" si="778">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55" t="str">
        <f>IF((FP57&lt;&gt;""),IF(OR(FI66+FK66&lt;&gt;FI71+FK71,PrSettings!$M$4="●"),((FI66+FK66-FI71-FK71)=(FM57-FN57))*(FP57=1),0),"")</f>
        <v/>
      </c>
      <c r="FR57" s="255" t="str">
        <f t="shared" ref="FR57:FR59" si="779">IF(FQ57&lt;&gt;"",IF(FP57="0",0,(FI66+FK66=FM57)*(FI71+FK71=FN57)),"")</f>
        <v/>
      </c>
      <c r="FS57" s="255" t="str">
        <f>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73" t="str">
        <f t="shared" ref="FT57:FT60" si="780">IF(($C$57&amp;$C$58&amp;$C$59&amp;$C$60&amp;$E$57&amp;$E$58&amp;$E$59&amp;$E$60&lt;&gt;"")*(FI$57&amp;FI$58&amp;FI$59&amp;FI$60&amp;FK$57&amp;FK$58&amp;FK$59&amp;FK$60&lt;&gt;"")*(FI57&amp;FK57&lt;&gt;""),IF(FO57&lt;&gt;1,0,COUNTIF($B$57:$B$60,FI57)+COUNTIF($D$57:$D$60,FI57))+IF(FO52&lt;&gt;1,0,COUNTIF($B$57:$B$60,FK57)+COUNTIF($D$57:$D$60,FK57)),"")</f>
        <v/>
      </c>
      <c r="FU57" s="133"/>
      <c r="FV57" s="268"/>
      <c r="FW57" s="254" t="str">
        <f>IF(FV57="","",VLOOKUP(FV57,Language!$D$5:$E$63,2,0))</f>
        <v/>
      </c>
      <c r="FX57" s="258"/>
      <c r="FY57" s="254" t="str">
        <f>IF(FX57="","",VLOOKUP(FX57,Language!$D$5:$E$63,2,0))</f>
        <v/>
      </c>
      <c r="FZ57" s="258"/>
      <c r="GA57" s="258"/>
      <c r="GB57" s="359">
        <f t="shared" ref="GB57:GB60" si="781">COUNTIF(FV$57:FV$60,FV57)+COUNTIF(FX$57:FX$60,FV57)</f>
        <v>0</v>
      </c>
      <c r="GC57" s="255" t="str">
        <f t="shared" ref="GC57:GC59" si="782">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55" t="str">
        <f>IF((GC57&lt;&gt;""),IF(OR(FV66+FX66&lt;&gt;FV71+FX71,PrSettings!$M$4="●"),((FV66+FX66-FV71-FX71)=(FZ57-GA57))*(GC57=1),0),"")</f>
        <v/>
      </c>
      <c r="GE57" s="255" t="str">
        <f t="shared" ref="GE57:GE59" si="783">IF(GD57&lt;&gt;"",IF(GC57="0",0,(FV66+FX66=FZ57)*(FV71+FX71=GA57)),"")</f>
        <v/>
      </c>
      <c r="GF57" s="255" t="str">
        <f>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73" t="str">
        <f t="shared" ref="GG57:GG60" si="784">IF(($C$57&amp;$C$58&amp;$C$59&amp;$C$60&amp;$E$57&amp;$E$58&amp;$E$59&amp;$E$60&lt;&gt;"")*(FV$57&amp;FV$58&amp;FV$59&amp;FV$60&amp;FX$57&amp;FX$58&amp;FX$59&amp;FX$60&lt;&gt;"")*(FV57&amp;FX57&lt;&gt;""),IF(GB57&lt;&gt;1,0,COUNTIF($B$57:$B$60,FV57)+COUNTIF($D$57:$D$60,FV57))+IF(GB52&lt;&gt;1,0,COUNTIF($B$57:$B$60,FX57)+COUNTIF($D$57:$D$60,FX57)),"")</f>
        <v/>
      </c>
      <c r="GH57" s="133"/>
      <c r="GI57" s="268"/>
      <c r="GJ57" s="254" t="str">
        <f>IF(GI57="","",VLOOKUP(GI57,Language!$D$5:$E$63,2,0))</f>
        <v/>
      </c>
      <c r="GK57" s="258"/>
      <c r="GL57" s="254" t="str">
        <f>IF(GK57="","",VLOOKUP(GK57,Language!$D$5:$E$63,2,0))</f>
        <v/>
      </c>
      <c r="GM57" s="258"/>
      <c r="GN57" s="258"/>
      <c r="GO57" s="359">
        <f t="shared" ref="GO57:GO60" si="785">COUNTIF(GI$57:GI$60,GI57)+COUNTIF(GK$57:GK$60,GI57)</f>
        <v>0</v>
      </c>
      <c r="GP57" s="255" t="str">
        <f t="shared" ref="GP57:GP59" si="786">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55" t="str">
        <f>IF((GP57&lt;&gt;""),IF(OR(GI66+GK66&lt;&gt;GI71+GK71,PrSettings!$M$4="●"),((GI66+GK66-GI71-GK71)=(GM57-GN57))*(GP57=1),0),"")</f>
        <v/>
      </c>
      <c r="GR57" s="255" t="str">
        <f t="shared" ref="GR57:GR59" si="787">IF(GQ57&lt;&gt;"",IF(GP57="0",0,(GI66+GK66=GM57)*(GI71+GK71=GN57)),"")</f>
        <v/>
      </c>
      <c r="GS57" s="255" t="str">
        <f>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73" t="str">
        <f t="shared" ref="GT57:GT60" si="788">IF(($C$57&amp;$C$58&amp;$C$59&amp;$C$60&amp;$E$57&amp;$E$58&amp;$E$59&amp;$E$60&lt;&gt;"")*(GI$57&amp;GI$58&amp;GI$59&amp;GI$60&amp;GK$57&amp;GK$58&amp;GK$59&amp;GK$60&lt;&gt;"")*(GI57&amp;GK57&lt;&gt;""),IF(GO57&lt;&gt;1,0,COUNTIF($B$57:$B$60,GI57)+COUNTIF($D$57:$D$60,GI57))+IF(GO52&lt;&gt;1,0,COUNTIF($B$57:$B$60,GK57)+COUNTIF($D$57:$D$60,GK57)),"")</f>
        <v/>
      </c>
      <c r="GU57" s="133"/>
      <c r="GV57" s="268"/>
      <c r="GW57" s="254" t="str">
        <f>IF(GV57="","",VLOOKUP(GV57,Language!$D$5:$E$63,2,0))</f>
        <v/>
      </c>
      <c r="GX57" s="258"/>
      <c r="GY57" s="254" t="str">
        <f>IF(GX57="","",VLOOKUP(GX57,Language!$D$5:$E$63,2,0))</f>
        <v/>
      </c>
      <c r="GZ57" s="258"/>
      <c r="HA57" s="258"/>
      <c r="HB57" s="359">
        <f t="shared" ref="HB57:HB60" si="789">COUNTIF(GV$57:GV$60,GV57)+COUNTIF(GX$57:GX$60,GV57)</f>
        <v>0</v>
      </c>
      <c r="HC57" s="255" t="str">
        <f t="shared" ref="HC57:HC59" si="790">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55" t="str">
        <f>IF((HC57&lt;&gt;""),IF(OR(GV66+GX66&lt;&gt;GV71+GX71,PrSettings!$M$4="●"),((GV66+GX66-GV71-GX71)=(GZ57-HA57))*(HC57=1),0),"")</f>
        <v/>
      </c>
      <c r="HE57" s="255" t="str">
        <f t="shared" ref="HE57:HE59" si="791">IF(HD57&lt;&gt;"",IF(HC57="0",0,(GV66+GX66=GZ57)*(GV71+GX71=HA57)),"")</f>
        <v/>
      </c>
      <c r="HF57" s="255" t="str">
        <f>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73" t="str">
        <f t="shared" ref="HG57:HG60" si="792">IF(($C$57&amp;$C$58&amp;$C$59&amp;$C$60&amp;$E$57&amp;$E$58&amp;$E$59&amp;$E$60&lt;&gt;"")*(GV$57&amp;GV$58&amp;GV$59&amp;GV$60&amp;GX$57&amp;GX$58&amp;GX$59&amp;GX$60&lt;&gt;"")*(GV57&amp;GX57&lt;&gt;""),IF(HB57&lt;&gt;1,0,COUNTIF($B$57:$B$60,GV57)+COUNTIF($D$57:$D$60,GV57))+IF(HB52&lt;&gt;1,0,COUNTIF($B$57:$B$60,GX57)+COUNTIF($D$57:$D$60,GX57)),"")</f>
        <v/>
      </c>
      <c r="HH57" s="133"/>
      <c r="HI57" s="268"/>
      <c r="HJ57" s="254" t="str">
        <f>IF(HI57="","",VLOOKUP(HI57,Language!$D$5:$E$63,2,0))</f>
        <v/>
      </c>
      <c r="HK57" s="258"/>
      <c r="HL57" s="254" t="str">
        <f>IF(HK57="","",VLOOKUP(HK57,Language!$D$5:$E$63,2,0))</f>
        <v/>
      </c>
      <c r="HM57" s="258"/>
      <c r="HN57" s="258"/>
      <c r="HO57" s="359">
        <f t="shared" ref="HO57:HO60" si="793">COUNTIF(HI$57:HI$60,HI57)+COUNTIF(HK$57:HK$60,HI57)</f>
        <v>0</v>
      </c>
      <c r="HP57" s="255" t="str">
        <f t="shared" ref="HP57:HP59" si="794">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55" t="str">
        <f>IF((HP57&lt;&gt;""),IF(OR(HI66+HK66&lt;&gt;HI71+HK71,PrSettings!$M$4="●"),((HI66+HK66-HI71-HK71)=(HM57-HN57))*(HP57=1),0),"")</f>
        <v/>
      </c>
      <c r="HR57" s="255" t="str">
        <f t="shared" ref="HR57:HR59" si="795">IF(HQ57&lt;&gt;"",IF(HP57="0",0,(HI66+HK66=HM57)*(HI71+HK71=HN57)),"")</f>
        <v/>
      </c>
      <c r="HS57" s="255" t="str">
        <f>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73" t="str">
        <f t="shared" ref="HT57:HT60" si="796">IF(($C$57&amp;$C$58&amp;$C$59&amp;$C$60&amp;$E$57&amp;$E$58&amp;$E$59&amp;$E$60&lt;&gt;"")*(HI$57&amp;HI$58&amp;HI$59&amp;HI$60&amp;HK$57&amp;HK$58&amp;HK$59&amp;HK$60&lt;&gt;"")*(HI57&amp;HK57&lt;&gt;""),IF(HO57&lt;&gt;1,0,COUNTIF($B$57:$B$60,HI57)+COUNTIF($D$57:$D$60,HI57))+IF(HO52&lt;&gt;1,0,COUNTIF($B$57:$B$60,HK57)+COUNTIF($D$57:$D$60,HK57)),"")</f>
        <v/>
      </c>
      <c r="HU57" s="133"/>
      <c r="HV57" s="268"/>
      <c r="HW57" s="254" t="str">
        <f>IF(HV57="","",VLOOKUP(HV57,Language!$D$5:$E$63,2,0))</f>
        <v/>
      </c>
      <c r="HX57" s="258"/>
      <c r="HY57" s="254" t="str">
        <f>IF(HX57="","",VLOOKUP(HX57,Language!$D$5:$E$63,2,0))</f>
        <v/>
      </c>
      <c r="HZ57" s="258"/>
      <c r="IA57" s="258"/>
      <c r="IB57" s="359">
        <f t="shared" ref="IB57:IB60" si="797">COUNTIF(HV$57:HV$60,HV57)+COUNTIF(HX$57:HX$60,HV57)</f>
        <v>0</v>
      </c>
      <c r="IC57" s="255" t="str">
        <f t="shared" ref="IC57:IC59" si="798">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55" t="str">
        <f>IF((IC57&lt;&gt;""),IF(OR(HV66+HX66&lt;&gt;HV71+HX71,PrSettings!$M$4="●"),((HV66+HX66-HV71-HX71)=(HZ57-IA57))*(IC57=1),0),"")</f>
        <v/>
      </c>
      <c r="IE57" s="255" t="str">
        <f t="shared" ref="IE57:IE59" si="799">IF(ID57&lt;&gt;"",IF(IC57="0",0,(HV66+HX66=HZ57)*(HV71+HX71=IA57)),"")</f>
        <v/>
      </c>
      <c r="IF57" s="255" t="str">
        <f>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73" t="str">
        <f t="shared" ref="IG57:IG60" si="800">IF(($C$57&amp;$C$58&amp;$C$59&amp;$C$60&amp;$E$57&amp;$E$58&amp;$E$59&amp;$E$60&lt;&gt;"")*(HV$57&amp;HV$58&amp;HV$59&amp;HV$60&amp;HX$57&amp;HX$58&amp;HX$59&amp;HX$60&lt;&gt;"")*(HV57&amp;HX57&lt;&gt;""),IF(IB57&lt;&gt;1,0,COUNTIF($B$57:$B$60,HV57)+COUNTIF($D$57:$D$60,HV57))+IF(IB52&lt;&gt;1,0,COUNTIF($B$57:$B$60,HX57)+COUNTIF($D$57:$D$60,HX57)),"")</f>
        <v/>
      </c>
      <c r="IH57" s="133"/>
      <c r="II57" s="268"/>
      <c r="IJ57" s="254" t="str">
        <f>IF(II57="","",VLOOKUP(II57,Language!$D$5:$E$63,2,0))</f>
        <v/>
      </c>
      <c r="IK57" s="258"/>
      <c r="IL57" s="254" t="str">
        <f>IF(IK57="","",VLOOKUP(IK57,Language!$D$5:$E$63,2,0))</f>
        <v/>
      </c>
      <c r="IM57" s="258"/>
      <c r="IN57" s="258"/>
      <c r="IO57" s="359">
        <f t="shared" ref="IO57:IO60" si="801">COUNTIF(II$57:II$60,II57)+COUNTIF(IK$57:IK$60,II57)</f>
        <v>0</v>
      </c>
      <c r="IP57" s="255" t="str">
        <f t="shared" ref="IP57:IP59" si="802">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55" t="str">
        <f>IF((IP57&lt;&gt;""),IF(OR(II66+IK66&lt;&gt;II71+IK71,PrSettings!$M$4="●"),((II66+IK66-II71-IK71)=(IM57-IN57))*(IP57=1),0),"")</f>
        <v/>
      </c>
      <c r="IR57" s="255" t="str">
        <f t="shared" ref="IR57:IR59" si="803">IF(IQ57&lt;&gt;"",IF(IP57="0",0,(II66+IK66=IM57)*(II71+IK71=IN57)),"")</f>
        <v/>
      </c>
      <c r="IS57" s="255" t="str">
        <f>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73" t="str">
        <f t="shared" ref="IT57:IT60" si="804">IF(($C$57&amp;$C$58&amp;$C$59&amp;$C$60&amp;$E$57&amp;$E$58&amp;$E$59&amp;$E$60&lt;&gt;"")*(II$57&amp;II$58&amp;II$59&amp;II$60&amp;IK$57&amp;IK$58&amp;IK$59&amp;IK$60&lt;&gt;"")*(II57&amp;IK57&lt;&gt;""),IF(IO57&lt;&gt;1,0,COUNTIF($B$57:$B$60,II57)+COUNTIF($D$57:$D$60,II57))+IF(IO52&lt;&gt;1,0,COUNTIF($B$57:$B$60,IK57)+COUNTIF($D$57:$D$60,IK57)),"")</f>
        <v/>
      </c>
      <c r="IU57" s="133"/>
      <c r="IV57" s="268"/>
      <c r="IW57" s="254" t="str">
        <f>IF(IV57="","",VLOOKUP(IV57,Language!$D$5:$E$63,2,0))</f>
        <v/>
      </c>
      <c r="IX57" s="258"/>
      <c r="IY57" s="254" t="str">
        <f>IF(IX57="","",VLOOKUP(IX57,Language!$D$5:$E$63,2,0))</f>
        <v/>
      </c>
      <c r="IZ57" s="258"/>
      <c r="JA57" s="258"/>
      <c r="JB57" s="359">
        <f t="shared" ref="JB57:JB60" si="805">COUNTIF(IV$57:IV$60,IV57)+COUNTIF(IX$57:IX$60,IV57)</f>
        <v>0</v>
      </c>
      <c r="JC57" s="255" t="str">
        <f t="shared" ref="JC57:JC59" si="806">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55" t="str">
        <f>IF((JC57&lt;&gt;""),IF(OR(IV66+IX66&lt;&gt;IV71+IX71,PrSettings!$M$4="●"),((IV66+IX66-IV71-IX71)=(IZ57-JA57))*(JC57=1),0),"")</f>
        <v/>
      </c>
      <c r="JE57" s="255" t="str">
        <f t="shared" ref="JE57:JE59" si="807">IF(JD57&lt;&gt;"",IF(JC57="0",0,(IV66+IX66=IZ57)*(IV71+IX71=JA57)),"")</f>
        <v/>
      </c>
      <c r="JF57" s="255" t="str">
        <f>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73" t="str">
        <f t="shared" ref="JG57:JG60" si="808">IF(($C$57&amp;$C$58&amp;$C$59&amp;$C$60&amp;$E$57&amp;$E$58&amp;$E$59&amp;$E$60&lt;&gt;"")*(IV$57&amp;IV$58&amp;IV$59&amp;IV$60&amp;IX$57&amp;IX$58&amp;IX$59&amp;IX$60&lt;&gt;"")*(IV57&amp;IX57&lt;&gt;""),IF(JB57&lt;&gt;1,0,COUNTIF($B$57:$B$60,IV57)+COUNTIF($D$57:$D$60,IV57))+IF(JB52&lt;&gt;1,0,COUNTIF($B$57:$B$60,IX57)+COUNTIF($D$57:$D$60,IX57)),"")</f>
        <v/>
      </c>
      <c r="JH57" s="133"/>
      <c r="JI57" s="268"/>
      <c r="JJ57" s="254" t="str">
        <f>IF(JI57="","",VLOOKUP(JI57,Language!$D$5:$E$63,2,0))</f>
        <v/>
      </c>
      <c r="JK57" s="258"/>
      <c r="JL57" s="254" t="str">
        <f>IF(JK57="","",VLOOKUP(JK57,Language!$D$5:$E$63,2,0))</f>
        <v/>
      </c>
      <c r="JM57" s="258"/>
      <c r="JN57" s="258"/>
      <c r="JO57" s="359">
        <f t="shared" ref="JO57:JO60" si="809">COUNTIF(JI$57:JI$60,JI57)+COUNTIF(JK$57:JK$60,JI57)</f>
        <v>0</v>
      </c>
      <c r="JP57" s="255" t="str">
        <f t="shared" ref="JP57:JP59" si="810">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55" t="str">
        <f>IF((JP57&lt;&gt;""),IF(OR(JI66+JK66&lt;&gt;JI71+JK71,PrSettings!$M$4="●"),((JI66+JK66-JI71-JK71)=(JM57-JN57))*(JP57=1),0),"")</f>
        <v/>
      </c>
      <c r="JR57" s="255" t="str">
        <f t="shared" ref="JR57:JR59" si="811">IF(JQ57&lt;&gt;"",IF(JP57="0",0,(JI66+JK66=JM57)*(JI71+JK71=JN57)),"")</f>
        <v/>
      </c>
      <c r="JS57" s="255" t="str">
        <f>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73" t="str">
        <f t="shared" ref="JT57:JT60" si="812">IF(($C$57&amp;$C$58&amp;$C$59&amp;$C$60&amp;$E$57&amp;$E$58&amp;$E$59&amp;$E$60&lt;&gt;"")*(JI$57&amp;JI$58&amp;JI$59&amp;JI$60&amp;JK$57&amp;JK$58&amp;JK$59&amp;JK$60&lt;&gt;"")*(JI57&amp;JK57&lt;&gt;""),IF(JO57&lt;&gt;1,0,COUNTIF($B$57:$B$60,JI57)+COUNTIF($D$57:$D$60,JI57))+IF(JO52&lt;&gt;1,0,COUNTIF($B$57:$B$60,JK57)+COUNTIF($D$57:$D$60,JK57)),"")</f>
        <v/>
      </c>
      <c r="JU57" s="133"/>
      <c r="JV57" s="268"/>
      <c r="JW57" s="254" t="str">
        <f>IF(JV57="","",VLOOKUP(JV57,Language!$D$5:$E$63,2,0))</f>
        <v/>
      </c>
      <c r="JX57" s="258"/>
      <c r="JY57" s="254" t="str">
        <f>IF(JX57="","",VLOOKUP(JX57,Language!$D$5:$E$63,2,0))</f>
        <v/>
      </c>
      <c r="JZ57" s="258"/>
      <c r="KA57" s="258"/>
      <c r="KB57" s="359">
        <f t="shared" ref="KB57:KB60" si="813">COUNTIF(JV$57:JV$60,JV57)+COUNTIF(JX$57:JX$60,JV57)</f>
        <v>0</v>
      </c>
      <c r="KC57" s="255" t="str">
        <f t="shared" ref="KC57:KC59" si="814">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55" t="str">
        <f>IF((KC57&lt;&gt;""),IF(OR(JV66+JX66&lt;&gt;JV71+JX71,PrSettings!$M$4="●"),((JV66+JX66-JV71-JX71)=(JZ57-KA57))*(KC57=1),0),"")</f>
        <v/>
      </c>
      <c r="KE57" s="255" t="str">
        <f t="shared" ref="KE57:KE59" si="815">IF(KD57&lt;&gt;"",IF(KC57="0",0,(JV66+JX66=JZ57)*(JV71+JX71=KA57)),"")</f>
        <v/>
      </c>
      <c r="KF57" s="255" t="str">
        <f>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73" t="str">
        <f t="shared" ref="KG57:KG60" si="816">IF(($C$57&amp;$C$58&amp;$C$59&amp;$C$60&amp;$E$57&amp;$E$58&amp;$E$59&amp;$E$60&lt;&gt;"")*(JV$57&amp;JV$58&amp;JV$59&amp;JV$60&amp;JX$57&amp;JX$58&amp;JX$59&amp;JX$60&lt;&gt;"")*(JV57&amp;JX57&lt;&gt;""),IF(KB57&lt;&gt;1,0,COUNTIF($B$57:$B$60,JV57)+COUNTIF($D$57:$D$60,JV57))+IF(KB52&lt;&gt;1,0,COUNTIF($B$57:$B$60,JX57)+COUNTIF($D$57:$D$60,JX57)),"")</f>
        <v/>
      </c>
      <c r="KH57" s="133"/>
      <c r="KI57" s="268"/>
      <c r="KJ57" s="254" t="str">
        <f>IF(KI57="","",VLOOKUP(KI57,Language!$D$5:$E$63,2,0))</f>
        <v/>
      </c>
      <c r="KK57" s="258"/>
      <c r="KL57" s="254" t="str">
        <f>IF(KK57="","",VLOOKUP(KK57,Language!$D$5:$E$63,2,0))</f>
        <v/>
      </c>
      <c r="KM57" s="258"/>
      <c r="KN57" s="258"/>
      <c r="KO57" s="359">
        <f t="shared" ref="KO57:KO60" si="817">COUNTIF(KI$57:KI$60,KI57)+COUNTIF(KK$57:KK$60,KI57)</f>
        <v>0</v>
      </c>
      <c r="KP57" s="255" t="str">
        <f t="shared" ref="KP57:KP59" si="818">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55" t="str">
        <f>IF((KP57&lt;&gt;""),IF(OR(KI66+KK66&lt;&gt;KI71+KK71,PrSettings!$M$4="●"),((KI66+KK66-KI71-KK71)=(KM57-KN57))*(KP57=1),0),"")</f>
        <v/>
      </c>
      <c r="KR57" s="255" t="str">
        <f t="shared" ref="KR57:KR59" si="819">IF(KQ57&lt;&gt;"",IF(KP57="0",0,(KI66+KK66=KM57)*(KI71+KK71=KN57)),"")</f>
        <v/>
      </c>
      <c r="KS57" s="255" t="str">
        <f>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73" t="str">
        <f t="shared" ref="KT57:KT60" si="820">IF(($C$57&amp;$C$58&amp;$C$59&amp;$C$60&amp;$E$57&amp;$E$58&amp;$E$59&amp;$E$60&lt;&gt;"")*(KI$57&amp;KI$58&amp;KI$59&amp;KI$60&amp;KK$57&amp;KK$58&amp;KK$59&amp;KK$60&lt;&gt;"")*(KI57&amp;KK57&lt;&gt;""),IF(KO57&lt;&gt;1,0,COUNTIF($B$57:$B$60,KI57)+COUNTIF($D$57:$D$60,KI57))+IF(KO52&lt;&gt;1,0,COUNTIF($B$57:$B$60,KK57)+COUNTIF($D$57:$D$60,KK57)),"")</f>
        <v/>
      </c>
      <c r="KU57" s="133"/>
      <c r="KV57" s="268"/>
      <c r="KW57" s="254" t="str">
        <f>IF(KV57="","",VLOOKUP(KV57,Language!$D$5:$E$63,2,0))</f>
        <v/>
      </c>
      <c r="KX57" s="258"/>
      <c r="KY57" s="254" t="str">
        <f>IF(KX57="","",VLOOKUP(KX57,Language!$D$5:$E$63,2,0))</f>
        <v/>
      </c>
      <c r="KZ57" s="258"/>
      <c r="LA57" s="258"/>
      <c r="LB57" s="359">
        <f t="shared" ref="LB57:LB60" si="821">COUNTIF(KV$57:KV$60,KV57)+COUNTIF(KX$57:KX$60,KV57)</f>
        <v>0</v>
      </c>
      <c r="LC57" s="255" t="str">
        <f t="shared" ref="LC57:LC59" si="822">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55" t="str">
        <f>IF((LC57&lt;&gt;""),IF(OR(KV66+KX66&lt;&gt;KV71+KX71,PrSettings!$M$4="●"),((KV66+KX66-KV71-KX71)=(KZ57-LA57))*(LC57=1),0),"")</f>
        <v/>
      </c>
      <c r="LE57" s="255" t="str">
        <f t="shared" ref="LE57:LE59" si="823">IF(LD57&lt;&gt;"",IF(LC57="0",0,(KV66+KX66=KZ57)*(KV71+KX71=LA57)),"")</f>
        <v/>
      </c>
      <c r="LF57" s="255" t="str">
        <f>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73" t="str">
        <f t="shared" ref="LG57:LG60" si="824">IF(($C$57&amp;$C$58&amp;$C$59&amp;$C$60&amp;$E$57&amp;$E$58&amp;$E$59&amp;$E$60&lt;&gt;"")*(KV$57&amp;KV$58&amp;KV$59&amp;KV$60&amp;KX$57&amp;KX$58&amp;KX$59&amp;KX$60&lt;&gt;"")*(KV57&amp;KX57&lt;&gt;""),IF(LB57&lt;&gt;1,0,COUNTIF($B$57:$B$60,KV57)+COUNTIF($D$57:$D$60,KV57))+IF(LB52&lt;&gt;1,0,COUNTIF($B$57:$B$60,KX57)+COUNTIF($D$57:$D$60,KX57)),"")</f>
        <v/>
      </c>
      <c r="LH57" s="133"/>
      <c r="LI57" s="268"/>
      <c r="LJ57" s="254" t="str">
        <f>IF(LI57="","",VLOOKUP(LI57,Language!$D$5:$E$63,2,0))</f>
        <v/>
      </c>
      <c r="LK57" s="258"/>
      <c r="LL57" s="254" t="str">
        <f>IF(LK57="","",VLOOKUP(LK57,Language!$D$5:$E$63,2,0))</f>
        <v/>
      </c>
      <c r="LM57" s="258"/>
      <c r="LN57" s="258"/>
      <c r="LO57" s="359">
        <f t="shared" ref="LO57:LO60" si="825">COUNTIF(LI$57:LI$60,LI57)+COUNTIF(LK$57:LK$60,LI57)</f>
        <v>0</v>
      </c>
      <c r="LP57" s="255" t="str">
        <f t="shared" ref="LP57:LP59" si="826">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55" t="str">
        <f>IF((LP57&lt;&gt;""),IF(OR(LI66+LK66&lt;&gt;LI71+LK71,PrSettings!$M$4="●"),((LI66+LK66-LI71-LK71)=(LM57-LN57))*(LP57=1),0),"")</f>
        <v/>
      </c>
      <c r="LR57" s="255" t="str">
        <f t="shared" ref="LR57:LR59" si="827">IF(LQ57&lt;&gt;"",IF(LP57="0",0,(LI66+LK66=LM57)*(LI71+LK71=LN57)),"")</f>
        <v/>
      </c>
      <c r="LS57" s="255" t="str">
        <f>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73" t="str">
        <f t="shared" ref="LT57:LT60" si="828">IF(($C$57&amp;$C$58&amp;$C$59&amp;$C$60&amp;$E$57&amp;$E$58&amp;$E$59&amp;$E$60&lt;&gt;"")*(LI$57&amp;LI$58&amp;LI$59&amp;LI$60&amp;LK$57&amp;LK$58&amp;LK$59&amp;LK$60&lt;&gt;"")*(LI57&amp;LK57&lt;&gt;""),IF(LO57&lt;&gt;1,0,COUNTIF($B$57:$B$60,LI57)+COUNTIF($D$57:$D$60,LI57))+IF(LO52&lt;&gt;1,0,COUNTIF($B$57:$B$60,LK57)+COUNTIF($D$57:$D$60,LK57)),"")</f>
        <v/>
      </c>
      <c r="LU57" s="133"/>
      <c r="LV57" s="268"/>
      <c r="LW57" s="254" t="str">
        <f>IF(LV57="","",VLOOKUP(LV57,Language!$D$5:$E$63,2,0))</f>
        <v/>
      </c>
      <c r="LX57" s="258"/>
      <c r="LY57" s="254" t="str">
        <f>IF(LX57="","",VLOOKUP(LX57,Language!$D$5:$E$63,2,0))</f>
        <v/>
      </c>
      <c r="LZ57" s="258"/>
      <c r="MA57" s="258"/>
      <c r="MB57" s="359">
        <f t="shared" ref="MB57:MB60" si="829">COUNTIF(LV$57:LV$60,LV57)+COUNTIF(LX$57:LX$60,LV57)</f>
        <v>0</v>
      </c>
      <c r="MC57" s="255" t="str">
        <f t="shared" ref="MC57:MC59" si="830">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55" t="str">
        <f>IF((MC57&lt;&gt;""),IF(OR(LV66+LX66&lt;&gt;LV71+LX71,PrSettings!$M$4="●"),((LV66+LX66-LV71-LX71)=(LZ57-MA57))*(MC57=1),0),"")</f>
        <v/>
      </c>
      <c r="ME57" s="255" t="str">
        <f t="shared" ref="ME57:ME59" si="831">IF(MD57&lt;&gt;"",IF(MC57="0",0,(LV66+LX66=LZ57)*(LV71+LX71=MA57)),"")</f>
        <v/>
      </c>
      <c r="MF57" s="255" t="str">
        <f>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73" t="str">
        <f t="shared" ref="MG57:MG60" si="832">IF(($C$57&amp;$C$58&amp;$C$59&amp;$C$60&amp;$E$57&amp;$E$58&amp;$E$59&amp;$E$60&lt;&gt;"")*(LV$57&amp;LV$58&amp;LV$59&amp;LV$60&amp;LX$57&amp;LX$58&amp;LX$59&amp;LX$60&lt;&gt;"")*(LV57&amp;LX57&lt;&gt;""),IF(MB57&lt;&gt;1,0,COUNTIF($B$57:$B$60,LV57)+COUNTIF($D$57:$D$60,LV57))+IF(MB52&lt;&gt;1,0,COUNTIF($B$57:$B$60,LX57)+COUNTIF($D$57:$D$60,LX57)),"")</f>
        <v/>
      </c>
    </row>
    <row r="58">
      <c r="A58" s="172"/>
      <c r="B58" s="253">
        <f t="array" ref="B58">IF(C58="","",INDEX(Groups!$C$7:$C$35,MATCH(C58,Groups!$D$7:$D$35,0)))</f>
        <v>1</v>
      </c>
      <c r="C58" s="254" t="str">
        <f>INDIRECT("'"&amp;References!$A$1&amp;"'!"&amp;"$I$64")</f>
        <v>Portugal</v>
      </c>
      <c r="D58" s="255">
        <f t="array" ref="D58">IF(E58="","",INDEX(Groups!$C$7:$C$35,MATCH(E58,Groups!$D$7:$D$35,0)))</f>
        <v>12</v>
      </c>
      <c r="E58" s="254" t="str">
        <f>INDIRECT("'"&amp;References!$A$1&amp;"'!"&amp;"$K$64")</f>
        <v>Netherlands</v>
      </c>
      <c r="F58" s="256">
        <f>IF(AND(INDIRECT("'"&amp;References!$A$1&amp;"'!"&amp;"$I$65")&lt;&gt;"",INDIRECT("'"&amp;References!$A$1&amp;"'!"&amp;"$K$65")&lt;&gt;""),INDIRECT("'"&amp;References!$A$1&amp;"'!"&amp;"$I$65"),"")</f>
        <v>1</v>
      </c>
      <c r="G58" s="257">
        <f>IF(AND(INDIRECT("'"&amp;References!$A$1&amp;"'!"&amp;"$I$65")&lt;&gt;"",INDIRECT("'"&amp;References!$A$1&amp;"'!"&amp;"$K$65")&lt;&gt;""),INDIRECT("'"&amp;References!$A$1&amp;"'!"&amp;"$K$65"),"")</f>
        <v>0</v>
      </c>
      <c r="H58" s="133"/>
      <c r="I58" s="268"/>
      <c r="J58" s="254" t="str">
        <f>IF(I58="","",VLOOKUP(I58,Language!$D$5:$E$63,2,0))</f>
        <v/>
      </c>
      <c r="K58" s="258"/>
      <c r="L58" s="254" t="str">
        <f>IF(K58="","",VLOOKUP(K58,Language!$D$5:$E$63,2,0))</f>
        <v/>
      </c>
      <c r="M58" s="258"/>
      <c r="N58" s="258"/>
      <c r="O58" s="359">
        <f t="shared" si="729"/>
        <v>0</v>
      </c>
      <c r="P58" s="255" t="str">
        <f t="shared" si="730"/>
        <v/>
      </c>
      <c r="Q58" s="255" t="str">
        <f>IF((P58&lt;&gt;""),IF(OR(I67+K67&lt;&gt;I72+K72,PrSettings!$M$4="●"),((I67+K67-I72-K72)=(M58-N58))*(P58=1),0),"")</f>
        <v/>
      </c>
      <c r="R58" s="255" t="str">
        <f t="shared" si="731"/>
        <v/>
      </c>
      <c r="S58" s="255" t="str">
        <f>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73" t="str">
        <f t="shared" si="732"/>
        <v/>
      </c>
      <c r="U58" s="133"/>
      <c r="V58" s="268"/>
      <c r="W58" s="254" t="str">
        <f>IF(V58="","",VLOOKUP(V58,Language!$D$5:$E$63,2,0))</f>
        <v/>
      </c>
      <c r="X58" s="258"/>
      <c r="Y58" s="254" t="str">
        <f>IF(X58="","",VLOOKUP(X58,Language!$D$5:$E$63,2,0))</f>
        <v/>
      </c>
      <c r="Z58" s="258"/>
      <c r="AA58" s="258"/>
      <c r="AB58" s="359">
        <f t="shared" si="733"/>
        <v>0</v>
      </c>
      <c r="AC58" s="255" t="str">
        <f t="shared" si="734"/>
        <v/>
      </c>
      <c r="AD58" s="255" t="str">
        <f>IF((AC58&lt;&gt;""),IF(OR(V67+X67&lt;&gt;V72+X72,PrSettings!$M$4="●"),((V67+X67-V72-X72)=(Z58-AA58))*(AC58=1),0),"")</f>
        <v/>
      </c>
      <c r="AE58" s="255" t="str">
        <f t="shared" si="735"/>
        <v/>
      </c>
      <c r="AF58" s="255" t="str">
        <f>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73" t="str">
        <f t="shared" si="736"/>
        <v/>
      </c>
      <c r="AH58" s="133"/>
      <c r="AI58" s="268"/>
      <c r="AJ58" s="254" t="str">
        <f>IF(AI58="","",VLOOKUP(AI58,Language!$D$5:$E$63,2,0))</f>
        <v/>
      </c>
      <c r="AK58" s="258"/>
      <c r="AL58" s="254" t="str">
        <f>IF(AK58="","",VLOOKUP(AK58,Language!$D$5:$E$63,2,0))</f>
        <v/>
      </c>
      <c r="AM58" s="258"/>
      <c r="AN58" s="258"/>
      <c r="AO58" s="359">
        <f t="shared" si="737"/>
        <v>0</v>
      </c>
      <c r="AP58" s="255" t="str">
        <f t="shared" si="738"/>
        <v/>
      </c>
      <c r="AQ58" s="255" t="str">
        <f>IF((AP58&lt;&gt;""),IF(OR(AI67+AK67&lt;&gt;AI72+AK72,PrSettings!$M$4="●"),((AI67+AK67-AI72-AK72)=(AM58-AN58))*(AP58=1),0),"")</f>
        <v/>
      </c>
      <c r="AR58" s="255" t="str">
        <f t="shared" si="739"/>
        <v/>
      </c>
      <c r="AS58" s="255" t="str">
        <f>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73" t="str">
        <f t="shared" si="740"/>
        <v/>
      </c>
      <c r="AU58" s="133"/>
      <c r="AV58" s="268"/>
      <c r="AW58" s="254" t="str">
        <f>IF(AV58="","",VLOOKUP(AV58,Language!$D$5:$E$63,2,0))</f>
        <v/>
      </c>
      <c r="AX58" s="258"/>
      <c r="AY58" s="254" t="str">
        <f>IF(AX58="","",VLOOKUP(AX58,Language!$D$5:$E$63,2,0))</f>
        <v/>
      </c>
      <c r="AZ58" s="258"/>
      <c r="BA58" s="258"/>
      <c r="BB58" s="359">
        <f t="shared" si="741"/>
        <v>0</v>
      </c>
      <c r="BC58" s="255" t="str">
        <f t="shared" si="742"/>
        <v/>
      </c>
      <c r="BD58" s="255" t="str">
        <f>IF((BC58&lt;&gt;""),IF(OR(AV67+AX67&lt;&gt;AV72+AX72,PrSettings!$M$4="●"),((AV67+AX67-AV72-AX72)=(AZ58-BA58))*(BC58=1),0),"")</f>
        <v/>
      </c>
      <c r="BE58" s="255" t="str">
        <f t="shared" si="743"/>
        <v/>
      </c>
      <c r="BF58" s="255" t="str">
        <f>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73" t="str">
        <f t="shared" si="744"/>
        <v/>
      </c>
      <c r="BH58" s="133"/>
      <c r="BI58" s="268"/>
      <c r="BJ58" s="254" t="str">
        <f>IF(BI58="","",VLOOKUP(BI58,Language!$D$5:$E$63,2,0))</f>
        <v/>
      </c>
      <c r="BK58" s="258"/>
      <c r="BL58" s="254" t="str">
        <f>IF(BK58="","",VLOOKUP(BK58,Language!$D$5:$E$63,2,0))</f>
        <v/>
      </c>
      <c r="BM58" s="258"/>
      <c r="BN58" s="258"/>
      <c r="BO58" s="359">
        <f t="shared" si="745"/>
        <v>0</v>
      </c>
      <c r="BP58" s="255" t="str">
        <f t="shared" si="746"/>
        <v/>
      </c>
      <c r="BQ58" s="255" t="str">
        <f>IF((BP58&lt;&gt;""),IF(OR(BI67+BK67&lt;&gt;BI72+BK72,PrSettings!$M$4="●"),((BI67+BK67-BI72-BK72)=(BM58-BN58))*(BP58=1),0),"")</f>
        <v/>
      </c>
      <c r="BR58" s="255" t="str">
        <f t="shared" si="747"/>
        <v/>
      </c>
      <c r="BS58" s="255" t="str">
        <f>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73" t="str">
        <f t="shared" si="748"/>
        <v/>
      </c>
      <c r="BU58" s="133"/>
      <c r="BV58" s="268"/>
      <c r="BW58" s="254" t="str">
        <f>IF(BV58="","",VLOOKUP(BV58,Language!$D$5:$E$63,2,0))</f>
        <v/>
      </c>
      <c r="BX58" s="258"/>
      <c r="BY58" s="254" t="str">
        <f>IF(BX58="","",VLOOKUP(BX58,Language!$D$5:$E$63,2,0))</f>
        <v/>
      </c>
      <c r="BZ58" s="258"/>
      <c r="CA58" s="258"/>
      <c r="CB58" s="359">
        <f t="shared" si="749"/>
        <v>0</v>
      </c>
      <c r="CC58" s="255" t="str">
        <f t="shared" si="750"/>
        <v/>
      </c>
      <c r="CD58" s="255" t="str">
        <f>IF((CC58&lt;&gt;""),IF(OR(BV67+BX67&lt;&gt;BV72+BX72,PrSettings!$M$4="●"),((BV67+BX67-BV72-BX72)=(BZ58-CA58))*(CC58=1),0),"")</f>
        <v/>
      </c>
      <c r="CE58" s="255" t="str">
        <f t="shared" si="751"/>
        <v/>
      </c>
      <c r="CF58" s="255" t="str">
        <f>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73" t="str">
        <f t="shared" si="752"/>
        <v/>
      </c>
      <c r="CH58" s="133"/>
      <c r="CI58" s="268"/>
      <c r="CJ58" s="254" t="str">
        <f>IF(CI58="","",VLOOKUP(CI58,Language!$D$5:$E$63,2,0))</f>
        <v/>
      </c>
      <c r="CK58" s="258"/>
      <c r="CL58" s="254" t="str">
        <f>IF(CK58="","",VLOOKUP(CK58,Language!$D$5:$E$63,2,0))</f>
        <v/>
      </c>
      <c r="CM58" s="258"/>
      <c r="CN58" s="258"/>
      <c r="CO58" s="359">
        <f t="shared" si="753"/>
        <v>0</v>
      </c>
      <c r="CP58" s="255" t="str">
        <f t="shared" si="754"/>
        <v/>
      </c>
      <c r="CQ58" s="255" t="str">
        <f>IF((CP58&lt;&gt;""),IF(OR(CI67+CK67&lt;&gt;CI72+CK72,PrSettings!$M$4="●"),((CI67+CK67-CI72-CK72)=(CM58-CN58))*(CP58=1),0),"")</f>
        <v/>
      </c>
      <c r="CR58" s="255" t="str">
        <f t="shared" si="755"/>
        <v/>
      </c>
      <c r="CS58" s="255" t="str">
        <f>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73" t="str">
        <f t="shared" si="756"/>
        <v/>
      </c>
      <c r="CU58" s="133"/>
      <c r="CV58" s="268"/>
      <c r="CW58" s="254" t="str">
        <f>IF(CV58="","",VLOOKUP(CV58,Language!$D$5:$E$63,2,0))</f>
        <v/>
      </c>
      <c r="CX58" s="258"/>
      <c r="CY58" s="254" t="str">
        <f>IF(CX58="","",VLOOKUP(CX58,Language!$D$5:$E$63,2,0))</f>
        <v/>
      </c>
      <c r="CZ58" s="258"/>
      <c r="DA58" s="258"/>
      <c r="DB58" s="359">
        <f t="shared" si="757"/>
        <v>0</v>
      </c>
      <c r="DC58" s="255" t="str">
        <f t="shared" si="758"/>
        <v/>
      </c>
      <c r="DD58" s="255" t="str">
        <f>IF((DC58&lt;&gt;""),IF(OR(CV67+CX67&lt;&gt;CV72+CX72,PrSettings!$M$4="●"),((CV67+CX67-CV72-CX72)=(CZ58-DA58))*(DC58=1),0),"")</f>
        <v/>
      </c>
      <c r="DE58" s="255" t="str">
        <f t="shared" si="759"/>
        <v/>
      </c>
      <c r="DF58" s="255" t="str">
        <f>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73" t="str">
        <f t="shared" si="760"/>
        <v/>
      </c>
      <c r="DH58" s="133"/>
      <c r="DI58" s="268"/>
      <c r="DJ58" s="254" t="str">
        <f>IF(DI58="","",VLOOKUP(DI58,Language!$D$5:$E$63,2,0))</f>
        <v/>
      </c>
      <c r="DK58" s="258"/>
      <c r="DL58" s="254" t="str">
        <f>IF(DK58="","",VLOOKUP(DK58,Language!$D$5:$E$63,2,0))</f>
        <v/>
      </c>
      <c r="DM58" s="258"/>
      <c r="DN58" s="258"/>
      <c r="DO58" s="359">
        <f t="shared" si="761"/>
        <v>0</v>
      </c>
      <c r="DP58" s="255" t="str">
        <f t="shared" si="762"/>
        <v/>
      </c>
      <c r="DQ58" s="255" t="str">
        <f>IF((DP58&lt;&gt;""),IF(OR(DI67+DK67&lt;&gt;DI72+DK72,PrSettings!$M$4="●"),((DI67+DK67-DI72-DK72)=(DM58-DN58))*(DP58=1),0),"")</f>
        <v/>
      </c>
      <c r="DR58" s="255" t="str">
        <f t="shared" si="763"/>
        <v/>
      </c>
      <c r="DS58" s="255" t="str">
        <f>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73" t="str">
        <f t="shared" si="764"/>
        <v/>
      </c>
      <c r="DU58" s="133"/>
      <c r="DV58" s="268"/>
      <c r="DW58" s="254" t="str">
        <f>IF(DV58="","",VLOOKUP(DV58,Language!$D$5:$E$63,2,0))</f>
        <v/>
      </c>
      <c r="DX58" s="258"/>
      <c r="DY58" s="254" t="str">
        <f>IF(DX58="","",VLOOKUP(DX58,Language!$D$5:$E$63,2,0))</f>
        <v/>
      </c>
      <c r="DZ58" s="258"/>
      <c r="EA58" s="258"/>
      <c r="EB58" s="359">
        <f t="shared" si="765"/>
        <v>0</v>
      </c>
      <c r="EC58" s="255" t="str">
        <f t="shared" si="766"/>
        <v/>
      </c>
      <c r="ED58" s="255" t="str">
        <f>IF((EC58&lt;&gt;""),IF(OR(DV67+DX67&lt;&gt;DV72+DX72,PrSettings!$M$4="●"),((DV67+DX67-DV72-DX72)=(DZ58-EA58))*(EC58=1),0),"")</f>
        <v/>
      </c>
      <c r="EE58" s="255" t="str">
        <f t="shared" si="767"/>
        <v/>
      </c>
      <c r="EF58" s="255" t="str">
        <f>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73" t="str">
        <f t="shared" si="768"/>
        <v/>
      </c>
      <c r="EH58" s="133"/>
      <c r="EI58" s="268"/>
      <c r="EJ58" s="254" t="str">
        <f>IF(EI58="","",VLOOKUP(EI58,Language!$D$5:$E$63,2,0))</f>
        <v/>
      </c>
      <c r="EK58" s="258"/>
      <c r="EL58" s="254" t="str">
        <f>IF(EK58="","",VLOOKUP(EK58,Language!$D$5:$E$63,2,0))</f>
        <v/>
      </c>
      <c r="EM58" s="258"/>
      <c r="EN58" s="258"/>
      <c r="EO58" s="359">
        <f t="shared" si="769"/>
        <v>0</v>
      </c>
      <c r="EP58" s="255" t="str">
        <f t="shared" si="770"/>
        <v/>
      </c>
      <c r="EQ58" s="255" t="str">
        <f>IF((EP58&lt;&gt;""),IF(OR(EI67+EK67&lt;&gt;EI72+EK72,PrSettings!$M$4="●"),((EI67+EK67-EI72-EK72)=(EM58-EN58))*(EP58=1),0),"")</f>
        <v/>
      </c>
      <c r="ER58" s="255" t="str">
        <f t="shared" si="771"/>
        <v/>
      </c>
      <c r="ES58" s="255" t="str">
        <f>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73" t="str">
        <f t="shared" si="772"/>
        <v/>
      </c>
      <c r="EU58" s="133"/>
      <c r="EV58" s="268"/>
      <c r="EW58" s="254" t="str">
        <f>IF(EV58="","",VLOOKUP(EV58,Language!$D$5:$E$63,2,0))</f>
        <v/>
      </c>
      <c r="EX58" s="258"/>
      <c r="EY58" s="254" t="str">
        <f>IF(EX58="","",VLOOKUP(EX58,Language!$D$5:$E$63,2,0))</f>
        <v/>
      </c>
      <c r="EZ58" s="258"/>
      <c r="FA58" s="258"/>
      <c r="FB58" s="359">
        <f t="shared" si="773"/>
        <v>0</v>
      </c>
      <c r="FC58" s="255" t="str">
        <f t="shared" si="774"/>
        <v/>
      </c>
      <c r="FD58" s="255" t="str">
        <f>IF((FC58&lt;&gt;""),IF(OR(EV67+EX67&lt;&gt;EV72+EX72,PrSettings!$M$4="●"),((EV67+EX67-EV72-EX72)=(EZ58-FA58))*(FC58=1),0),"")</f>
        <v/>
      </c>
      <c r="FE58" s="255" t="str">
        <f t="shared" si="775"/>
        <v/>
      </c>
      <c r="FF58" s="255" t="str">
        <f>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73" t="str">
        <f t="shared" si="776"/>
        <v/>
      </c>
      <c r="FH58" s="133"/>
      <c r="FI58" s="268"/>
      <c r="FJ58" s="254" t="str">
        <f>IF(FI58="","",VLOOKUP(FI58,Language!$D$5:$E$63,2,0))</f>
        <v/>
      </c>
      <c r="FK58" s="258"/>
      <c r="FL58" s="254" t="str">
        <f>IF(FK58="","",VLOOKUP(FK58,Language!$D$5:$E$63,2,0))</f>
        <v/>
      </c>
      <c r="FM58" s="258"/>
      <c r="FN58" s="258"/>
      <c r="FO58" s="359">
        <f t="shared" si="777"/>
        <v>0</v>
      </c>
      <c r="FP58" s="255" t="str">
        <f t="shared" si="778"/>
        <v/>
      </c>
      <c r="FQ58" s="255" t="str">
        <f>IF((FP58&lt;&gt;""),IF(OR(FI67+FK67&lt;&gt;FI72+FK72,PrSettings!$M$4="●"),((FI67+FK67-FI72-FK72)=(FM58-FN58))*(FP58=1),0),"")</f>
        <v/>
      </c>
      <c r="FR58" s="255" t="str">
        <f t="shared" si="779"/>
        <v/>
      </c>
      <c r="FS58" s="255" t="str">
        <f>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73" t="str">
        <f t="shared" si="780"/>
        <v/>
      </c>
      <c r="FU58" s="133"/>
      <c r="FV58" s="268"/>
      <c r="FW58" s="254" t="str">
        <f>IF(FV58="","",VLOOKUP(FV58,Language!$D$5:$E$63,2,0))</f>
        <v/>
      </c>
      <c r="FX58" s="258"/>
      <c r="FY58" s="254" t="str">
        <f>IF(FX58="","",VLOOKUP(FX58,Language!$D$5:$E$63,2,0))</f>
        <v/>
      </c>
      <c r="FZ58" s="258"/>
      <c r="GA58" s="258"/>
      <c r="GB58" s="359">
        <f t="shared" si="781"/>
        <v>0</v>
      </c>
      <c r="GC58" s="255" t="str">
        <f t="shared" si="782"/>
        <v/>
      </c>
      <c r="GD58" s="255" t="str">
        <f>IF((GC58&lt;&gt;""),IF(OR(FV67+FX67&lt;&gt;FV72+FX72,PrSettings!$M$4="●"),((FV67+FX67-FV72-FX72)=(FZ58-GA58))*(GC58=1),0),"")</f>
        <v/>
      </c>
      <c r="GE58" s="255" t="str">
        <f t="shared" si="783"/>
        <v/>
      </c>
      <c r="GF58" s="255" t="str">
        <f>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73" t="str">
        <f t="shared" si="784"/>
        <v/>
      </c>
      <c r="GH58" s="133"/>
      <c r="GI58" s="268"/>
      <c r="GJ58" s="254" t="str">
        <f>IF(GI58="","",VLOOKUP(GI58,Language!$D$5:$E$63,2,0))</f>
        <v/>
      </c>
      <c r="GK58" s="258"/>
      <c r="GL58" s="254" t="str">
        <f>IF(GK58="","",VLOOKUP(GK58,Language!$D$5:$E$63,2,0))</f>
        <v/>
      </c>
      <c r="GM58" s="258"/>
      <c r="GN58" s="258"/>
      <c r="GO58" s="359">
        <f t="shared" si="785"/>
        <v>0</v>
      </c>
      <c r="GP58" s="255" t="str">
        <f t="shared" si="786"/>
        <v/>
      </c>
      <c r="GQ58" s="255" t="str">
        <f>IF((GP58&lt;&gt;""),IF(OR(GI67+GK67&lt;&gt;GI72+GK72,PrSettings!$M$4="●"),((GI67+GK67-GI72-GK72)=(GM58-GN58))*(GP58=1),0),"")</f>
        <v/>
      </c>
      <c r="GR58" s="255" t="str">
        <f t="shared" si="787"/>
        <v/>
      </c>
      <c r="GS58" s="255" t="str">
        <f>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73" t="str">
        <f t="shared" si="788"/>
        <v/>
      </c>
      <c r="GU58" s="133"/>
      <c r="GV58" s="268"/>
      <c r="GW58" s="254" t="str">
        <f>IF(GV58="","",VLOOKUP(GV58,Language!$D$5:$E$63,2,0))</f>
        <v/>
      </c>
      <c r="GX58" s="258"/>
      <c r="GY58" s="254" t="str">
        <f>IF(GX58="","",VLOOKUP(GX58,Language!$D$5:$E$63,2,0))</f>
        <v/>
      </c>
      <c r="GZ58" s="258"/>
      <c r="HA58" s="258"/>
      <c r="HB58" s="359">
        <f t="shared" si="789"/>
        <v>0</v>
      </c>
      <c r="HC58" s="255" t="str">
        <f t="shared" si="790"/>
        <v/>
      </c>
      <c r="HD58" s="255" t="str">
        <f>IF((HC58&lt;&gt;""),IF(OR(GV67+GX67&lt;&gt;GV72+GX72,PrSettings!$M$4="●"),((GV67+GX67-GV72-GX72)=(GZ58-HA58))*(HC58=1),0),"")</f>
        <v/>
      </c>
      <c r="HE58" s="255" t="str">
        <f t="shared" si="791"/>
        <v/>
      </c>
      <c r="HF58" s="255" t="str">
        <f>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73" t="str">
        <f t="shared" si="792"/>
        <v/>
      </c>
      <c r="HH58" s="133"/>
      <c r="HI58" s="268"/>
      <c r="HJ58" s="254" t="str">
        <f>IF(HI58="","",VLOOKUP(HI58,Language!$D$5:$E$63,2,0))</f>
        <v/>
      </c>
      <c r="HK58" s="258"/>
      <c r="HL58" s="254" t="str">
        <f>IF(HK58="","",VLOOKUP(HK58,Language!$D$5:$E$63,2,0))</f>
        <v/>
      </c>
      <c r="HM58" s="258"/>
      <c r="HN58" s="258"/>
      <c r="HO58" s="359">
        <f t="shared" si="793"/>
        <v>0</v>
      </c>
      <c r="HP58" s="255" t="str">
        <f t="shared" si="794"/>
        <v/>
      </c>
      <c r="HQ58" s="255" t="str">
        <f>IF((HP58&lt;&gt;""),IF(OR(HI67+HK67&lt;&gt;HI72+HK72,PrSettings!$M$4="●"),((HI67+HK67-HI72-HK72)=(HM58-HN58))*(HP58=1),0),"")</f>
        <v/>
      </c>
      <c r="HR58" s="255" t="str">
        <f t="shared" si="795"/>
        <v/>
      </c>
      <c r="HS58" s="255" t="str">
        <f>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73" t="str">
        <f t="shared" si="796"/>
        <v/>
      </c>
      <c r="HU58" s="133"/>
      <c r="HV58" s="268"/>
      <c r="HW58" s="254" t="str">
        <f>IF(HV58="","",VLOOKUP(HV58,Language!$D$5:$E$63,2,0))</f>
        <v/>
      </c>
      <c r="HX58" s="258"/>
      <c r="HY58" s="254" t="str">
        <f>IF(HX58="","",VLOOKUP(HX58,Language!$D$5:$E$63,2,0))</f>
        <v/>
      </c>
      <c r="HZ58" s="258"/>
      <c r="IA58" s="258"/>
      <c r="IB58" s="359">
        <f t="shared" si="797"/>
        <v>0</v>
      </c>
      <c r="IC58" s="255" t="str">
        <f t="shared" si="798"/>
        <v/>
      </c>
      <c r="ID58" s="255" t="str">
        <f>IF((IC58&lt;&gt;""),IF(OR(HV67+HX67&lt;&gt;HV72+HX72,PrSettings!$M$4="●"),((HV67+HX67-HV72-HX72)=(HZ58-IA58))*(IC58=1),0),"")</f>
        <v/>
      </c>
      <c r="IE58" s="255" t="str">
        <f t="shared" si="799"/>
        <v/>
      </c>
      <c r="IF58" s="255" t="str">
        <f>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73" t="str">
        <f t="shared" si="800"/>
        <v/>
      </c>
      <c r="IH58" s="133"/>
      <c r="II58" s="268"/>
      <c r="IJ58" s="254" t="str">
        <f>IF(II58="","",VLOOKUP(II58,Language!$D$5:$E$63,2,0))</f>
        <v/>
      </c>
      <c r="IK58" s="258"/>
      <c r="IL58" s="254" t="str">
        <f>IF(IK58="","",VLOOKUP(IK58,Language!$D$5:$E$63,2,0))</f>
        <v/>
      </c>
      <c r="IM58" s="258"/>
      <c r="IN58" s="258"/>
      <c r="IO58" s="359">
        <f t="shared" si="801"/>
        <v>0</v>
      </c>
      <c r="IP58" s="255" t="str">
        <f t="shared" si="802"/>
        <v/>
      </c>
      <c r="IQ58" s="255" t="str">
        <f>IF((IP58&lt;&gt;""),IF(OR(II67+IK67&lt;&gt;II72+IK72,PrSettings!$M$4="●"),((II67+IK67-II72-IK72)=(IM58-IN58))*(IP58=1),0),"")</f>
        <v/>
      </c>
      <c r="IR58" s="255" t="str">
        <f t="shared" si="803"/>
        <v/>
      </c>
      <c r="IS58" s="255" t="str">
        <f>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73" t="str">
        <f t="shared" si="804"/>
        <v/>
      </c>
      <c r="IU58" s="133"/>
      <c r="IV58" s="268"/>
      <c r="IW58" s="254" t="str">
        <f>IF(IV58="","",VLOOKUP(IV58,Language!$D$5:$E$63,2,0))</f>
        <v/>
      </c>
      <c r="IX58" s="258"/>
      <c r="IY58" s="254" t="str">
        <f>IF(IX58="","",VLOOKUP(IX58,Language!$D$5:$E$63,2,0))</f>
        <v/>
      </c>
      <c r="IZ58" s="258"/>
      <c r="JA58" s="258"/>
      <c r="JB58" s="359">
        <f t="shared" si="805"/>
        <v>0</v>
      </c>
      <c r="JC58" s="255" t="str">
        <f t="shared" si="806"/>
        <v/>
      </c>
      <c r="JD58" s="255" t="str">
        <f>IF((JC58&lt;&gt;""),IF(OR(IV67+IX67&lt;&gt;IV72+IX72,PrSettings!$M$4="●"),((IV67+IX67-IV72-IX72)=(IZ58-JA58))*(JC58=1),0),"")</f>
        <v/>
      </c>
      <c r="JE58" s="255" t="str">
        <f t="shared" si="807"/>
        <v/>
      </c>
      <c r="JF58" s="255" t="str">
        <f>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73" t="str">
        <f t="shared" si="808"/>
        <v/>
      </c>
      <c r="JH58" s="133"/>
      <c r="JI58" s="268"/>
      <c r="JJ58" s="254" t="str">
        <f>IF(JI58="","",VLOOKUP(JI58,Language!$D$5:$E$63,2,0))</f>
        <v/>
      </c>
      <c r="JK58" s="258"/>
      <c r="JL58" s="254" t="str">
        <f>IF(JK58="","",VLOOKUP(JK58,Language!$D$5:$E$63,2,0))</f>
        <v/>
      </c>
      <c r="JM58" s="258"/>
      <c r="JN58" s="258"/>
      <c r="JO58" s="359">
        <f t="shared" si="809"/>
        <v>0</v>
      </c>
      <c r="JP58" s="255" t="str">
        <f t="shared" si="810"/>
        <v/>
      </c>
      <c r="JQ58" s="255" t="str">
        <f>IF((JP58&lt;&gt;""),IF(OR(JI67+JK67&lt;&gt;JI72+JK72,PrSettings!$M$4="●"),((JI67+JK67-JI72-JK72)=(JM58-JN58))*(JP58=1),0),"")</f>
        <v/>
      </c>
      <c r="JR58" s="255" t="str">
        <f t="shared" si="811"/>
        <v/>
      </c>
      <c r="JS58" s="255" t="str">
        <f>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73" t="str">
        <f t="shared" si="812"/>
        <v/>
      </c>
      <c r="JU58" s="133"/>
      <c r="JV58" s="268"/>
      <c r="JW58" s="254" t="str">
        <f>IF(JV58="","",VLOOKUP(JV58,Language!$D$5:$E$63,2,0))</f>
        <v/>
      </c>
      <c r="JX58" s="258"/>
      <c r="JY58" s="254" t="str">
        <f>IF(JX58="","",VLOOKUP(JX58,Language!$D$5:$E$63,2,0))</f>
        <v/>
      </c>
      <c r="JZ58" s="258"/>
      <c r="KA58" s="258"/>
      <c r="KB58" s="359">
        <f t="shared" si="813"/>
        <v>0</v>
      </c>
      <c r="KC58" s="255" t="str">
        <f t="shared" si="814"/>
        <v/>
      </c>
      <c r="KD58" s="255" t="str">
        <f>IF((KC58&lt;&gt;""),IF(OR(JV67+JX67&lt;&gt;JV72+JX72,PrSettings!$M$4="●"),((JV67+JX67-JV72-JX72)=(JZ58-KA58))*(KC58=1),0),"")</f>
        <v/>
      </c>
      <c r="KE58" s="255" t="str">
        <f t="shared" si="815"/>
        <v/>
      </c>
      <c r="KF58" s="255" t="str">
        <f>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73" t="str">
        <f t="shared" si="816"/>
        <v/>
      </c>
      <c r="KH58" s="133"/>
      <c r="KI58" s="268"/>
      <c r="KJ58" s="254" t="str">
        <f>IF(KI58="","",VLOOKUP(KI58,Language!$D$5:$E$63,2,0))</f>
        <v/>
      </c>
      <c r="KK58" s="258"/>
      <c r="KL58" s="254" t="str">
        <f>IF(KK58="","",VLOOKUP(KK58,Language!$D$5:$E$63,2,0))</f>
        <v/>
      </c>
      <c r="KM58" s="258"/>
      <c r="KN58" s="258"/>
      <c r="KO58" s="359">
        <f t="shared" si="817"/>
        <v>0</v>
      </c>
      <c r="KP58" s="255" t="str">
        <f t="shared" si="818"/>
        <v/>
      </c>
      <c r="KQ58" s="255" t="str">
        <f>IF((KP58&lt;&gt;""),IF(OR(KI67+KK67&lt;&gt;KI72+KK72,PrSettings!$M$4="●"),((KI67+KK67-KI72-KK72)=(KM58-KN58))*(KP58=1),0),"")</f>
        <v/>
      </c>
      <c r="KR58" s="255" t="str">
        <f t="shared" si="819"/>
        <v/>
      </c>
      <c r="KS58" s="255" t="str">
        <f>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73" t="str">
        <f t="shared" si="820"/>
        <v/>
      </c>
      <c r="KU58" s="133"/>
      <c r="KV58" s="268"/>
      <c r="KW58" s="254" t="str">
        <f>IF(KV58="","",VLOOKUP(KV58,Language!$D$5:$E$63,2,0))</f>
        <v/>
      </c>
      <c r="KX58" s="258"/>
      <c r="KY58" s="254" t="str">
        <f>IF(KX58="","",VLOOKUP(KX58,Language!$D$5:$E$63,2,0))</f>
        <v/>
      </c>
      <c r="KZ58" s="258"/>
      <c r="LA58" s="258"/>
      <c r="LB58" s="359">
        <f t="shared" si="821"/>
        <v>0</v>
      </c>
      <c r="LC58" s="255" t="str">
        <f t="shared" si="822"/>
        <v/>
      </c>
      <c r="LD58" s="255" t="str">
        <f>IF((LC58&lt;&gt;""),IF(OR(KV67+KX67&lt;&gt;KV72+KX72,PrSettings!$M$4="●"),((KV67+KX67-KV72-KX72)=(KZ58-LA58))*(LC58=1),0),"")</f>
        <v/>
      </c>
      <c r="LE58" s="255" t="str">
        <f t="shared" si="823"/>
        <v/>
      </c>
      <c r="LF58" s="255" t="str">
        <f>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73" t="str">
        <f t="shared" si="824"/>
        <v/>
      </c>
      <c r="LH58" s="133"/>
      <c r="LI58" s="268"/>
      <c r="LJ58" s="254" t="str">
        <f>IF(LI58="","",VLOOKUP(LI58,Language!$D$5:$E$63,2,0))</f>
        <v/>
      </c>
      <c r="LK58" s="258"/>
      <c r="LL58" s="254" t="str">
        <f>IF(LK58="","",VLOOKUP(LK58,Language!$D$5:$E$63,2,0))</f>
        <v/>
      </c>
      <c r="LM58" s="258"/>
      <c r="LN58" s="258"/>
      <c r="LO58" s="359">
        <f t="shared" si="825"/>
        <v>0</v>
      </c>
      <c r="LP58" s="255" t="str">
        <f t="shared" si="826"/>
        <v/>
      </c>
      <c r="LQ58" s="255" t="str">
        <f>IF((LP58&lt;&gt;""),IF(OR(LI67+LK67&lt;&gt;LI72+LK72,PrSettings!$M$4="●"),((LI67+LK67-LI72-LK72)=(LM58-LN58))*(LP58=1),0),"")</f>
        <v/>
      </c>
      <c r="LR58" s="255" t="str">
        <f t="shared" si="827"/>
        <v/>
      </c>
      <c r="LS58" s="255" t="str">
        <f>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73" t="str">
        <f t="shared" si="828"/>
        <v/>
      </c>
      <c r="LU58" s="133"/>
      <c r="LV58" s="268"/>
      <c r="LW58" s="254" t="str">
        <f>IF(LV58="","",VLOOKUP(LV58,Language!$D$5:$E$63,2,0))</f>
        <v/>
      </c>
      <c r="LX58" s="258"/>
      <c r="LY58" s="254" t="str">
        <f>IF(LX58="","",VLOOKUP(LX58,Language!$D$5:$E$63,2,0))</f>
        <v/>
      </c>
      <c r="LZ58" s="258"/>
      <c r="MA58" s="258"/>
      <c r="MB58" s="359">
        <f t="shared" si="829"/>
        <v>0</v>
      </c>
      <c r="MC58" s="255" t="str">
        <f t="shared" si="830"/>
        <v/>
      </c>
      <c r="MD58" s="255" t="str">
        <f>IF((MC58&lt;&gt;""),IF(OR(LV67+LX67&lt;&gt;LV72+LX72,PrSettings!$M$4="●"),((LV67+LX67-LV72-LX72)=(LZ58-MA58))*(MC58=1),0),"")</f>
        <v/>
      </c>
      <c r="ME58" s="255" t="str">
        <f t="shared" si="831"/>
        <v/>
      </c>
      <c r="MF58" s="255" t="str">
        <f>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73" t="str">
        <f t="shared" si="832"/>
        <v/>
      </c>
    </row>
    <row r="59">
      <c r="A59" s="172"/>
      <c r="B59" s="253">
        <f t="array" ref="B59">IF(C59="","",INDEX(Groups!$C$7:$C$35,MATCH(C59,Groups!$D$7:$D$35,0)))</f>
        <v>4</v>
      </c>
      <c r="C59" s="254" t="str">
        <f>INDIRECT("'"&amp;References!$A$1&amp;"'!"&amp;"$O$64")</f>
        <v>Belgium</v>
      </c>
      <c r="D59" s="255">
        <f t="array" ref="D59">IF(E59="","",INDEX(Groups!$C$7:$C$35,MATCH(E59,Groups!$D$7:$D$35,0)))</f>
        <v>2</v>
      </c>
      <c r="E59" s="254" t="str">
        <f>INDIRECT("'"&amp;References!$A$1&amp;"'!"&amp;"$Q$64")</f>
        <v>France</v>
      </c>
      <c r="F59" s="256">
        <f>IF(AND(INDIRECT("'"&amp;References!$A$1&amp;"'!"&amp;"$O$65")&lt;&gt;"",INDIRECT("'"&amp;References!$A$1&amp;"'!"&amp;"$Q$65")&lt;&gt;""),INDIRECT("'"&amp;References!$A$1&amp;"'!"&amp;"$O$65"),"")</f>
        <v>0</v>
      </c>
      <c r="G59" s="257">
        <f>IF(AND(INDIRECT("'"&amp;References!$A$1&amp;"'!"&amp;"$O$65")&lt;&gt;"",INDIRECT("'"&amp;References!$A$1&amp;"'!"&amp;"$Q$65")&lt;&gt;""),INDIRECT("'"&amp;References!$A$1&amp;"'!"&amp;"$Q$65"),"")</f>
        <v>1</v>
      </c>
      <c r="H59" s="133"/>
      <c r="I59" s="268"/>
      <c r="J59" s="254" t="str">
        <f>IF(I59="","",VLOOKUP(I59,Language!$D$5:$E$63,2,0))</f>
        <v/>
      </c>
      <c r="K59" s="258"/>
      <c r="L59" s="254" t="str">
        <f>IF(K59="","",VLOOKUP(K59,Language!$D$5:$E$63,2,0))</f>
        <v/>
      </c>
      <c r="M59" s="258"/>
      <c r="N59" s="258"/>
      <c r="O59" s="359">
        <f t="shared" si="729"/>
        <v>0</v>
      </c>
      <c r="P59" s="255" t="str">
        <f t="shared" si="730"/>
        <v/>
      </c>
      <c r="Q59" s="255" t="str">
        <f>IF((P59&lt;&gt;""),IF(OR(I68+K68&lt;&gt;I73+K73,PrSettings!$M$4="●"),((I68+K68-I73-K73)=(M59-N59))*(P59=1),0),"")</f>
        <v/>
      </c>
      <c r="R59" s="255" t="str">
        <f t="shared" si="731"/>
        <v/>
      </c>
      <c r="S59" s="255" t="str">
        <f>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73" t="str">
        <f t="shared" si="732"/>
        <v/>
      </c>
      <c r="U59" s="133"/>
      <c r="V59" s="268"/>
      <c r="W59" s="254" t="str">
        <f>IF(V59="","",VLOOKUP(V59,Language!$D$5:$E$63,2,0))</f>
        <v/>
      </c>
      <c r="X59" s="258"/>
      <c r="Y59" s="254" t="str">
        <f>IF(X59="","",VLOOKUP(X59,Language!$D$5:$E$63,2,0))</f>
        <v/>
      </c>
      <c r="Z59" s="258"/>
      <c r="AA59" s="258"/>
      <c r="AB59" s="359">
        <f t="shared" si="733"/>
        <v>0</v>
      </c>
      <c r="AC59" s="255" t="str">
        <f t="shared" si="734"/>
        <v/>
      </c>
      <c r="AD59" s="255" t="str">
        <f>IF((AC59&lt;&gt;""),IF(OR(V68+X68&lt;&gt;V73+X73,PrSettings!$M$4="●"),((V68+X68-V73-X73)=(Z59-AA59))*(AC59=1),0),"")</f>
        <v/>
      </c>
      <c r="AE59" s="255" t="str">
        <f t="shared" si="735"/>
        <v/>
      </c>
      <c r="AF59" s="255" t="str">
        <f>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73" t="str">
        <f t="shared" si="736"/>
        <v/>
      </c>
      <c r="AH59" s="133"/>
      <c r="AI59" s="268"/>
      <c r="AJ59" s="254" t="str">
        <f>IF(AI59="","",VLOOKUP(AI59,Language!$D$5:$E$63,2,0))</f>
        <v/>
      </c>
      <c r="AK59" s="258"/>
      <c r="AL59" s="254" t="str">
        <f>IF(AK59="","",VLOOKUP(AK59,Language!$D$5:$E$63,2,0))</f>
        <v/>
      </c>
      <c r="AM59" s="258"/>
      <c r="AN59" s="258"/>
      <c r="AO59" s="359">
        <f t="shared" si="737"/>
        <v>0</v>
      </c>
      <c r="AP59" s="255" t="str">
        <f t="shared" si="738"/>
        <v/>
      </c>
      <c r="AQ59" s="255" t="str">
        <f>IF((AP59&lt;&gt;""),IF(OR(AI68+AK68&lt;&gt;AI73+AK73,PrSettings!$M$4="●"),((AI68+AK68-AI73-AK73)=(AM59-AN59))*(AP59=1),0),"")</f>
        <v/>
      </c>
      <c r="AR59" s="255" t="str">
        <f t="shared" si="739"/>
        <v/>
      </c>
      <c r="AS59" s="255" t="str">
        <f>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73" t="str">
        <f t="shared" si="740"/>
        <v/>
      </c>
      <c r="AU59" s="133"/>
      <c r="AV59" s="268"/>
      <c r="AW59" s="254" t="str">
        <f>IF(AV59="","",VLOOKUP(AV59,Language!$D$5:$E$63,2,0))</f>
        <v/>
      </c>
      <c r="AX59" s="258"/>
      <c r="AY59" s="254" t="str">
        <f>IF(AX59="","",VLOOKUP(AX59,Language!$D$5:$E$63,2,0))</f>
        <v/>
      </c>
      <c r="AZ59" s="258"/>
      <c r="BA59" s="258"/>
      <c r="BB59" s="359">
        <f t="shared" si="741"/>
        <v>0</v>
      </c>
      <c r="BC59" s="255" t="str">
        <f t="shared" si="742"/>
        <v/>
      </c>
      <c r="BD59" s="255" t="str">
        <f>IF((BC59&lt;&gt;""),IF(OR(AV68+AX68&lt;&gt;AV73+AX73,PrSettings!$M$4="●"),((AV68+AX68-AV73-AX73)=(AZ59-BA59))*(BC59=1),0),"")</f>
        <v/>
      </c>
      <c r="BE59" s="255" t="str">
        <f t="shared" si="743"/>
        <v/>
      </c>
      <c r="BF59" s="255" t="str">
        <f>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73" t="str">
        <f t="shared" si="744"/>
        <v/>
      </c>
      <c r="BH59" s="133"/>
      <c r="BI59" s="268"/>
      <c r="BJ59" s="254" t="str">
        <f>IF(BI59="","",VLOOKUP(BI59,Language!$D$5:$E$63,2,0))</f>
        <v/>
      </c>
      <c r="BK59" s="258"/>
      <c r="BL59" s="254" t="str">
        <f>IF(BK59="","",VLOOKUP(BK59,Language!$D$5:$E$63,2,0))</f>
        <v/>
      </c>
      <c r="BM59" s="258"/>
      <c r="BN59" s="258"/>
      <c r="BO59" s="359">
        <f t="shared" si="745"/>
        <v>0</v>
      </c>
      <c r="BP59" s="255" t="str">
        <f t="shared" si="746"/>
        <v/>
      </c>
      <c r="BQ59" s="255" t="str">
        <f>IF((BP59&lt;&gt;""),IF(OR(BI68+BK68&lt;&gt;BI73+BK73,PrSettings!$M$4="●"),((BI68+BK68-BI73-BK73)=(BM59-BN59))*(BP59=1),0),"")</f>
        <v/>
      </c>
      <c r="BR59" s="255" t="str">
        <f t="shared" si="747"/>
        <v/>
      </c>
      <c r="BS59" s="255" t="str">
        <f>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73" t="str">
        <f t="shared" si="748"/>
        <v/>
      </c>
      <c r="BU59" s="133"/>
      <c r="BV59" s="268"/>
      <c r="BW59" s="254" t="str">
        <f>IF(BV59="","",VLOOKUP(BV59,Language!$D$5:$E$63,2,0))</f>
        <v/>
      </c>
      <c r="BX59" s="258"/>
      <c r="BY59" s="254" t="str">
        <f>IF(BX59="","",VLOOKUP(BX59,Language!$D$5:$E$63,2,0))</f>
        <v/>
      </c>
      <c r="BZ59" s="258"/>
      <c r="CA59" s="258"/>
      <c r="CB59" s="359">
        <f t="shared" si="749"/>
        <v>0</v>
      </c>
      <c r="CC59" s="255" t="str">
        <f t="shared" si="750"/>
        <v/>
      </c>
      <c r="CD59" s="255" t="str">
        <f>IF((CC59&lt;&gt;""),IF(OR(BV68+BX68&lt;&gt;BV73+BX73,PrSettings!$M$4="●"),((BV68+BX68-BV73-BX73)=(BZ59-CA59))*(CC59=1),0),"")</f>
        <v/>
      </c>
      <c r="CE59" s="255" t="str">
        <f t="shared" si="751"/>
        <v/>
      </c>
      <c r="CF59" s="255" t="str">
        <f>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73" t="str">
        <f t="shared" si="752"/>
        <v/>
      </c>
      <c r="CH59" s="133"/>
      <c r="CI59" s="268"/>
      <c r="CJ59" s="254" t="str">
        <f>IF(CI59="","",VLOOKUP(CI59,Language!$D$5:$E$63,2,0))</f>
        <v/>
      </c>
      <c r="CK59" s="258"/>
      <c r="CL59" s="254" t="str">
        <f>IF(CK59="","",VLOOKUP(CK59,Language!$D$5:$E$63,2,0))</f>
        <v/>
      </c>
      <c r="CM59" s="258"/>
      <c r="CN59" s="258"/>
      <c r="CO59" s="359">
        <f t="shared" si="753"/>
        <v>0</v>
      </c>
      <c r="CP59" s="255" t="str">
        <f t="shared" si="754"/>
        <v/>
      </c>
      <c r="CQ59" s="255" t="str">
        <f>IF((CP59&lt;&gt;""),IF(OR(CI68+CK68&lt;&gt;CI73+CK73,PrSettings!$M$4="●"),((CI68+CK68-CI73-CK73)=(CM59-CN59))*(CP59=1),0),"")</f>
        <v/>
      </c>
      <c r="CR59" s="255" t="str">
        <f t="shared" si="755"/>
        <v/>
      </c>
      <c r="CS59" s="255" t="str">
        <f>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73" t="str">
        <f t="shared" si="756"/>
        <v/>
      </c>
      <c r="CU59" s="133"/>
      <c r="CV59" s="268"/>
      <c r="CW59" s="254" t="str">
        <f>IF(CV59="","",VLOOKUP(CV59,Language!$D$5:$E$63,2,0))</f>
        <v/>
      </c>
      <c r="CX59" s="258"/>
      <c r="CY59" s="254" t="str">
        <f>IF(CX59="","",VLOOKUP(CX59,Language!$D$5:$E$63,2,0))</f>
        <v/>
      </c>
      <c r="CZ59" s="258"/>
      <c r="DA59" s="258"/>
      <c r="DB59" s="359">
        <f t="shared" si="757"/>
        <v>0</v>
      </c>
      <c r="DC59" s="255" t="str">
        <f t="shared" si="758"/>
        <v/>
      </c>
      <c r="DD59" s="255" t="str">
        <f>IF((DC59&lt;&gt;""),IF(OR(CV68+CX68&lt;&gt;CV73+CX73,PrSettings!$M$4="●"),((CV68+CX68-CV73-CX73)=(CZ59-DA59))*(DC59=1),0),"")</f>
        <v/>
      </c>
      <c r="DE59" s="255" t="str">
        <f t="shared" si="759"/>
        <v/>
      </c>
      <c r="DF59" s="255" t="str">
        <f>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73" t="str">
        <f t="shared" si="760"/>
        <v/>
      </c>
      <c r="DH59" s="133"/>
      <c r="DI59" s="268"/>
      <c r="DJ59" s="254" t="str">
        <f>IF(DI59="","",VLOOKUP(DI59,Language!$D$5:$E$63,2,0))</f>
        <v/>
      </c>
      <c r="DK59" s="258"/>
      <c r="DL59" s="254" t="str">
        <f>IF(DK59="","",VLOOKUP(DK59,Language!$D$5:$E$63,2,0))</f>
        <v/>
      </c>
      <c r="DM59" s="258"/>
      <c r="DN59" s="258"/>
      <c r="DO59" s="359">
        <f t="shared" si="761"/>
        <v>0</v>
      </c>
      <c r="DP59" s="255" t="str">
        <f t="shared" si="762"/>
        <v/>
      </c>
      <c r="DQ59" s="255" t="str">
        <f>IF((DP59&lt;&gt;""),IF(OR(DI68+DK68&lt;&gt;DI73+DK73,PrSettings!$M$4="●"),((DI68+DK68-DI73-DK73)=(DM59-DN59))*(DP59=1),0),"")</f>
        <v/>
      </c>
      <c r="DR59" s="255" t="str">
        <f t="shared" si="763"/>
        <v/>
      </c>
      <c r="DS59" s="255" t="str">
        <f>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73" t="str">
        <f t="shared" si="764"/>
        <v/>
      </c>
      <c r="DU59" s="133"/>
      <c r="DV59" s="268"/>
      <c r="DW59" s="254" t="str">
        <f>IF(DV59="","",VLOOKUP(DV59,Language!$D$5:$E$63,2,0))</f>
        <v/>
      </c>
      <c r="DX59" s="258"/>
      <c r="DY59" s="254" t="str">
        <f>IF(DX59="","",VLOOKUP(DX59,Language!$D$5:$E$63,2,0))</f>
        <v/>
      </c>
      <c r="DZ59" s="258"/>
      <c r="EA59" s="258"/>
      <c r="EB59" s="359">
        <f t="shared" si="765"/>
        <v>0</v>
      </c>
      <c r="EC59" s="255" t="str">
        <f t="shared" si="766"/>
        <v/>
      </c>
      <c r="ED59" s="255" t="str">
        <f>IF((EC59&lt;&gt;""),IF(OR(DV68+DX68&lt;&gt;DV73+DX73,PrSettings!$M$4="●"),((DV68+DX68-DV73-DX73)=(DZ59-EA59))*(EC59=1),0),"")</f>
        <v/>
      </c>
      <c r="EE59" s="255" t="str">
        <f t="shared" si="767"/>
        <v/>
      </c>
      <c r="EF59" s="255" t="str">
        <f>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73" t="str">
        <f t="shared" si="768"/>
        <v/>
      </c>
      <c r="EH59" s="133"/>
      <c r="EI59" s="268"/>
      <c r="EJ59" s="254" t="str">
        <f>IF(EI59="","",VLOOKUP(EI59,Language!$D$5:$E$63,2,0))</f>
        <v/>
      </c>
      <c r="EK59" s="258"/>
      <c r="EL59" s="254" t="str">
        <f>IF(EK59="","",VLOOKUP(EK59,Language!$D$5:$E$63,2,0))</f>
        <v/>
      </c>
      <c r="EM59" s="258"/>
      <c r="EN59" s="258"/>
      <c r="EO59" s="359">
        <f t="shared" si="769"/>
        <v>0</v>
      </c>
      <c r="EP59" s="255" t="str">
        <f t="shared" si="770"/>
        <v/>
      </c>
      <c r="EQ59" s="255" t="str">
        <f>IF((EP59&lt;&gt;""),IF(OR(EI68+EK68&lt;&gt;EI73+EK73,PrSettings!$M$4="●"),((EI68+EK68-EI73-EK73)=(EM59-EN59))*(EP59=1),0),"")</f>
        <v/>
      </c>
      <c r="ER59" s="255" t="str">
        <f t="shared" si="771"/>
        <v/>
      </c>
      <c r="ES59" s="255" t="str">
        <f>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73" t="str">
        <f t="shared" si="772"/>
        <v/>
      </c>
      <c r="EU59" s="133"/>
      <c r="EV59" s="268"/>
      <c r="EW59" s="254" t="str">
        <f>IF(EV59="","",VLOOKUP(EV59,Language!$D$5:$E$63,2,0))</f>
        <v/>
      </c>
      <c r="EX59" s="258"/>
      <c r="EY59" s="254" t="str">
        <f>IF(EX59="","",VLOOKUP(EX59,Language!$D$5:$E$63,2,0))</f>
        <v/>
      </c>
      <c r="EZ59" s="258"/>
      <c r="FA59" s="258"/>
      <c r="FB59" s="359">
        <f t="shared" si="773"/>
        <v>0</v>
      </c>
      <c r="FC59" s="255" t="str">
        <f t="shared" si="774"/>
        <v/>
      </c>
      <c r="FD59" s="255" t="str">
        <f>IF((FC59&lt;&gt;""),IF(OR(EV68+EX68&lt;&gt;EV73+EX73,PrSettings!$M$4="●"),((EV68+EX68-EV73-EX73)=(EZ59-FA59))*(FC59=1),0),"")</f>
        <v/>
      </c>
      <c r="FE59" s="255" t="str">
        <f t="shared" si="775"/>
        <v/>
      </c>
      <c r="FF59" s="255" t="str">
        <f>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73" t="str">
        <f t="shared" si="776"/>
        <v/>
      </c>
      <c r="FH59" s="133"/>
      <c r="FI59" s="268"/>
      <c r="FJ59" s="254" t="str">
        <f>IF(FI59="","",VLOOKUP(FI59,Language!$D$5:$E$63,2,0))</f>
        <v/>
      </c>
      <c r="FK59" s="258"/>
      <c r="FL59" s="254" t="str">
        <f>IF(FK59="","",VLOOKUP(FK59,Language!$D$5:$E$63,2,0))</f>
        <v/>
      </c>
      <c r="FM59" s="258"/>
      <c r="FN59" s="258"/>
      <c r="FO59" s="359">
        <f t="shared" si="777"/>
        <v>0</v>
      </c>
      <c r="FP59" s="255" t="str">
        <f t="shared" si="778"/>
        <v/>
      </c>
      <c r="FQ59" s="255" t="str">
        <f>IF((FP59&lt;&gt;""),IF(OR(FI68+FK68&lt;&gt;FI73+FK73,PrSettings!$M$4="●"),((FI68+FK68-FI73-FK73)=(FM59-FN59))*(FP59=1),0),"")</f>
        <v/>
      </c>
      <c r="FR59" s="255" t="str">
        <f t="shared" si="779"/>
        <v/>
      </c>
      <c r="FS59" s="255" t="str">
        <f>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73" t="str">
        <f t="shared" si="780"/>
        <v/>
      </c>
      <c r="FU59" s="133"/>
      <c r="FV59" s="268"/>
      <c r="FW59" s="254" t="str">
        <f>IF(FV59="","",VLOOKUP(FV59,Language!$D$5:$E$63,2,0))</f>
        <v/>
      </c>
      <c r="FX59" s="258"/>
      <c r="FY59" s="254" t="str">
        <f>IF(FX59="","",VLOOKUP(FX59,Language!$D$5:$E$63,2,0))</f>
        <v/>
      </c>
      <c r="FZ59" s="258"/>
      <c r="GA59" s="258"/>
      <c r="GB59" s="359">
        <f t="shared" si="781"/>
        <v>0</v>
      </c>
      <c r="GC59" s="255" t="str">
        <f t="shared" si="782"/>
        <v/>
      </c>
      <c r="GD59" s="255" t="str">
        <f>IF((GC59&lt;&gt;""),IF(OR(FV68+FX68&lt;&gt;FV73+FX73,PrSettings!$M$4="●"),((FV68+FX68-FV73-FX73)=(FZ59-GA59))*(GC59=1),0),"")</f>
        <v/>
      </c>
      <c r="GE59" s="255" t="str">
        <f t="shared" si="783"/>
        <v/>
      </c>
      <c r="GF59" s="255" t="str">
        <f>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73" t="str">
        <f t="shared" si="784"/>
        <v/>
      </c>
      <c r="GH59" s="133"/>
      <c r="GI59" s="268"/>
      <c r="GJ59" s="254" t="str">
        <f>IF(GI59="","",VLOOKUP(GI59,Language!$D$5:$E$63,2,0))</f>
        <v/>
      </c>
      <c r="GK59" s="258"/>
      <c r="GL59" s="254" t="str">
        <f>IF(GK59="","",VLOOKUP(GK59,Language!$D$5:$E$63,2,0))</f>
        <v/>
      </c>
      <c r="GM59" s="258"/>
      <c r="GN59" s="258"/>
      <c r="GO59" s="359">
        <f t="shared" si="785"/>
        <v>0</v>
      </c>
      <c r="GP59" s="255" t="str">
        <f t="shared" si="786"/>
        <v/>
      </c>
      <c r="GQ59" s="255" t="str">
        <f>IF((GP59&lt;&gt;""),IF(OR(GI68+GK68&lt;&gt;GI73+GK73,PrSettings!$M$4="●"),((GI68+GK68-GI73-GK73)=(GM59-GN59))*(GP59=1),0),"")</f>
        <v/>
      </c>
      <c r="GR59" s="255" t="str">
        <f t="shared" si="787"/>
        <v/>
      </c>
      <c r="GS59" s="255" t="str">
        <f>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73" t="str">
        <f t="shared" si="788"/>
        <v/>
      </c>
      <c r="GU59" s="133"/>
      <c r="GV59" s="268"/>
      <c r="GW59" s="254" t="str">
        <f>IF(GV59="","",VLOOKUP(GV59,Language!$D$5:$E$63,2,0))</f>
        <v/>
      </c>
      <c r="GX59" s="258"/>
      <c r="GY59" s="254" t="str">
        <f>IF(GX59="","",VLOOKUP(GX59,Language!$D$5:$E$63,2,0))</f>
        <v/>
      </c>
      <c r="GZ59" s="258"/>
      <c r="HA59" s="258"/>
      <c r="HB59" s="359">
        <f t="shared" si="789"/>
        <v>0</v>
      </c>
      <c r="HC59" s="255" t="str">
        <f t="shared" si="790"/>
        <v/>
      </c>
      <c r="HD59" s="255" t="str">
        <f>IF((HC59&lt;&gt;""),IF(OR(GV68+GX68&lt;&gt;GV73+GX73,PrSettings!$M$4="●"),((GV68+GX68-GV73-GX73)=(GZ59-HA59))*(HC59=1),0),"")</f>
        <v/>
      </c>
      <c r="HE59" s="255" t="str">
        <f t="shared" si="791"/>
        <v/>
      </c>
      <c r="HF59" s="255" t="str">
        <f>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73" t="str">
        <f t="shared" si="792"/>
        <v/>
      </c>
      <c r="HH59" s="133"/>
      <c r="HI59" s="268"/>
      <c r="HJ59" s="254" t="str">
        <f>IF(HI59="","",VLOOKUP(HI59,Language!$D$5:$E$63,2,0))</f>
        <v/>
      </c>
      <c r="HK59" s="258"/>
      <c r="HL59" s="254" t="str">
        <f>IF(HK59="","",VLOOKUP(HK59,Language!$D$5:$E$63,2,0))</f>
        <v/>
      </c>
      <c r="HM59" s="258"/>
      <c r="HN59" s="258"/>
      <c r="HO59" s="359">
        <f t="shared" si="793"/>
        <v>0</v>
      </c>
      <c r="HP59" s="255" t="str">
        <f t="shared" si="794"/>
        <v/>
      </c>
      <c r="HQ59" s="255" t="str">
        <f>IF((HP59&lt;&gt;""),IF(OR(HI68+HK68&lt;&gt;HI73+HK73,PrSettings!$M$4="●"),((HI68+HK68-HI73-HK73)=(HM59-HN59))*(HP59=1),0),"")</f>
        <v/>
      </c>
      <c r="HR59" s="255" t="str">
        <f t="shared" si="795"/>
        <v/>
      </c>
      <c r="HS59" s="255" t="str">
        <f>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73" t="str">
        <f t="shared" si="796"/>
        <v/>
      </c>
      <c r="HU59" s="133"/>
      <c r="HV59" s="268"/>
      <c r="HW59" s="254" t="str">
        <f>IF(HV59="","",VLOOKUP(HV59,Language!$D$5:$E$63,2,0))</f>
        <v/>
      </c>
      <c r="HX59" s="258"/>
      <c r="HY59" s="254" t="str">
        <f>IF(HX59="","",VLOOKUP(HX59,Language!$D$5:$E$63,2,0))</f>
        <v/>
      </c>
      <c r="HZ59" s="258"/>
      <c r="IA59" s="258"/>
      <c r="IB59" s="359">
        <f t="shared" si="797"/>
        <v>0</v>
      </c>
      <c r="IC59" s="255" t="str">
        <f t="shared" si="798"/>
        <v/>
      </c>
      <c r="ID59" s="255" t="str">
        <f>IF((IC59&lt;&gt;""),IF(OR(HV68+HX68&lt;&gt;HV73+HX73,PrSettings!$M$4="●"),((HV68+HX68-HV73-HX73)=(HZ59-IA59))*(IC59=1),0),"")</f>
        <v/>
      </c>
      <c r="IE59" s="255" t="str">
        <f t="shared" si="799"/>
        <v/>
      </c>
      <c r="IF59" s="255" t="str">
        <f>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73" t="str">
        <f t="shared" si="800"/>
        <v/>
      </c>
      <c r="IH59" s="133"/>
      <c r="II59" s="268"/>
      <c r="IJ59" s="254" t="str">
        <f>IF(II59="","",VLOOKUP(II59,Language!$D$5:$E$63,2,0))</f>
        <v/>
      </c>
      <c r="IK59" s="258"/>
      <c r="IL59" s="254" t="str">
        <f>IF(IK59="","",VLOOKUP(IK59,Language!$D$5:$E$63,2,0))</f>
        <v/>
      </c>
      <c r="IM59" s="258"/>
      <c r="IN59" s="258"/>
      <c r="IO59" s="359">
        <f t="shared" si="801"/>
        <v>0</v>
      </c>
      <c r="IP59" s="255" t="str">
        <f t="shared" si="802"/>
        <v/>
      </c>
      <c r="IQ59" s="255" t="str">
        <f>IF((IP59&lt;&gt;""),IF(OR(II68+IK68&lt;&gt;II73+IK73,PrSettings!$M$4="●"),((II68+IK68-II73-IK73)=(IM59-IN59))*(IP59=1),0),"")</f>
        <v/>
      </c>
      <c r="IR59" s="255" t="str">
        <f t="shared" si="803"/>
        <v/>
      </c>
      <c r="IS59" s="255" t="str">
        <f>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73" t="str">
        <f t="shared" si="804"/>
        <v/>
      </c>
      <c r="IU59" s="133"/>
      <c r="IV59" s="268"/>
      <c r="IW59" s="254" t="str">
        <f>IF(IV59="","",VLOOKUP(IV59,Language!$D$5:$E$63,2,0))</f>
        <v/>
      </c>
      <c r="IX59" s="258"/>
      <c r="IY59" s="254" t="str">
        <f>IF(IX59="","",VLOOKUP(IX59,Language!$D$5:$E$63,2,0))</f>
        <v/>
      </c>
      <c r="IZ59" s="258"/>
      <c r="JA59" s="258"/>
      <c r="JB59" s="359">
        <f t="shared" si="805"/>
        <v>0</v>
      </c>
      <c r="JC59" s="255" t="str">
        <f t="shared" si="806"/>
        <v/>
      </c>
      <c r="JD59" s="255" t="str">
        <f>IF((JC59&lt;&gt;""),IF(OR(IV68+IX68&lt;&gt;IV73+IX73,PrSettings!$M$4="●"),((IV68+IX68-IV73-IX73)=(IZ59-JA59))*(JC59=1),0),"")</f>
        <v/>
      </c>
      <c r="JE59" s="255" t="str">
        <f t="shared" si="807"/>
        <v/>
      </c>
      <c r="JF59" s="255" t="str">
        <f>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73" t="str">
        <f t="shared" si="808"/>
        <v/>
      </c>
      <c r="JH59" s="133"/>
      <c r="JI59" s="268"/>
      <c r="JJ59" s="254" t="str">
        <f>IF(JI59="","",VLOOKUP(JI59,Language!$D$5:$E$63,2,0))</f>
        <v/>
      </c>
      <c r="JK59" s="258"/>
      <c r="JL59" s="254" t="str">
        <f>IF(JK59="","",VLOOKUP(JK59,Language!$D$5:$E$63,2,0))</f>
        <v/>
      </c>
      <c r="JM59" s="258"/>
      <c r="JN59" s="258"/>
      <c r="JO59" s="359">
        <f t="shared" si="809"/>
        <v>0</v>
      </c>
      <c r="JP59" s="255" t="str">
        <f t="shared" si="810"/>
        <v/>
      </c>
      <c r="JQ59" s="255" t="str">
        <f>IF((JP59&lt;&gt;""),IF(OR(JI68+JK68&lt;&gt;JI73+JK73,PrSettings!$M$4="●"),((JI68+JK68-JI73-JK73)=(JM59-JN59))*(JP59=1),0),"")</f>
        <v/>
      </c>
      <c r="JR59" s="255" t="str">
        <f t="shared" si="811"/>
        <v/>
      </c>
      <c r="JS59" s="255" t="str">
        <f>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73" t="str">
        <f t="shared" si="812"/>
        <v/>
      </c>
      <c r="JU59" s="133"/>
      <c r="JV59" s="268"/>
      <c r="JW59" s="254" t="str">
        <f>IF(JV59="","",VLOOKUP(JV59,Language!$D$5:$E$63,2,0))</f>
        <v/>
      </c>
      <c r="JX59" s="258"/>
      <c r="JY59" s="254" t="str">
        <f>IF(JX59="","",VLOOKUP(JX59,Language!$D$5:$E$63,2,0))</f>
        <v/>
      </c>
      <c r="JZ59" s="258"/>
      <c r="KA59" s="258"/>
      <c r="KB59" s="359">
        <f t="shared" si="813"/>
        <v>0</v>
      </c>
      <c r="KC59" s="255" t="str">
        <f t="shared" si="814"/>
        <v/>
      </c>
      <c r="KD59" s="255" t="str">
        <f>IF((KC59&lt;&gt;""),IF(OR(JV68+JX68&lt;&gt;JV73+JX73,PrSettings!$M$4="●"),((JV68+JX68-JV73-JX73)=(JZ59-KA59))*(KC59=1),0),"")</f>
        <v/>
      </c>
      <c r="KE59" s="255" t="str">
        <f t="shared" si="815"/>
        <v/>
      </c>
      <c r="KF59" s="255" t="str">
        <f>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73" t="str">
        <f t="shared" si="816"/>
        <v/>
      </c>
      <c r="KH59" s="133"/>
      <c r="KI59" s="268"/>
      <c r="KJ59" s="254" t="str">
        <f>IF(KI59="","",VLOOKUP(KI59,Language!$D$5:$E$63,2,0))</f>
        <v/>
      </c>
      <c r="KK59" s="258"/>
      <c r="KL59" s="254" t="str">
        <f>IF(KK59="","",VLOOKUP(KK59,Language!$D$5:$E$63,2,0))</f>
        <v/>
      </c>
      <c r="KM59" s="258"/>
      <c r="KN59" s="258"/>
      <c r="KO59" s="359">
        <f t="shared" si="817"/>
        <v>0</v>
      </c>
      <c r="KP59" s="255" t="str">
        <f t="shared" si="818"/>
        <v/>
      </c>
      <c r="KQ59" s="255" t="str">
        <f>IF((KP59&lt;&gt;""),IF(OR(KI68+KK68&lt;&gt;KI73+KK73,PrSettings!$M$4="●"),((KI68+KK68-KI73-KK73)=(KM59-KN59))*(KP59=1),0),"")</f>
        <v/>
      </c>
      <c r="KR59" s="255" t="str">
        <f t="shared" si="819"/>
        <v/>
      </c>
      <c r="KS59" s="255" t="str">
        <f>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73" t="str">
        <f t="shared" si="820"/>
        <v/>
      </c>
      <c r="KU59" s="133"/>
      <c r="KV59" s="268"/>
      <c r="KW59" s="254" t="str">
        <f>IF(KV59="","",VLOOKUP(KV59,Language!$D$5:$E$63,2,0))</f>
        <v/>
      </c>
      <c r="KX59" s="258"/>
      <c r="KY59" s="254" t="str">
        <f>IF(KX59="","",VLOOKUP(KX59,Language!$D$5:$E$63,2,0))</f>
        <v/>
      </c>
      <c r="KZ59" s="258"/>
      <c r="LA59" s="258"/>
      <c r="LB59" s="359">
        <f t="shared" si="821"/>
        <v>0</v>
      </c>
      <c r="LC59" s="255" t="str">
        <f t="shared" si="822"/>
        <v/>
      </c>
      <c r="LD59" s="255" t="str">
        <f>IF((LC59&lt;&gt;""),IF(OR(KV68+KX68&lt;&gt;KV73+KX73,PrSettings!$M$4="●"),((KV68+KX68-KV73-KX73)=(KZ59-LA59))*(LC59=1),0),"")</f>
        <v/>
      </c>
      <c r="LE59" s="255" t="str">
        <f t="shared" si="823"/>
        <v/>
      </c>
      <c r="LF59" s="255" t="str">
        <f>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73" t="str">
        <f t="shared" si="824"/>
        <v/>
      </c>
      <c r="LH59" s="133"/>
      <c r="LI59" s="268"/>
      <c r="LJ59" s="254" t="str">
        <f>IF(LI59="","",VLOOKUP(LI59,Language!$D$5:$E$63,2,0))</f>
        <v/>
      </c>
      <c r="LK59" s="258"/>
      <c r="LL59" s="254" t="str">
        <f>IF(LK59="","",VLOOKUP(LK59,Language!$D$5:$E$63,2,0))</f>
        <v/>
      </c>
      <c r="LM59" s="258"/>
      <c r="LN59" s="258"/>
      <c r="LO59" s="359">
        <f t="shared" si="825"/>
        <v>0</v>
      </c>
      <c r="LP59" s="255" t="str">
        <f t="shared" si="826"/>
        <v/>
      </c>
      <c r="LQ59" s="255" t="str">
        <f>IF((LP59&lt;&gt;""),IF(OR(LI68+LK68&lt;&gt;LI73+LK73,PrSettings!$M$4="●"),((LI68+LK68-LI73-LK73)=(LM59-LN59))*(LP59=1),0),"")</f>
        <v/>
      </c>
      <c r="LR59" s="255" t="str">
        <f t="shared" si="827"/>
        <v/>
      </c>
      <c r="LS59" s="255" t="str">
        <f>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73" t="str">
        <f t="shared" si="828"/>
        <v/>
      </c>
      <c r="LU59" s="133"/>
      <c r="LV59" s="268"/>
      <c r="LW59" s="254" t="str">
        <f>IF(LV59="","",VLOOKUP(LV59,Language!$D$5:$E$63,2,0))</f>
        <v/>
      </c>
      <c r="LX59" s="258"/>
      <c r="LY59" s="254" t="str">
        <f>IF(LX59="","",VLOOKUP(LX59,Language!$D$5:$E$63,2,0))</f>
        <v/>
      </c>
      <c r="LZ59" s="258"/>
      <c r="MA59" s="258"/>
      <c r="MB59" s="359">
        <f t="shared" si="829"/>
        <v>0</v>
      </c>
      <c r="MC59" s="255" t="str">
        <f t="shared" si="830"/>
        <v/>
      </c>
      <c r="MD59" s="255" t="str">
        <f>IF((MC59&lt;&gt;""),IF(OR(LV68+LX68&lt;&gt;LV73+LX73,PrSettings!$M$4="●"),((LV68+LX68-LV73-LX73)=(LZ59-MA59))*(MC59=1),0),"")</f>
        <v/>
      </c>
      <c r="ME59" s="255" t="str">
        <f t="shared" si="831"/>
        <v/>
      </c>
      <c r="MF59" s="255" t="str">
        <f>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73" t="str">
        <f t="shared" si="832"/>
        <v/>
      </c>
    </row>
    <row r="60">
      <c r="A60" s="172"/>
      <c r="B60" s="253">
        <f t="array" ref="B60">IF(C60="","",INDEX(Groups!$C$7:$C$35,MATCH(C60,Groups!$D$7:$D$35,0)))</f>
        <v>5</v>
      </c>
      <c r="C60" s="254" t="str">
        <f>INDIRECT("'"&amp;References!$A$1&amp;"'!"&amp;"$U$64")</f>
        <v>England</v>
      </c>
      <c r="D60" s="255">
        <f t="array" ref="D60">IF(E60="","",INDEX(Groups!$C$7:$C$35,MATCH(E60,Groups!$D$7:$D$35,0)))</f>
        <v>3</v>
      </c>
      <c r="E60" s="254" t="str">
        <f>INDIRECT("'"&amp;References!$A$1&amp;"'!"&amp;"$W$64")</f>
        <v>Spain</v>
      </c>
      <c r="F60" s="256">
        <f>IF(AND(INDIRECT("'"&amp;References!$A$1&amp;"'!"&amp;"$U$65")&lt;&gt;"",INDIRECT("'"&amp;References!$A$1&amp;"'!"&amp;"$W$65")&lt;&gt;""),INDIRECT("'"&amp;References!$A$1&amp;"'!"&amp;"$U$65"),"")</f>
        <v>1</v>
      </c>
      <c r="G60" s="257">
        <f>IF(AND(INDIRECT("'"&amp;References!$A$1&amp;"'!"&amp;"$U$65")&lt;&gt;"",INDIRECT("'"&amp;References!$A$1&amp;"'!"&amp;"$W$65")&lt;&gt;""),INDIRECT("'"&amp;References!$A$1&amp;"'!"&amp;"$W$65"),"")</f>
        <v>0</v>
      </c>
      <c r="H60" s="133"/>
      <c r="I60" s="268"/>
      <c r="J60" s="254" t="str">
        <f>IF(I60="","",VLOOKUP(I60,Language!$D$5:$E$63,2,0))</f>
        <v/>
      </c>
      <c r="K60" s="258"/>
      <c r="L60" s="254" t="str">
        <f>IF(K60="","",VLOOKUP(K60,Language!$D$5:$E$63,2,0))</f>
        <v/>
      </c>
      <c r="M60" s="258"/>
      <c r="N60" s="258"/>
      <c r="O60" s="359">
        <f t="shared" si="729"/>
        <v>0</v>
      </c>
      <c r="P60" s="255" t="str">
        <f>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55" t="str">
        <f>IF((P60&lt;&gt;""),IF(OR(I70+K70&lt;&gt;I74+K74,PrSettings!$M$4="●"),((I70+K70-I74-K74)=(M60-N60))*(P60=1),0),"")</f>
        <v/>
      </c>
      <c r="R60" s="255" t="str">
        <f>IF(Q60&lt;&gt;"",IF(P60="0",0,(I70+K70=M60)*(I74+K74=N60)),"")</f>
        <v/>
      </c>
      <c r="S60" s="255" t="str">
        <f>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73" t="str">
        <f t="shared" si="732"/>
        <v/>
      </c>
      <c r="U60" s="133"/>
      <c r="V60" s="268"/>
      <c r="W60" s="254" t="str">
        <f>IF(V60="","",VLOOKUP(V60,Language!$D$5:$E$63,2,0))</f>
        <v/>
      </c>
      <c r="X60" s="258"/>
      <c r="Y60" s="254" t="str">
        <f>IF(X60="","",VLOOKUP(X60,Language!$D$5:$E$63,2,0))</f>
        <v/>
      </c>
      <c r="Z60" s="258"/>
      <c r="AA60" s="258"/>
      <c r="AB60" s="359">
        <f t="shared" si="733"/>
        <v>0</v>
      </c>
      <c r="AC60" s="255" t="str">
        <f>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55" t="str">
        <f>IF((AC60&lt;&gt;""),IF(OR(V70+X70&lt;&gt;V74+X74,PrSettings!$M$4="●"),((V70+X70-V74-X74)=(Z60-AA60))*(AC60=1),0),"")</f>
        <v/>
      </c>
      <c r="AE60" s="255" t="str">
        <f>IF(AD60&lt;&gt;"",IF(AC60="0",0,(V70+X70=Z60)*(V74+X74=AA60)),"")</f>
        <v/>
      </c>
      <c r="AF60" s="255" t="str">
        <f>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73" t="str">
        <f t="shared" si="736"/>
        <v/>
      </c>
      <c r="AI60" s="268"/>
      <c r="AJ60" s="254" t="str">
        <f>IF(AI60="","",VLOOKUP(AI60,Language!$D$5:$E$63,2,0))</f>
        <v/>
      </c>
      <c r="AK60" s="258"/>
      <c r="AL60" s="254" t="str">
        <f>IF(AK60="","",VLOOKUP(AK60,Language!$D$5:$E$63,2,0))</f>
        <v/>
      </c>
      <c r="AM60" s="258"/>
      <c r="AN60" s="258"/>
      <c r="AO60" s="359">
        <f t="shared" si="737"/>
        <v>0</v>
      </c>
      <c r="AP60" s="255" t="str">
        <f>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55" t="str">
        <f>IF((AP60&lt;&gt;""),IF(OR(AI70+AK70&lt;&gt;AI74+AK74,PrSettings!$M$4="●"),((AI70+AK70-AI74-AK74)=(AM60-AN60))*(AP60=1),0),"")</f>
        <v/>
      </c>
      <c r="AR60" s="255" t="str">
        <f>IF(AQ60&lt;&gt;"",IF(AP60="0",0,(AI70+AK70=AM60)*(AI74+AK74=AN60)),"")</f>
        <v/>
      </c>
      <c r="AS60" s="255" t="str">
        <f>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73" t="str">
        <f t="shared" si="740"/>
        <v/>
      </c>
      <c r="AV60" s="268"/>
      <c r="AW60" s="254" t="str">
        <f>IF(AV60="","",VLOOKUP(AV60,Language!$D$5:$E$63,2,0))</f>
        <v/>
      </c>
      <c r="AX60" s="258"/>
      <c r="AY60" s="254" t="str">
        <f>IF(AX60="","",VLOOKUP(AX60,Language!$D$5:$E$63,2,0))</f>
        <v/>
      </c>
      <c r="AZ60" s="258"/>
      <c r="BA60" s="258"/>
      <c r="BB60" s="359">
        <f t="shared" si="741"/>
        <v>0</v>
      </c>
      <c r="BC60" s="255" t="str">
        <f>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55" t="str">
        <f>IF((BC60&lt;&gt;""),IF(OR(AV70+AX70&lt;&gt;AV74+AX74,PrSettings!$M$4="●"),((AV70+AX70-AV74-AX74)=(AZ60-BA60))*(BC60=1),0),"")</f>
        <v/>
      </c>
      <c r="BE60" s="255" t="str">
        <f>IF(BD60&lt;&gt;"",IF(BC60="0",0,(AV70+AX70=AZ60)*(AV74+AX74=BA60)),"")</f>
        <v/>
      </c>
      <c r="BF60" s="255" t="str">
        <f>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73" t="str">
        <f t="shared" si="744"/>
        <v/>
      </c>
      <c r="BI60" s="268"/>
      <c r="BJ60" s="254" t="str">
        <f>IF(BI60="","",VLOOKUP(BI60,Language!$D$5:$E$63,2,0))</f>
        <v/>
      </c>
      <c r="BK60" s="258"/>
      <c r="BL60" s="254" t="str">
        <f>IF(BK60="","",VLOOKUP(BK60,Language!$D$5:$E$63,2,0))</f>
        <v/>
      </c>
      <c r="BM60" s="258"/>
      <c r="BN60" s="258"/>
      <c r="BO60" s="359">
        <f t="shared" si="745"/>
        <v>0</v>
      </c>
      <c r="BP60" s="255" t="str">
        <f>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55" t="str">
        <f>IF((BP60&lt;&gt;""),IF(OR(BI70+BK70&lt;&gt;BI74+BK74,PrSettings!$M$4="●"),((BI70+BK70-BI74-BK74)=(BM60-BN60))*(BP60=1),0),"")</f>
        <v/>
      </c>
      <c r="BR60" s="255" t="str">
        <f>IF(BQ60&lt;&gt;"",IF(BP60="0",0,(BI70+BK70=BM60)*(BI74+BK74=BN60)),"")</f>
        <v/>
      </c>
      <c r="BS60" s="255" t="str">
        <f>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73" t="str">
        <f t="shared" si="748"/>
        <v/>
      </c>
      <c r="BV60" s="268"/>
      <c r="BW60" s="254" t="str">
        <f>IF(BV60="","",VLOOKUP(BV60,Language!$D$5:$E$63,2,0))</f>
        <v/>
      </c>
      <c r="BX60" s="258"/>
      <c r="BY60" s="254" t="str">
        <f>IF(BX60="","",VLOOKUP(BX60,Language!$D$5:$E$63,2,0))</f>
        <v/>
      </c>
      <c r="BZ60" s="258"/>
      <c r="CA60" s="258"/>
      <c r="CB60" s="359">
        <f t="shared" si="749"/>
        <v>0</v>
      </c>
      <c r="CC60" s="255" t="str">
        <f>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55" t="str">
        <f>IF((CC60&lt;&gt;""),IF(OR(BV70+BX70&lt;&gt;BV74+BX74,PrSettings!$M$4="●"),((BV70+BX70-BV74-BX74)=(BZ60-CA60))*(CC60=1),0),"")</f>
        <v/>
      </c>
      <c r="CE60" s="255" t="str">
        <f>IF(CD60&lt;&gt;"",IF(CC60="0",0,(BV70+BX70=BZ60)*(BV74+BX74=CA60)),"")</f>
        <v/>
      </c>
      <c r="CF60" s="255" t="str">
        <f>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73" t="str">
        <f t="shared" si="752"/>
        <v/>
      </c>
      <c r="CI60" s="268"/>
      <c r="CJ60" s="254" t="str">
        <f>IF(CI60="","",VLOOKUP(CI60,Language!$D$5:$E$63,2,0))</f>
        <v/>
      </c>
      <c r="CK60" s="258"/>
      <c r="CL60" s="254" t="str">
        <f>IF(CK60="","",VLOOKUP(CK60,Language!$D$5:$E$63,2,0))</f>
        <v/>
      </c>
      <c r="CM60" s="258"/>
      <c r="CN60" s="258"/>
      <c r="CO60" s="359">
        <f t="shared" si="753"/>
        <v>0</v>
      </c>
      <c r="CP60" s="255" t="str">
        <f>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55" t="str">
        <f>IF((CP60&lt;&gt;""),IF(OR(CI70+CK70&lt;&gt;CI74+CK74,PrSettings!$M$4="●"),((CI70+CK70-CI74-CK74)=(CM60-CN60))*(CP60=1),0),"")</f>
        <v/>
      </c>
      <c r="CR60" s="255" t="str">
        <f>IF(CQ60&lt;&gt;"",IF(CP60="0",0,(CI70+CK70=CM60)*(CI74+CK74=CN60)),"")</f>
        <v/>
      </c>
      <c r="CS60" s="255" t="str">
        <f>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73" t="str">
        <f t="shared" si="756"/>
        <v/>
      </c>
      <c r="CV60" s="268"/>
      <c r="CW60" s="254" t="str">
        <f>IF(CV60="","",VLOOKUP(CV60,Language!$D$5:$E$63,2,0))</f>
        <v/>
      </c>
      <c r="CX60" s="258"/>
      <c r="CY60" s="254" t="str">
        <f>IF(CX60="","",VLOOKUP(CX60,Language!$D$5:$E$63,2,0))</f>
        <v/>
      </c>
      <c r="CZ60" s="258"/>
      <c r="DA60" s="258"/>
      <c r="DB60" s="359">
        <f t="shared" si="757"/>
        <v>0</v>
      </c>
      <c r="DC60" s="255" t="str">
        <f>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55" t="str">
        <f>IF((DC60&lt;&gt;""),IF(OR(CV70+CX70&lt;&gt;CV74+CX74,PrSettings!$M$4="●"),((CV70+CX70-CV74-CX74)=(CZ60-DA60))*(DC60=1),0),"")</f>
        <v/>
      </c>
      <c r="DE60" s="255" t="str">
        <f>IF(DD60&lt;&gt;"",IF(DC60="0",0,(CV70+CX70=CZ60)*(CV74+CX74=DA60)),"")</f>
        <v/>
      </c>
      <c r="DF60" s="255" t="str">
        <f>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73" t="str">
        <f t="shared" si="760"/>
        <v/>
      </c>
      <c r="DI60" s="268"/>
      <c r="DJ60" s="254" t="str">
        <f>IF(DI60="","",VLOOKUP(DI60,Language!$D$5:$E$63,2,0))</f>
        <v/>
      </c>
      <c r="DK60" s="258"/>
      <c r="DL60" s="254" t="str">
        <f>IF(DK60="","",VLOOKUP(DK60,Language!$D$5:$E$63,2,0))</f>
        <v/>
      </c>
      <c r="DM60" s="258"/>
      <c r="DN60" s="258"/>
      <c r="DO60" s="359">
        <f t="shared" si="761"/>
        <v>0</v>
      </c>
      <c r="DP60" s="255" t="str">
        <f>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55" t="str">
        <f>IF((DP60&lt;&gt;""),IF(OR(DI70+DK70&lt;&gt;DI74+DK74,PrSettings!$M$4="●"),((DI70+DK70-DI74-DK74)=(DM60-DN60))*(DP60=1),0),"")</f>
        <v/>
      </c>
      <c r="DR60" s="255" t="str">
        <f>IF(DQ60&lt;&gt;"",IF(DP60="0",0,(DI70+DK70=DM60)*(DI74+DK74=DN60)),"")</f>
        <v/>
      </c>
      <c r="DS60" s="255" t="str">
        <f>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73" t="str">
        <f t="shared" si="764"/>
        <v/>
      </c>
      <c r="DV60" s="268"/>
      <c r="DW60" s="254" t="str">
        <f>IF(DV60="","",VLOOKUP(DV60,Language!$D$5:$E$63,2,0))</f>
        <v/>
      </c>
      <c r="DX60" s="258"/>
      <c r="DY60" s="254" t="str">
        <f>IF(DX60="","",VLOOKUP(DX60,Language!$D$5:$E$63,2,0))</f>
        <v/>
      </c>
      <c r="DZ60" s="258"/>
      <c r="EA60" s="258"/>
      <c r="EB60" s="359">
        <f t="shared" si="765"/>
        <v>0</v>
      </c>
      <c r="EC60" s="255" t="str">
        <f>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55" t="str">
        <f>IF((EC60&lt;&gt;""),IF(OR(DV70+DX70&lt;&gt;DV74+DX74,PrSettings!$M$4="●"),((DV70+DX70-DV74-DX74)=(DZ60-EA60))*(EC60=1),0),"")</f>
        <v/>
      </c>
      <c r="EE60" s="255" t="str">
        <f>IF(ED60&lt;&gt;"",IF(EC60="0",0,(DV70+DX70=DZ60)*(DV74+DX74=EA60)),"")</f>
        <v/>
      </c>
      <c r="EF60" s="255" t="str">
        <f>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73" t="str">
        <f t="shared" si="768"/>
        <v/>
      </c>
      <c r="EI60" s="268"/>
      <c r="EJ60" s="254" t="str">
        <f>IF(EI60="","",VLOOKUP(EI60,Language!$D$5:$E$63,2,0))</f>
        <v/>
      </c>
      <c r="EK60" s="258"/>
      <c r="EL60" s="254" t="str">
        <f>IF(EK60="","",VLOOKUP(EK60,Language!$D$5:$E$63,2,0))</f>
        <v/>
      </c>
      <c r="EM60" s="258"/>
      <c r="EN60" s="258"/>
      <c r="EO60" s="359">
        <f t="shared" si="769"/>
        <v>0</v>
      </c>
      <c r="EP60" s="255" t="str">
        <f>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55" t="str">
        <f>IF((EP60&lt;&gt;""),IF(OR(EI70+EK70&lt;&gt;EI74+EK74,PrSettings!$M$4="●"),((EI70+EK70-EI74-EK74)=(EM60-EN60))*(EP60=1),0),"")</f>
        <v/>
      </c>
      <c r="ER60" s="255" t="str">
        <f>IF(EQ60&lt;&gt;"",IF(EP60="0",0,(EI70+EK70=EM60)*(EI74+EK74=EN60)),"")</f>
        <v/>
      </c>
      <c r="ES60" s="255" t="str">
        <f>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73" t="str">
        <f t="shared" si="772"/>
        <v/>
      </c>
      <c r="EV60" s="268"/>
      <c r="EW60" s="254" t="str">
        <f>IF(EV60="","",VLOOKUP(EV60,Language!$D$5:$E$63,2,0))</f>
        <v/>
      </c>
      <c r="EX60" s="258"/>
      <c r="EY60" s="254" t="str">
        <f>IF(EX60="","",VLOOKUP(EX60,Language!$D$5:$E$63,2,0))</f>
        <v/>
      </c>
      <c r="EZ60" s="258"/>
      <c r="FA60" s="258"/>
      <c r="FB60" s="359">
        <f t="shared" si="773"/>
        <v>0</v>
      </c>
      <c r="FC60" s="255" t="str">
        <f>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55" t="str">
        <f>IF((FC60&lt;&gt;""),IF(OR(EV70+EX70&lt;&gt;EV74+EX74,PrSettings!$M$4="●"),((EV70+EX70-EV74-EX74)=(EZ60-FA60))*(FC60=1),0),"")</f>
        <v/>
      </c>
      <c r="FE60" s="255" t="str">
        <f>IF(FD60&lt;&gt;"",IF(FC60="0",0,(EV70+EX70=EZ60)*(EV74+EX74=FA60)),"")</f>
        <v/>
      </c>
      <c r="FF60" s="255" t="str">
        <f>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73" t="str">
        <f t="shared" si="776"/>
        <v/>
      </c>
      <c r="FI60" s="268"/>
      <c r="FJ60" s="254" t="str">
        <f>IF(FI60="","",VLOOKUP(FI60,Language!$D$5:$E$63,2,0))</f>
        <v/>
      </c>
      <c r="FK60" s="258"/>
      <c r="FL60" s="254" t="str">
        <f>IF(FK60="","",VLOOKUP(FK60,Language!$D$5:$E$63,2,0))</f>
        <v/>
      </c>
      <c r="FM60" s="258"/>
      <c r="FN60" s="258"/>
      <c r="FO60" s="359">
        <f t="shared" si="777"/>
        <v>0</v>
      </c>
      <c r="FP60" s="255" t="str">
        <f>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55" t="str">
        <f>IF((FP60&lt;&gt;""),IF(OR(FI70+FK70&lt;&gt;FI74+FK74,PrSettings!$M$4="●"),((FI70+FK70-FI74-FK74)=(FM60-FN60))*(FP60=1),0),"")</f>
        <v/>
      </c>
      <c r="FR60" s="255" t="str">
        <f>IF(FQ60&lt;&gt;"",IF(FP60="0",0,(FI70+FK70=FM60)*(FI74+FK74=FN60)),"")</f>
        <v/>
      </c>
      <c r="FS60" s="255" t="str">
        <f>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73" t="str">
        <f t="shared" si="780"/>
        <v/>
      </c>
      <c r="FV60" s="268"/>
      <c r="FW60" s="254" t="str">
        <f>IF(FV60="","",VLOOKUP(FV60,Language!$D$5:$E$63,2,0))</f>
        <v/>
      </c>
      <c r="FX60" s="258"/>
      <c r="FY60" s="254" t="str">
        <f>IF(FX60="","",VLOOKUP(FX60,Language!$D$5:$E$63,2,0))</f>
        <v/>
      </c>
      <c r="FZ60" s="258"/>
      <c r="GA60" s="258"/>
      <c r="GB60" s="359">
        <f t="shared" si="781"/>
        <v>0</v>
      </c>
      <c r="GC60" s="255" t="str">
        <f>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55" t="str">
        <f>IF((GC60&lt;&gt;""),IF(OR(FV70+FX70&lt;&gt;FV74+FX74,PrSettings!$M$4="●"),((FV70+FX70-FV74-FX74)=(FZ60-GA60))*(GC60=1),0),"")</f>
        <v/>
      </c>
      <c r="GE60" s="255" t="str">
        <f>IF(GD60&lt;&gt;"",IF(GC60="0",0,(FV70+FX70=FZ60)*(FV74+FX74=GA60)),"")</f>
        <v/>
      </c>
      <c r="GF60" s="255" t="str">
        <f>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73" t="str">
        <f t="shared" si="784"/>
        <v/>
      </c>
      <c r="GI60" s="268"/>
      <c r="GJ60" s="254" t="str">
        <f>IF(GI60="","",VLOOKUP(GI60,Language!$D$5:$E$63,2,0))</f>
        <v/>
      </c>
      <c r="GK60" s="258"/>
      <c r="GL60" s="254" t="str">
        <f>IF(GK60="","",VLOOKUP(GK60,Language!$D$5:$E$63,2,0))</f>
        <v/>
      </c>
      <c r="GM60" s="258"/>
      <c r="GN60" s="258"/>
      <c r="GO60" s="359">
        <f t="shared" si="785"/>
        <v>0</v>
      </c>
      <c r="GP60" s="255" t="str">
        <f>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55" t="str">
        <f>IF((GP60&lt;&gt;""),IF(OR(GI70+GK70&lt;&gt;GI74+GK74,PrSettings!$M$4="●"),((GI70+GK70-GI74-GK74)=(GM60-GN60))*(GP60=1),0),"")</f>
        <v/>
      </c>
      <c r="GR60" s="255" t="str">
        <f>IF(GQ60&lt;&gt;"",IF(GP60="0",0,(GI70+GK70=GM60)*(GI74+GK74=GN60)),"")</f>
        <v/>
      </c>
      <c r="GS60" s="255" t="str">
        <f>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73" t="str">
        <f t="shared" si="788"/>
        <v/>
      </c>
      <c r="GV60" s="268"/>
      <c r="GW60" s="254" t="str">
        <f>IF(GV60="","",VLOOKUP(GV60,Language!$D$5:$E$63,2,0))</f>
        <v/>
      </c>
      <c r="GX60" s="258"/>
      <c r="GY60" s="254" t="str">
        <f>IF(GX60="","",VLOOKUP(GX60,Language!$D$5:$E$63,2,0))</f>
        <v/>
      </c>
      <c r="GZ60" s="258"/>
      <c r="HA60" s="258"/>
      <c r="HB60" s="359">
        <f t="shared" si="789"/>
        <v>0</v>
      </c>
      <c r="HC60" s="255" t="str">
        <f>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55" t="str">
        <f>IF((HC60&lt;&gt;""),IF(OR(GV70+GX70&lt;&gt;GV74+GX74,PrSettings!$M$4="●"),((GV70+GX70-GV74-GX74)=(GZ60-HA60))*(HC60=1),0),"")</f>
        <v/>
      </c>
      <c r="HE60" s="255" t="str">
        <f>IF(HD60&lt;&gt;"",IF(HC60="0",0,(GV70+GX70=GZ60)*(GV74+GX74=HA60)),"")</f>
        <v/>
      </c>
      <c r="HF60" s="255" t="str">
        <f>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73" t="str">
        <f t="shared" si="792"/>
        <v/>
      </c>
      <c r="HI60" s="268"/>
      <c r="HJ60" s="254" t="str">
        <f>IF(HI60="","",VLOOKUP(HI60,Language!$D$5:$E$63,2,0))</f>
        <v/>
      </c>
      <c r="HK60" s="258"/>
      <c r="HL60" s="254" t="str">
        <f>IF(HK60="","",VLOOKUP(HK60,Language!$D$5:$E$63,2,0))</f>
        <v/>
      </c>
      <c r="HM60" s="258"/>
      <c r="HN60" s="258"/>
      <c r="HO60" s="359">
        <f t="shared" si="793"/>
        <v>0</v>
      </c>
      <c r="HP60" s="255" t="str">
        <f>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55" t="str">
        <f>IF((HP60&lt;&gt;""),IF(OR(HI70+HK70&lt;&gt;HI74+HK74,PrSettings!$M$4="●"),((HI70+HK70-HI74-HK74)=(HM60-HN60))*(HP60=1),0),"")</f>
        <v/>
      </c>
      <c r="HR60" s="255" t="str">
        <f>IF(HQ60&lt;&gt;"",IF(HP60="0",0,(HI70+HK70=HM60)*(HI74+HK74=HN60)),"")</f>
        <v/>
      </c>
      <c r="HS60" s="255" t="str">
        <f>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73" t="str">
        <f t="shared" si="796"/>
        <v/>
      </c>
      <c r="HV60" s="268"/>
      <c r="HW60" s="254" t="str">
        <f>IF(HV60="","",VLOOKUP(HV60,Language!$D$5:$E$63,2,0))</f>
        <v/>
      </c>
      <c r="HX60" s="258"/>
      <c r="HY60" s="254" t="str">
        <f>IF(HX60="","",VLOOKUP(HX60,Language!$D$5:$E$63,2,0))</f>
        <v/>
      </c>
      <c r="HZ60" s="258"/>
      <c r="IA60" s="258"/>
      <c r="IB60" s="359">
        <f t="shared" si="797"/>
        <v>0</v>
      </c>
      <c r="IC60" s="255" t="str">
        <f>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55" t="str">
        <f>IF((IC60&lt;&gt;""),IF(OR(HV70+HX70&lt;&gt;HV74+HX74,PrSettings!$M$4="●"),((HV70+HX70-HV74-HX74)=(HZ60-IA60))*(IC60=1),0),"")</f>
        <v/>
      </c>
      <c r="IE60" s="255" t="str">
        <f>IF(ID60&lt;&gt;"",IF(IC60="0",0,(HV70+HX70=HZ60)*(HV74+HX74=IA60)),"")</f>
        <v/>
      </c>
      <c r="IF60" s="255" t="str">
        <f>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73" t="str">
        <f t="shared" si="800"/>
        <v/>
      </c>
      <c r="II60" s="268"/>
      <c r="IJ60" s="254" t="str">
        <f>IF(II60="","",VLOOKUP(II60,Language!$D$5:$E$63,2,0))</f>
        <v/>
      </c>
      <c r="IK60" s="258"/>
      <c r="IL60" s="254" t="str">
        <f>IF(IK60="","",VLOOKUP(IK60,Language!$D$5:$E$63,2,0))</f>
        <v/>
      </c>
      <c r="IM60" s="258"/>
      <c r="IN60" s="258"/>
      <c r="IO60" s="359">
        <f t="shared" si="801"/>
        <v>0</v>
      </c>
      <c r="IP60" s="255" t="str">
        <f>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55" t="str">
        <f>IF((IP60&lt;&gt;""),IF(OR(II70+IK70&lt;&gt;II74+IK74,PrSettings!$M$4="●"),((II70+IK70-II74-IK74)=(IM60-IN60))*(IP60=1),0),"")</f>
        <v/>
      </c>
      <c r="IR60" s="255" t="str">
        <f>IF(IQ60&lt;&gt;"",IF(IP60="0",0,(II70+IK70=IM60)*(II74+IK74=IN60)),"")</f>
        <v/>
      </c>
      <c r="IS60" s="255" t="str">
        <f>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73" t="str">
        <f t="shared" si="804"/>
        <v/>
      </c>
      <c r="IV60" s="268"/>
      <c r="IW60" s="254" t="str">
        <f>IF(IV60="","",VLOOKUP(IV60,Language!$D$5:$E$63,2,0))</f>
        <v/>
      </c>
      <c r="IX60" s="258"/>
      <c r="IY60" s="254" t="str">
        <f>IF(IX60="","",VLOOKUP(IX60,Language!$D$5:$E$63,2,0))</f>
        <v/>
      </c>
      <c r="IZ60" s="258"/>
      <c r="JA60" s="258"/>
      <c r="JB60" s="359">
        <f t="shared" si="805"/>
        <v>0</v>
      </c>
      <c r="JC60" s="255" t="str">
        <f>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55" t="str">
        <f>IF((JC60&lt;&gt;""),IF(OR(IV70+IX70&lt;&gt;IV74+IX74,PrSettings!$M$4="●"),((IV70+IX70-IV74-IX74)=(IZ60-JA60))*(JC60=1),0),"")</f>
        <v/>
      </c>
      <c r="JE60" s="255" t="str">
        <f>IF(JD60&lt;&gt;"",IF(JC60="0",0,(IV70+IX70=IZ60)*(IV74+IX74=JA60)),"")</f>
        <v/>
      </c>
      <c r="JF60" s="255" t="str">
        <f>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73" t="str">
        <f t="shared" si="808"/>
        <v/>
      </c>
      <c r="JI60" s="268"/>
      <c r="JJ60" s="254" t="str">
        <f>IF(JI60="","",VLOOKUP(JI60,Language!$D$5:$E$63,2,0))</f>
        <v/>
      </c>
      <c r="JK60" s="258"/>
      <c r="JL60" s="254" t="str">
        <f>IF(JK60="","",VLOOKUP(JK60,Language!$D$5:$E$63,2,0))</f>
        <v/>
      </c>
      <c r="JM60" s="258"/>
      <c r="JN60" s="258"/>
      <c r="JO60" s="359">
        <f t="shared" si="809"/>
        <v>0</v>
      </c>
      <c r="JP60" s="255" t="str">
        <f>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55" t="str">
        <f>IF((JP60&lt;&gt;""),IF(OR(JI70+JK70&lt;&gt;JI74+JK74,PrSettings!$M$4="●"),((JI70+JK70-JI74-JK74)=(JM60-JN60))*(JP60=1),0),"")</f>
        <v/>
      </c>
      <c r="JR60" s="255" t="str">
        <f>IF(JQ60&lt;&gt;"",IF(JP60="0",0,(JI70+JK70=JM60)*(JI74+JK74=JN60)),"")</f>
        <v/>
      </c>
      <c r="JS60" s="255" t="str">
        <f>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73" t="str">
        <f t="shared" si="812"/>
        <v/>
      </c>
      <c r="JV60" s="268"/>
      <c r="JW60" s="254" t="str">
        <f>IF(JV60="","",VLOOKUP(JV60,Language!$D$5:$E$63,2,0))</f>
        <v/>
      </c>
      <c r="JX60" s="258"/>
      <c r="JY60" s="254" t="str">
        <f>IF(JX60="","",VLOOKUP(JX60,Language!$D$5:$E$63,2,0))</f>
        <v/>
      </c>
      <c r="JZ60" s="258"/>
      <c r="KA60" s="258"/>
      <c r="KB60" s="359">
        <f t="shared" si="813"/>
        <v>0</v>
      </c>
      <c r="KC60" s="255" t="str">
        <f>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55" t="str">
        <f>IF((KC60&lt;&gt;""),IF(OR(JV70+JX70&lt;&gt;JV74+JX74,PrSettings!$M$4="●"),((JV70+JX70-JV74-JX74)=(JZ60-KA60))*(KC60=1),0),"")</f>
        <v/>
      </c>
      <c r="KE60" s="255" t="str">
        <f>IF(KD60&lt;&gt;"",IF(KC60="0",0,(JV70+JX70=JZ60)*(JV74+JX74=KA60)),"")</f>
        <v/>
      </c>
      <c r="KF60" s="255" t="str">
        <f>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73" t="str">
        <f t="shared" si="816"/>
        <v/>
      </c>
      <c r="KI60" s="268"/>
      <c r="KJ60" s="254" t="str">
        <f>IF(KI60="","",VLOOKUP(KI60,Language!$D$5:$E$63,2,0))</f>
        <v/>
      </c>
      <c r="KK60" s="258"/>
      <c r="KL60" s="254" t="str">
        <f>IF(KK60="","",VLOOKUP(KK60,Language!$D$5:$E$63,2,0))</f>
        <v/>
      </c>
      <c r="KM60" s="258"/>
      <c r="KN60" s="258"/>
      <c r="KO60" s="359">
        <f t="shared" si="817"/>
        <v>0</v>
      </c>
      <c r="KP60" s="255" t="str">
        <f>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55" t="str">
        <f>IF((KP60&lt;&gt;""),IF(OR(KI70+KK70&lt;&gt;KI74+KK74,PrSettings!$M$4="●"),((KI70+KK70-KI74-KK74)=(KM60-KN60))*(KP60=1),0),"")</f>
        <v/>
      </c>
      <c r="KR60" s="255" t="str">
        <f>IF(KQ60&lt;&gt;"",IF(KP60="0",0,(KI70+KK70=KM60)*(KI74+KK74=KN60)),"")</f>
        <v/>
      </c>
      <c r="KS60" s="255" t="str">
        <f>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73" t="str">
        <f t="shared" si="820"/>
        <v/>
      </c>
      <c r="KV60" s="268"/>
      <c r="KW60" s="254" t="str">
        <f>IF(KV60="","",VLOOKUP(KV60,Language!$D$5:$E$63,2,0))</f>
        <v/>
      </c>
      <c r="KX60" s="258"/>
      <c r="KY60" s="254" t="str">
        <f>IF(KX60="","",VLOOKUP(KX60,Language!$D$5:$E$63,2,0))</f>
        <v/>
      </c>
      <c r="KZ60" s="258"/>
      <c r="LA60" s="258"/>
      <c r="LB60" s="359">
        <f t="shared" si="821"/>
        <v>0</v>
      </c>
      <c r="LC60" s="255" t="str">
        <f>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55" t="str">
        <f>IF((LC60&lt;&gt;""),IF(OR(KV70+KX70&lt;&gt;KV74+KX74,PrSettings!$M$4="●"),((KV70+KX70-KV74-KX74)=(KZ60-LA60))*(LC60=1),0),"")</f>
        <v/>
      </c>
      <c r="LE60" s="255" t="str">
        <f>IF(LD60&lt;&gt;"",IF(LC60="0",0,(KV70+KX70=KZ60)*(KV74+KX74=LA60)),"")</f>
        <v/>
      </c>
      <c r="LF60" s="255" t="str">
        <f>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73" t="str">
        <f t="shared" si="824"/>
        <v/>
      </c>
      <c r="LI60" s="268"/>
      <c r="LJ60" s="254" t="str">
        <f>IF(LI60="","",VLOOKUP(LI60,Language!$D$5:$E$63,2,0))</f>
        <v/>
      </c>
      <c r="LK60" s="258"/>
      <c r="LL60" s="254" t="str">
        <f>IF(LK60="","",VLOOKUP(LK60,Language!$D$5:$E$63,2,0))</f>
        <v/>
      </c>
      <c r="LM60" s="258"/>
      <c r="LN60" s="258"/>
      <c r="LO60" s="359">
        <f t="shared" si="825"/>
        <v>0</v>
      </c>
      <c r="LP60" s="255" t="str">
        <f>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55" t="str">
        <f>IF((LP60&lt;&gt;""),IF(OR(LI70+LK70&lt;&gt;LI74+LK74,PrSettings!$M$4="●"),((LI70+LK70-LI74-LK74)=(LM60-LN60))*(LP60=1),0),"")</f>
        <v/>
      </c>
      <c r="LR60" s="255" t="str">
        <f>IF(LQ60&lt;&gt;"",IF(LP60="0",0,(LI70+LK70=LM60)*(LI74+LK74=LN60)),"")</f>
        <v/>
      </c>
      <c r="LS60" s="255" t="str">
        <f>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73" t="str">
        <f t="shared" si="828"/>
        <v/>
      </c>
      <c r="LV60" s="268"/>
      <c r="LW60" s="254" t="str">
        <f>IF(LV60="","",VLOOKUP(LV60,Language!$D$5:$E$63,2,0))</f>
        <v/>
      </c>
      <c r="LX60" s="258"/>
      <c r="LY60" s="254" t="str">
        <f>IF(LX60="","",VLOOKUP(LX60,Language!$D$5:$E$63,2,0))</f>
        <v/>
      </c>
      <c r="LZ60" s="258"/>
      <c r="MA60" s="258"/>
      <c r="MB60" s="359">
        <f t="shared" si="829"/>
        <v>0</v>
      </c>
      <c r="MC60" s="255" t="str">
        <f>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55" t="str">
        <f>IF((MC60&lt;&gt;""),IF(OR(LV70+LX70&lt;&gt;LV74+LX74,PrSettings!$M$4="●"),((LV70+LX70-LV74-LX74)=(LZ60-MA60))*(MC60=1),0),"")</f>
        <v/>
      </c>
      <c r="ME60" s="255" t="str">
        <f>IF(MD60&lt;&gt;"",IF(MC60="0",0,(LV70+LX70=LZ60)*(LV74+LX74=MA60)),"")</f>
        <v/>
      </c>
      <c r="MF60" s="255" t="str">
        <f>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73" t="str">
        <f t="shared" si="832"/>
        <v/>
      </c>
    </row>
    <row r="61" ht="24.0" customHeight="1">
      <c r="A61" s="172"/>
      <c r="B61" s="243" t="str">
        <f>Language!$E$184</f>
        <v>Semi-Final</v>
      </c>
      <c r="C61" s="244"/>
      <c r="D61" s="265"/>
      <c r="E61" s="246"/>
      <c r="F61" s="266"/>
      <c r="G61" s="267"/>
      <c r="H61" s="133"/>
      <c r="I61" s="243" t="str">
        <f>$B61</f>
        <v>Semi-Final</v>
      </c>
      <c r="J61" s="245"/>
      <c r="K61" s="245"/>
      <c r="L61" s="246"/>
      <c r="M61" s="249"/>
      <c r="N61" s="250"/>
      <c r="O61" s="247"/>
      <c r="P61" s="247"/>
      <c r="Q61" s="251"/>
      <c r="R61" s="246"/>
      <c r="S61" s="246"/>
      <c r="T61" s="252"/>
      <c r="V61" s="243" t="str">
        <f>$B61</f>
        <v>Semi-Final</v>
      </c>
      <c r="W61" s="245"/>
      <c r="X61" s="245"/>
      <c r="Y61" s="246"/>
      <c r="Z61" s="249"/>
      <c r="AA61" s="250"/>
      <c r="AB61" s="247"/>
      <c r="AC61" s="247"/>
      <c r="AD61" s="251"/>
      <c r="AE61" s="246"/>
      <c r="AF61" s="246"/>
      <c r="AG61" s="252"/>
      <c r="AI61" s="243" t="str">
        <f>$B61</f>
        <v>Semi-Final</v>
      </c>
      <c r="AJ61" s="245"/>
      <c r="AK61" s="245"/>
      <c r="AL61" s="246"/>
      <c r="AM61" s="249"/>
      <c r="AN61" s="250"/>
      <c r="AO61" s="247"/>
      <c r="AP61" s="247"/>
      <c r="AQ61" s="251"/>
      <c r="AR61" s="246"/>
      <c r="AS61" s="246"/>
      <c r="AT61" s="252"/>
      <c r="AV61" s="243" t="str">
        <f>$B61</f>
        <v>Semi-Final</v>
      </c>
      <c r="AW61" s="245"/>
      <c r="AX61" s="245"/>
      <c r="AY61" s="246"/>
      <c r="AZ61" s="249"/>
      <c r="BA61" s="250"/>
      <c r="BB61" s="247"/>
      <c r="BC61" s="247"/>
      <c r="BD61" s="251"/>
      <c r="BE61" s="246"/>
      <c r="BF61" s="246"/>
      <c r="BG61" s="252"/>
      <c r="BI61" s="243" t="str">
        <f>$B61</f>
        <v>Semi-Final</v>
      </c>
      <c r="BJ61" s="245"/>
      <c r="BK61" s="245"/>
      <c r="BL61" s="246"/>
      <c r="BM61" s="249"/>
      <c r="BN61" s="250"/>
      <c r="BO61" s="247"/>
      <c r="BP61" s="247"/>
      <c r="BQ61" s="251"/>
      <c r="BR61" s="246"/>
      <c r="BS61" s="246"/>
      <c r="BT61" s="252"/>
      <c r="BV61" s="243" t="str">
        <f>$B61</f>
        <v>Semi-Final</v>
      </c>
      <c r="BW61" s="245"/>
      <c r="BX61" s="245"/>
      <c r="BY61" s="246"/>
      <c r="BZ61" s="249"/>
      <c r="CA61" s="250"/>
      <c r="CB61" s="247"/>
      <c r="CC61" s="247"/>
      <c r="CD61" s="251"/>
      <c r="CE61" s="246"/>
      <c r="CF61" s="246"/>
      <c r="CG61" s="252"/>
      <c r="CI61" s="243" t="str">
        <f>$B61</f>
        <v>Semi-Final</v>
      </c>
      <c r="CJ61" s="245"/>
      <c r="CK61" s="245"/>
      <c r="CL61" s="246"/>
      <c r="CM61" s="249"/>
      <c r="CN61" s="250"/>
      <c r="CO61" s="247"/>
      <c r="CP61" s="247"/>
      <c r="CQ61" s="251"/>
      <c r="CR61" s="246"/>
      <c r="CS61" s="246"/>
      <c r="CT61" s="252"/>
      <c r="CV61" s="243" t="str">
        <f>$B61</f>
        <v>Semi-Final</v>
      </c>
      <c r="CW61" s="245"/>
      <c r="CX61" s="245"/>
      <c r="CY61" s="246"/>
      <c r="CZ61" s="249"/>
      <c r="DA61" s="250"/>
      <c r="DB61" s="247"/>
      <c r="DC61" s="247"/>
      <c r="DD61" s="251"/>
      <c r="DE61" s="246"/>
      <c r="DF61" s="246"/>
      <c r="DG61" s="252"/>
      <c r="DI61" s="243" t="str">
        <f>$B61</f>
        <v>Semi-Final</v>
      </c>
      <c r="DJ61" s="245"/>
      <c r="DK61" s="245"/>
      <c r="DL61" s="246"/>
      <c r="DM61" s="249"/>
      <c r="DN61" s="250"/>
      <c r="DO61" s="247"/>
      <c r="DP61" s="247"/>
      <c r="DQ61" s="251"/>
      <c r="DR61" s="246"/>
      <c r="DS61" s="246"/>
      <c r="DT61" s="252"/>
      <c r="DV61" s="243" t="str">
        <f>$B61</f>
        <v>Semi-Final</v>
      </c>
      <c r="DW61" s="245"/>
      <c r="DX61" s="245"/>
      <c r="DY61" s="246"/>
      <c r="DZ61" s="249"/>
      <c r="EA61" s="250"/>
      <c r="EB61" s="247"/>
      <c r="EC61" s="247"/>
      <c r="ED61" s="251"/>
      <c r="EE61" s="246"/>
      <c r="EF61" s="246"/>
      <c r="EG61" s="252"/>
      <c r="EI61" s="243" t="str">
        <f>$B61</f>
        <v>Semi-Final</v>
      </c>
      <c r="EJ61" s="245"/>
      <c r="EK61" s="245"/>
      <c r="EL61" s="246"/>
      <c r="EM61" s="249"/>
      <c r="EN61" s="250"/>
      <c r="EO61" s="247"/>
      <c r="EP61" s="247"/>
      <c r="EQ61" s="251"/>
      <c r="ER61" s="246"/>
      <c r="ES61" s="246"/>
      <c r="ET61" s="252"/>
      <c r="EV61" s="243" t="str">
        <f>$B61</f>
        <v>Semi-Final</v>
      </c>
      <c r="EW61" s="245"/>
      <c r="EX61" s="245"/>
      <c r="EY61" s="246"/>
      <c r="EZ61" s="249"/>
      <c r="FA61" s="250"/>
      <c r="FB61" s="247"/>
      <c r="FC61" s="247"/>
      <c r="FD61" s="251"/>
      <c r="FE61" s="246"/>
      <c r="FF61" s="246"/>
      <c r="FG61" s="252"/>
      <c r="FI61" s="243" t="str">
        <f>$B61</f>
        <v>Semi-Final</v>
      </c>
      <c r="FJ61" s="245"/>
      <c r="FK61" s="245"/>
      <c r="FL61" s="246"/>
      <c r="FM61" s="249"/>
      <c r="FN61" s="250"/>
      <c r="FO61" s="247"/>
      <c r="FP61" s="247"/>
      <c r="FQ61" s="251"/>
      <c r="FR61" s="246"/>
      <c r="FS61" s="246"/>
      <c r="FT61" s="252"/>
      <c r="FV61" s="243" t="str">
        <f>$B61</f>
        <v>Semi-Final</v>
      </c>
      <c r="FW61" s="245"/>
      <c r="FX61" s="245"/>
      <c r="FY61" s="246"/>
      <c r="FZ61" s="249"/>
      <c r="GA61" s="250"/>
      <c r="GB61" s="247"/>
      <c r="GC61" s="247"/>
      <c r="GD61" s="251"/>
      <c r="GE61" s="246"/>
      <c r="GF61" s="246"/>
      <c r="GG61" s="252"/>
      <c r="GI61" s="243" t="str">
        <f>$B61</f>
        <v>Semi-Final</v>
      </c>
      <c r="GJ61" s="245"/>
      <c r="GK61" s="245"/>
      <c r="GL61" s="246"/>
      <c r="GM61" s="249"/>
      <c r="GN61" s="250"/>
      <c r="GO61" s="247"/>
      <c r="GP61" s="247"/>
      <c r="GQ61" s="251"/>
      <c r="GR61" s="246"/>
      <c r="GS61" s="246"/>
      <c r="GT61" s="252"/>
      <c r="GV61" s="243" t="str">
        <f>$B61</f>
        <v>Semi-Final</v>
      </c>
      <c r="GW61" s="245"/>
      <c r="GX61" s="245"/>
      <c r="GY61" s="246"/>
      <c r="GZ61" s="249"/>
      <c r="HA61" s="250"/>
      <c r="HB61" s="247"/>
      <c r="HC61" s="247"/>
      <c r="HD61" s="251"/>
      <c r="HE61" s="246"/>
      <c r="HF61" s="246"/>
      <c r="HG61" s="252"/>
      <c r="HI61" s="243" t="str">
        <f>$B61</f>
        <v>Semi-Final</v>
      </c>
      <c r="HJ61" s="245"/>
      <c r="HK61" s="245"/>
      <c r="HL61" s="246"/>
      <c r="HM61" s="249"/>
      <c r="HN61" s="250"/>
      <c r="HO61" s="247"/>
      <c r="HP61" s="247"/>
      <c r="HQ61" s="251"/>
      <c r="HR61" s="246"/>
      <c r="HS61" s="246"/>
      <c r="HT61" s="252"/>
      <c r="HV61" s="243" t="str">
        <f>$B61</f>
        <v>Semi-Final</v>
      </c>
      <c r="HW61" s="245"/>
      <c r="HX61" s="245"/>
      <c r="HY61" s="246"/>
      <c r="HZ61" s="249"/>
      <c r="IA61" s="250"/>
      <c r="IB61" s="247"/>
      <c r="IC61" s="247"/>
      <c r="ID61" s="251"/>
      <c r="IE61" s="246"/>
      <c r="IF61" s="246"/>
      <c r="IG61" s="252"/>
      <c r="II61" s="243" t="str">
        <f>$B61</f>
        <v>Semi-Final</v>
      </c>
      <c r="IJ61" s="245"/>
      <c r="IK61" s="245"/>
      <c r="IL61" s="246"/>
      <c r="IM61" s="249"/>
      <c r="IN61" s="250"/>
      <c r="IO61" s="247"/>
      <c r="IP61" s="247"/>
      <c r="IQ61" s="251"/>
      <c r="IR61" s="246"/>
      <c r="IS61" s="246"/>
      <c r="IT61" s="252"/>
      <c r="IV61" s="243" t="str">
        <f>$B61</f>
        <v>Semi-Final</v>
      </c>
      <c r="IW61" s="245"/>
      <c r="IX61" s="245"/>
      <c r="IY61" s="246"/>
      <c r="IZ61" s="249"/>
      <c r="JA61" s="250"/>
      <c r="JB61" s="247"/>
      <c r="JC61" s="247"/>
      <c r="JD61" s="251"/>
      <c r="JE61" s="246"/>
      <c r="JF61" s="246"/>
      <c r="JG61" s="252"/>
      <c r="JI61" s="243" t="str">
        <f>$B61</f>
        <v>Semi-Final</v>
      </c>
      <c r="JJ61" s="245"/>
      <c r="JK61" s="245"/>
      <c r="JL61" s="246"/>
      <c r="JM61" s="249"/>
      <c r="JN61" s="250"/>
      <c r="JO61" s="247"/>
      <c r="JP61" s="247"/>
      <c r="JQ61" s="251"/>
      <c r="JR61" s="246"/>
      <c r="JS61" s="246"/>
      <c r="JT61" s="252"/>
      <c r="JV61" s="243" t="str">
        <f>$B61</f>
        <v>Semi-Final</v>
      </c>
      <c r="JW61" s="245"/>
      <c r="JX61" s="245"/>
      <c r="JY61" s="246"/>
      <c r="JZ61" s="249"/>
      <c r="KA61" s="250"/>
      <c r="KB61" s="247"/>
      <c r="KC61" s="247"/>
      <c r="KD61" s="251"/>
      <c r="KE61" s="246"/>
      <c r="KF61" s="246"/>
      <c r="KG61" s="252"/>
      <c r="KI61" s="243" t="str">
        <f>$B61</f>
        <v>Semi-Final</v>
      </c>
      <c r="KJ61" s="245"/>
      <c r="KK61" s="245"/>
      <c r="KL61" s="246"/>
      <c r="KM61" s="249"/>
      <c r="KN61" s="250"/>
      <c r="KO61" s="247"/>
      <c r="KP61" s="247"/>
      <c r="KQ61" s="251"/>
      <c r="KR61" s="246"/>
      <c r="KS61" s="246"/>
      <c r="KT61" s="252"/>
      <c r="KV61" s="243" t="str">
        <f>$B61</f>
        <v>Semi-Final</v>
      </c>
      <c r="KW61" s="245"/>
      <c r="KX61" s="245"/>
      <c r="KY61" s="246"/>
      <c r="KZ61" s="249"/>
      <c r="LA61" s="250"/>
      <c r="LB61" s="247"/>
      <c r="LC61" s="247"/>
      <c r="LD61" s="251"/>
      <c r="LE61" s="246"/>
      <c r="LF61" s="246"/>
      <c r="LG61" s="252"/>
      <c r="LI61" s="243" t="str">
        <f>$B61</f>
        <v>Semi-Final</v>
      </c>
      <c r="LJ61" s="245"/>
      <c r="LK61" s="245"/>
      <c r="LL61" s="246"/>
      <c r="LM61" s="249"/>
      <c r="LN61" s="250"/>
      <c r="LO61" s="247"/>
      <c r="LP61" s="247"/>
      <c r="LQ61" s="251"/>
      <c r="LR61" s="246"/>
      <c r="LS61" s="246"/>
      <c r="LT61" s="252"/>
      <c r="LV61" s="243" t="str">
        <f>$B61</f>
        <v>Semi-Final</v>
      </c>
      <c r="LW61" s="245"/>
      <c r="LX61" s="245"/>
      <c r="LY61" s="246"/>
      <c r="LZ61" s="249"/>
      <c r="MA61" s="250"/>
      <c r="MB61" s="247"/>
      <c r="MC61" s="247"/>
      <c r="MD61" s="251"/>
      <c r="ME61" s="246"/>
      <c r="MF61" s="246"/>
      <c r="MG61" s="252"/>
    </row>
    <row r="62">
      <c r="A62" s="172"/>
      <c r="B62" s="253">
        <f t="array" ref="B62">IF(C62="","",INDEX(Groups!$C$7:$C$35,MATCH(C62,Groups!$D$7:$D$35,0)))</f>
        <v>54</v>
      </c>
      <c r="C62" s="254" t="str">
        <f>INDIRECT("'"&amp;References!$A$1&amp;"'!"&amp;"$F$74")</f>
        <v>Germany</v>
      </c>
      <c r="D62" s="255">
        <f t="array" ref="D62">IF(E62="","",INDEX(Groups!$C$7:$C$35,MATCH(E62,Groups!$D$7:$D$35,0)))</f>
        <v>1</v>
      </c>
      <c r="E62" s="254" t="str">
        <f>INDIRECT("'"&amp;References!$A$1&amp;"'!"&amp;"$H$74")</f>
        <v>Portugal</v>
      </c>
      <c r="F62" s="256">
        <f>IF(AND(INDIRECT("'"&amp;References!$A$1&amp;"'!"&amp;"$F$75")&lt;&gt;"",INDIRECT("'"&amp;References!$A$1&amp;"'!"&amp;"$H$75")&lt;&gt;""),INDIRECT("'"&amp;References!$A$1&amp;"'!"&amp;"$F$75"),"")</f>
        <v>1</v>
      </c>
      <c r="G62" s="257">
        <f>IF(AND(INDIRECT("'"&amp;References!$A$1&amp;"'!"&amp;"$F$75")&lt;&gt;"",INDIRECT("'"&amp;References!$A$1&amp;"'!"&amp;"$H$75")&lt;&gt;""),INDIRECT("'"&amp;References!$A$1&amp;"'!"&amp;"$H$75"),"")</f>
        <v>0</v>
      </c>
      <c r="H62" s="133"/>
      <c r="I62" s="268"/>
      <c r="J62" s="254" t="str">
        <f>IF(I62="","",VLOOKUP(I62,Language!$D$5:$E$63,2,0))</f>
        <v/>
      </c>
      <c r="K62" s="258"/>
      <c r="L62" s="254" t="str">
        <f>IF(K62="","",VLOOKUP(K62,Language!$D$5:$E$63,2,0))</f>
        <v/>
      </c>
      <c r="M62" s="258"/>
      <c r="N62" s="258"/>
      <c r="O62" s="359">
        <f t="shared" ref="O62:O63" si="833">COUNTIF(I$62:I$63,I62)+COUNTIF(K$62:K$63,I62)</f>
        <v>0</v>
      </c>
      <c r="P62" s="255" t="str">
        <f>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55" t="str">
        <f>IF((P62&lt;&gt;""),IF(OR(J66+J68&lt;&gt;J71+J73,PrSettings!$M$4="●"),((J66+J68-J71-J73)=(M62-N62))*(P62=1),0),"")</f>
        <v/>
      </c>
      <c r="R62" s="255" t="str">
        <f>IF(Q62&lt;&gt;"",IF(P62="0",0,(J66+J68=M62)*(J71+J73=N62)),"")</f>
        <v/>
      </c>
      <c r="S62" s="255" t="str">
        <f>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73" t="str">
        <f t="shared" ref="T62:T63" si="834">IF(($C$62&amp;$C$63&amp;$E$62&amp;$E$63&lt;&gt;"")*(I$62&amp;I$63&amp;K$62&amp;K$63&lt;&gt;"")*(I62&amp;K62&lt;&gt;""),IF(O62&lt;&gt;1,0,COUNTIF($B$62:$B$63,I62)+COUNTIF($D$62:$D$63,I62))+IF(O50&lt;&gt;1,0,COUNTIF($B$62:$B$63,K62)+COUNTIF($D$62:$D$63,K62)),"")</f>
        <v/>
      </c>
      <c r="U62" s="35"/>
      <c r="V62" s="268"/>
      <c r="W62" s="254" t="str">
        <f>IF(V62="","",VLOOKUP(V62,Language!$D$5:$E$63,2,0))</f>
        <v/>
      </c>
      <c r="X62" s="258"/>
      <c r="Y62" s="254" t="str">
        <f>IF(X62="","",VLOOKUP(X62,Language!$D$5:$E$63,2,0))</f>
        <v/>
      </c>
      <c r="Z62" s="258"/>
      <c r="AA62" s="258"/>
      <c r="AB62" s="359">
        <f t="shared" ref="AB62:AB63" si="835">COUNTIF(V$62:V$63,V62)+COUNTIF(X$62:X$63,V62)</f>
        <v>0</v>
      </c>
      <c r="AC62" s="255" t="str">
        <f>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55" t="str">
        <f>IF((AC62&lt;&gt;""),IF(OR(W66+W68&lt;&gt;W71+W73,PrSettings!$M$4="●"),((W66+W68-W71-W73)=(Z62-AA62))*(AC62=1),0),"")</f>
        <v/>
      </c>
      <c r="AE62" s="255" t="str">
        <f>IF(AD62&lt;&gt;"",IF(AC62="0",0,(W66+W68=Z62)*(W71+W73=AA62)),"")</f>
        <v/>
      </c>
      <c r="AF62" s="255" t="str">
        <f>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73" t="str">
        <f t="shared" ref="AG62:AG63" si="836">IF(($C$62&amp;$C$63&amp;$E$62&amp;$E$63&lt;&gt;"")*(V$62&amp;V$63&amp;X$62&amp;X$63&lt;&gt;"")*(V62&amp;X62&lt;&gt;""),IF(AB62&lt;&gt;1,0,COUNTIF($B$62:$B$63,V62)+COUNTIF($D$62:$D$63,V62))+IF(AB50&lt;&gt;1,0,COUNTIF($B$62:$B$63,X62)+COUNTIF($D$62:$D$63,X62)),"")</f>
        <v/>
      </c>
      <c r="AI62" s="268"/>
      <c r="AJ62" s="254" t="str">
        <f>IF(AI62="","",VLOOKUP(AI62,Language!$D$5:$E$63,2,0))</f>
        <v/>
      </c>
      <c r="AK62" s="258"/>
      <c r="AL62" s="254" t="str">
        <f>IF(AK62="","",VLOOKUP(AK62,Language!$D$5:$E$63,2,0))</f>
        <v/>
      </c>
      <c r="AM62" s="258"/>
      <c r="AN62" s="258"/>
      <c r="AO62" s="359">
        <f t="shared" ref="AO62:AO63" si="837">COUNTIF(AI$62:AI$63,AI62)+COUNTIF(AK$62:AK$63,AI62)</f>
        <v>0</v>
      </c>
      <c r="AP62" s="255" t="str">
        <f>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55" t="str">
        <f>IF((AP62&lt;&gt;""),IF(OR(AJ66+AJ68&lt;&gt;AJ71+AJ73,PrSettings!$M$4="●"),((AJ66+AJ68-AJ71-AJ73)=(AM62-AN62))*(AP62=1),0),"")</f>
        <v/>
      </c>
      <c r="AR62" s="255" t="str">
        <f>IF(AQ62&lt;&gt;"",IF(AP62="0",0,(AJ66+AJ68=AM62)*(AJ71+AJ73=AN62)),"")</f>
        <v/>
      </c>
      <c r="AS62" s="255" t="str">
        <f>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73" t="str">
        <f t="shared" ref="AT62:AT63" si="838">IF(($C$62&amp;$C$63&amp;$E$62&amp;$E$63&lt;&gt;"")*(AI$62&amp;AI$63&amp;AK$62&amp;AK$63&lt;&gt;"")*(AI62&amp;AK62&lt;&gt;""),IF(AO62&lt;&gt;1,0,COUNTIF($B$62:$B$63,AI62)+COUNTIF($D$62:$D$63,AI62))+IF(AO50&lt;&gt;1,0,COUNTIF($B$62:$B$63,AK62)+COUNTIF($D$62:$D$63,AK62)),"")</f>
        <v/>
      </c>
      <c r="AV62" s="268"/>
      <c r="AW62" s="254" t="str">
        <f>IF(AV62="","",VLOOKUP(AV62,Language!$D$5:$E$63,2,0))</f>
        <v/>
      </c>
      <c r="AX62" s="258"/>
      <c r="AY62" s="254" t="str">
        <f>IF(AX62="","",VLOOKUP(AX62,Language!$D$5:$E$63,2,0))</f>
        <v/>
      </c>
      <c r="AZ62" s="258"/>
      <c r="BA62" s="258"/>
      <c r="BB62" s="359">
        <f t="shared" ref="BB62:BB63" si="839">COUNTIF(AV$62:AV$63,AV62)+COUNTIF(AX$62:AX$63,AV62)</f>
        <v>0</v>
      </c>
      <c r="BC62" s="255" t="str">
        <f>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55" t="str">
        <f>IF((BC62&lt;&gt;""),IF(OR(AW66+AW68&lt;&gt;AW71+AW73,PrSettings!$M$4="●"),((AW66+AW68-AW71-AW73)=(AZ62-BA62))*(BC62=1),0),"")</f>
        <v/>
      </c>
      <c r="BE62" s="255" t="str">
        <f>IF(BD62&lt;&gt;"",IF(BC62="0",0,(AW66+AW68=AZ62)*(AW71+AW73=BA62)),"")</f>
        <v/>
      </c>
      <c r="BF62" s="255" t="str">
        <f>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73" t="str">
        <f t="shared" ref="BG62:BG63" si="840">IF(($C$62&amp;$C$63&amp;$E$62&amp;$E$63&lt;&gt;"")*(AV$62&amp;AV$63&amp;AX$62&amp;AX$63&lt;&gt;"")*(AV62&amp;AX62&lt;&gt;""),IF(BB62&lt;&gt;1,0,COUNTIF($B$62:$B$63,AV62)+COUNTIF($D$62:$D$63,AV62))+IF(BB50&lt;&gt;1,0,COUNTIF($B$62:$B$63,AX62)+COUNTIF($D$62:$D$63,AX62)),"")</f>
        <v/>
      </c>
      <c r="BI62" s="268"/>
      <c r="BJ62" s="254" t="str">
        <f>IF(BI62="","",VLOOKUP(BI62,Language!$D$5:$E$63,2,0))</f>
        <v/>
      </c>
      <c r="BK62" s="258"/>
      <c r="BL62" s="254" t="str">
        <f>IF(BK62="","",VLOOKUP(BK62,Language!$D$5:$E$63,2,0))</f>
        <v/>
      </c>
      <c r="BM62" s="258"/>
      <c r="BN62" s="258"/>
      <c r="BO62" s="359">
        <f t="shared" ref="BO62:BO63" si="841">COUNTIF(BI$62:BI$63,BI62)+COUNTIF(BK$62:BK$63,BI62)</f>
        <v>0</v>
      </c>
      <c r="BP62" s="255" t="str">
        <f>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55" t="str">
        <f>IF((BP62&lt;&gt;""),IF(OR(BJ66+BJ68&lt;&gt;BJ71+BJ73,PrSettings!$M$4="●"),((BJ66+BJ68-BJ71-BJ73)=(BM62-BN62))*(BP62=1),0),"")</f>
        <v/>
      </c>
      <c r="BR62" s="255" t="str">
        <f>IF(BQ62&lt;&gt;"",IF(BP62="0",0,(BJ66+BJ68=BM62)*(BJ71+BJ73=BN62)),"")</f>
        <v/>
      </c>
      <c r="BS62" s="255" t="str">
        <f>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73" t="str">
        <f t="shared" ref="BT62:BT63" si="842">IF(($C$62&amp;$C$63&amp;$E$62&amp;$E$63&lt;&gt;"")*(BI$62&amp;BI$63&amp;BK$62&amp;BK$63&lt;&gt;"")*(BI62&amp;BK62&lt;&gt;""),IF(BO62&lt;&gt;1,0,COUNTIF($B$62:$B$63,BI62)+COUNTIF($D$62:$D$63,BI62))+IF(BO50&lt;&gt;1,0,COUNTIF($B$62:$B$63,BK62)+COUNTIF($D$62:$D$63,BK62)),"")</f>
        <v/>
      </c>
      <c r="BV62" s="268"/>
      <c r="BW62" s="254" t="str">
        <f>IF(BV62="","",VLOOKUP(BV62,Language!$D$5:$E$63,2,0))</f>
        <v/>
      </c>
      <c r="BX62" s="258"/>
      <c r="BY62" s="254" t="str">
        <f>IF(BX62="","",VLOOKUP(BX62,Language!$D$5:$E$63,2,0))</f>
        <v/>
      </c>
      <c r="BZ62" s="258"/>
      <c r="CA62" s="258"/>
      <c r="CB62" s="359">
        <f t="shared" ref="CB62:CB63" si="843">COUNTIF(BV$62:BV$63,BV62)+COUNTIF(BX$62:BX$63,BV62)</f>
        <v>0</v>
      </c>
      <c r="CC62" s="255" t="str">
        <f>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55" t="str">
        <f>IF((CC62&lt;&gt;""),IF(OR(BW66+BW68&lt;&gt;BW71+BW73,PrSettings!$M$4="●"),((BW66+BW68-BW71-BW73)=(BZ62-CA62))*(CC62=1),0),"")</f>
        <v/>
      </c>
      <c r="CE62" s="255" t="str">
        <f>IF(CD62&lt;&gt;"",IF(CC62="0",0,(BW66+BW68=BZ62)*(BW71+BW73=CA62)),"")</f>
        <v/>
      </c>
      <c r="CF62" s="255" t="str">
        <f>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73" t="str">
        <f t="shared" ref="CG62:CG63" si="844">IF(($C$62&amp;$C$63&amp;$E$62&amp;$E$63&lt;&gt;"")*(BV$62&amp;BV$63&amp;BX$62&amp;BX$63&lt;&gt;"")*(BV62&amp;BX62&lt;&gt;""),IF(CB62&lt;&gt;1,0,COUNTIF($B$62:$B$63,BV62)+COUNTIF($D$62:$D$63,BV62))+IF(CB50&lt;&gt;1,0,COUNTIF($B$62:$B$63,BX62)+COUNTIF($D$62:$D$63,BX62)),"")</f>
        <v/>
      </c>
      <c r="CI62" s="268"/>
      <c r="CJ62" s="254" t="str">
        <f>IF(CI62="","",VLOOKUP(CI62,Language!$D$5:$E$63,2,0))</f>
        <v/>
      </c>
      <c r="CK62" s="258"/>
      <c r="CL62" s="254" t="str">
        <f>IF(CK62="","",VLOOKUP(CK62,Language!$D$5:$E$63,2,0))</f>
        <v/>
      </c>
      <c r="CM62" s="258"/>
      <c r="CN62" s="258"/>
      <c r="CO62" s="359">
        <f t="shared" ref="CO62:CO63" si="845">COUNTIF(CI$62:CI$63,CI62)+COUNTIF(CK$62:CK$63,CI62)</f>
        <v>0</v>
      </c>
      <c r="CP62" s="255" t="str">
        <f>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55" t="str">
        <f>IF((CP62&lt;&gt;""),IF(OR(CJ66+CJ68&lt;&gt;CJ71+CJ73,PrSettings!$M$4="●"),((CJ66+CJ68-CJ71-CJ73)=(CM62-CN62))*(CP62=1),0),"")</f>
        <v/>
      </c>
      <c r="CR62" s="255" t="str">
        <f>IF(CQ62&lt;&gt;"",IF(CP62="0",0,(CJ66+CJ68=CM62)*(CJ71+CJ73=CN62)),"")</f>
        <v/>
      </c>
      <c r="CS62" s="255" t="str">
        <f>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73" t="str">
        <f t="shared" ref="CT62:CT63" si="846">IF(($C$62&amp;$C$63&amp;$E$62&amp;$E$63&lt;&gt;"")*(CI$62&amp;CI$63&amp;CK$62&amp;CK$63&lt;&gt;"")*(CI62&amp;CK62&lt;&gt;""),IF(CO62&lt;&gt;1,0,COUNTIF($B$62:$B$63,CI62)+COUNTIF($D$62:$D$63,CI62))+IF(CO50&lt;&gt;1,0,COUNTIF($B$62:$B$63,CK62)+COUNTIF($D$62:$D$63,CK62)),"")</f>
        <v/>
      </c>
      <c r="CV62" s="268"/>
      <c r="CW62" s="254" t="str">
        <f>IF(CV62="","",VLOOKUP(CV62,Language!$D$5:$E$63,2,0))</f>
        <v/>
      </c>
      <c r="CX62" s="258"/>
      <c r="CY62" s="254" t="str">
        <f>IF(CX62="","",VLOOKUP(CX62,Language!$D$5:$E$63,2,0))</f>
        <v/>
      </c>
      <c r="CZ62" s="258"/>
      <c r="DA62" s="258"/>
      <c r="DB62" s="359">
        <f t="shared" ref="DB62:DB63" si="847">COUNTIF(CV$62:CV$63,CV62)+COUNTIF(CX$62:CX$63,CV62)</f>
        <v>0</v>
      </c>
      <c r="DC62" s="255" t="str">
        <f>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55" t="str">
        <f>IF((DC62&lt;&gt;""),IF(OR(CW66+CW68&lt;&gt;CW71+CW73,PrSettings!$M$4="●"),((CW66+CW68-CW71-CW73)=(CZ62-DA62))*(DC62=1),0),"")</f>
        <v/>
      </c>
      <c r="DE62" s="255" t="str">
        <f>IF(DD62&lt;&gt;"",IF(DC62="0",0,(CW66+CW68=CZ62)*(CW71+CW73=DA62)),"")</f>
        <v/>
      </c>
      <c r="DF62" s="255" t="str">
        <f>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73" t="str">
        <f t="shared" ref="DG62:DG63" si="848">IF(($C$62&amp;$C$63&amp;$E$62&amp;$E$63&lt;&gt;"")*(CV$62&amp;CV$63&amp;CX$62&amp;CX$63&lt;&gt;"")*(CV62&amp;CX62&lt;&gt;""),IF(DB62&lt;&gt;1,0,COUNTIF($B$62:$B$63,CV62)+COUNTIF($D$62:$D$63,CV62))+IF(DB50&lt;&gt;1,0,COUNTIF($B$62:$B$63,CX62)+COUNTIF($D$62:$D$63,CX62)),"")</f>
        <v/>
      </c>
      <c r="DI62" s="268"/>
      <c r="DJ62" s="254" t="str">
        <f>IF(DI62="","",VLOOKUP(DI62,Language!$D$5:$E$63,2,0))</f>
        <v/>
      </c>
      <c r="DK62" s="258"/>
      <c r="DL62" s="254" t="str">
        <f>IF(DK62="","",VLOOKUP(DK62,Language!$D$5:$E$63,2,0))</f>
        <v/>
      </c>
      <c r="DM62" s="258"/>
      <c r="DN62" s="258"/>
      <c r="DO62" s="359">
        <f t="shared" ref="DO62:DO63" si="849">COUNTIF(DI$62:DI$63,DI62)+COUNTIF(DK$62:DK$63,DI62)</f>
        <v>0</v>
      </c>
      <c r="DP62" s="255" t="str">
        <f>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55" t="str">
        <f>IF((DP62&lt;&gt;""),IF(OR(DJ66+DJ68&lt;&gt;DJ71+DJ73,PrSettings!$M$4="●"),((DJ66+DJ68-DJ71-DJ73)=(DM62-DN62))*(DP62=1),0),"")</f>
        <v/>
      </c>
      <c r="DR62" s="255" t="str">
        <f>IF(DQ62&lt;&gt;"",IF(DP62="0",0,(DJ66+DJ68=DM62)*(DJ71+DJ73=DN62)),"")</f>
        <v/>
      </c>
      <c r="DS62" s="255" t="str">
        <f>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73" t="str">
        <f t="shared" ref="DT62:DT63" si="850">IF(($C$62&amp;$C$63&amp;$E$62&amp;$E$63&lt;&gt;"")*(DI$62&amp;DI$63&amp;DK$62&amp;DK$63&lt;&gt;"")*(DI62&amp;DK62&lt;&gt;""),IF(DO62&lt;&gt;1,0,COUNTIF($B$62:$B$63,DI62)+COUNTIF($D$62:$D$63,DI62))+IF(DO50&lt;&gt;1,0,COUNTIF($B$62:$B$63,DK62)+COUNTIF($D$62:$D$63,DK62)),"")</f>
        <v/>
      </c>
      <c r="DV62" s="268"/>
      <c r="DW62" s="254" t="str">
        <f>IF(DV62="","",VLOOKUP(DV62,Language!$D$5:$E$63,2,0))</f>
        <v/>
      </c>
      <c r="DX62" s="258"/>
      <c r="DY62" s="254" t="str">
        <f>IF(DX62="","",VLOOKUP(DX62,Language!$D$5:$E$63,2,0))</f>
        <v/>
      </c>
      <c r="DZ62" s="258"/>
      <c r="EA62" s="258"/>
      <c r="EB62" s="359">
        <f t="shared" ref="EB62:EB63" si="851">COUNTIF(DV$62:DV$63,DV62)+COUNTIF(DX$62:DX$63,DV62)</f>
        <v>0</v>
      </c>
      <c r="EC62" s="255" t="str">
        <f>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55" t="str">
        <f>IF((EC62&lt;&gt;""),IF(OR(DW66+DW68&lt;&gt;DW71+DW73,PrSettings!$M$4="●"),((DW66+DW68-DW71-DW73)=(DZ62-EA62))*(EC62=1),0),"")</f>
        <v/>
      </c>
      <c r="EE62" s="255" t="str">
        <f>IF(ED62&lt;&gt;"",IF(EC62="0",0,(DW66+DW68=DZ62)*(DW71+DW73=EA62)),"")</f>
        <v/>
      </c>
      <c r="EF62" s="255" t="str">
        <f>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73" t="str">
        <f t="shared" ref="EG62:EG63" si="852">IF(($C$62&amp;$C$63&amp;$E$62&amp;$E$63&lt;&gt;"")*(DV$62&amp;DV$63&amp;DX$62&amp;DX$63&lt;&gt;"")*(DV62&amp;DX62&lt;&gt;""),IF(EB62&lt;&gt;1,0,COUNTIF($B$62:$B$63,DV62)+COUNTIF($D$62:$D$63,DV62))+IF(EB50&lt;&gt;1,0,COUNTIF($B$62:$B$63,DX62)+COUNTIF($D$62:$D$63,DX62)),"")</f>
        <v/>
      </c>
      <c r="EI62" s="268"/>
      <c r="EJ62" s="254" t="str">
        <f>IF(EI62="","",VLOOKUP(EI62,Language!$D$5:$E$63,2,0))</f>
        <v/>
      </c>
      <c r="EK62" s="258"/>
      <c r="EL62" s="254" t="str">
        <f>IF(EK62="","",VLOOKUP(EK62,Language!$D$5:$E$63,2,0))</f>
        <v/>
      </c>
      <c r="EM62" s="258"/>
      <c r="EN62" s="258"/>
      <c r="EO62" s="359">
        <f t="shared" ref="EO62:EO63" si="853">COUNTIF(EI$62:EI$63,EI62)+COUNTIF(EK$62:EK$63,EI62)</f>
        <v>0</v>
      </c>
      <c r="EP62" s="255" t="str">
        <f>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55" t="str">
        <f>IF((EP62&lt;&gt;""),IF(OR(EJ66+EJ68&lt;&gt;EJ71+EJ73,PrSettings!$M$4="●"),((EJ66+EJ68-EJ71-EJ73)=(EM62-EN62))*(EP62=1),0),"")</f>
        <v/>
      </c>
      <c r="ER62" s="255" t="str">
        <f>IF(EQ62&lt;&gt;"",IF(EP62="0",0,(EJ66+EJ68=EM62)*(EJ71+EJ73=EN62)),"")</f>
        <v/>
      </c>
      <c r="ES62" s="255" t="str">
        <f>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73" t="str">
        <f t="shared" ref="ET62:ET63" si="854">IF(($C$62&amp;$C$63&amp;$E$62&amp;$E$63&lt;&gt;"")*(EI$62&amp;EI$63&amp;EK$62&amp;EK$63&lt;&gt;"")*(EI62&amp;EK62&lt;&gt;""),IF(EO62&lt;&gt;1,0,COUNTIF($B$62:$B$63,EI62)+COUNTIF($D$62:$D$63,EI62))+IF(EO50&lt;&gt;1,0,COUNTIF($B$62:$B$63,EK62)+COUNTIF($D$62:$D$63,EK62)),"")</f>
        <v/>
      </c>
      <c r="EV62" s="268"/>
      <c r="EW62" s="254" t="str">
        <f>IF(EV62="","",VLOOKUP(EV62,Language!$D$5:$E$63,2,0))</f>
        <v/>
      </c>
      <c r="EX62" s="258"/>
      <c r="EY62" s="254" t="str">
        <f>IF(EX62="","",VLOOKUP(EX62,Language!$D$5:$E$63,2,0))</f>
        <v/>
      </c>
      <c r="EZ62" s="258"/>
      <c r="FA62" s="258"/>
      <c r="FB62" s="359">
        <f t="shared" ref="FB62:FB63" si="855">COUNTIF(EV$62:EV$63,EV62)+COUNTIF(EX$62:EX$63,EV62)</f>
        <v>0</v>
      </c>
      <c r="FC62" s="255" t="str">
        <f>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55" t="str">
        <f>IF((FC62&lt;&gt;""),IF(OR(EW66+EW68&lt;&gt;EW71+EW73,PrSettings!$M$4="●"),((EW66+EW68-EW71-EW73)=(EZ62-FA62))*(FC62=1),0),"")</f>
        <v/>
      </c>
      <c r="FE62" s="255" t="str">
        <f>IF(FD62&lt;&gt;"",IF(FC62="0",0,(EW66+EW68=EZ62)*(EW71+EW73=FA62)),"")</f>
        <v/>
      </c>
      <c r="FF62" s="255" t="str">
        <f>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73" t="str">
        <f t="shared" ref="FG62:FG63" si="856">IF(($C$62&amp;$C$63&amp;$E$62&amp;$E$63&lt;&gt;"")*(EV$62&amp;EV$63&amp;EX$62&amp;EX$63&lt;&gt;"")*(EV62&amp;EX62&lt;&gt;""),IF(FB62&lt;&gt;1,0,COUNTIF($B$62:$B$63,EV62)+COUNTIF($D$62:$D$63,EV62))+IF(FB50&lt;&gt;1,0,COUNTIF($B$62:$B$63,EX62)+COUNTIF($D$62:$D$63,EX62)),"")</f>
        <v/>
      </c>
      <c r="FI62" s="268"/>
      <c r="FJ62" s="254" t="str">
        <f>IF(FI62="","",VLOOKUP(FI62,Language!$D$5:$E$63,2,0))</f>
        <v/>
      </c>
      <c r="FK62" s="258"/>
      <c r="FL62" s="254" t="str">
        <f>IF(FK62="","",VLOOKUP(FK62,Language!$D$5:$E$63,2,0))</f>
        <v/>
      </c>
      <c r="FM62" s="258"/>
      <c r="FN62" s="258"/>
      <c r="FO62" s="359">
        <f t="shared" ref="FO62:FO63" si="857">COUNTIF(FI$62:FI$63,FI62)+COUNTIF(FK$62:FK$63,FI62)</f>
        <v>0</v>
      </c>
      <c r="FP62" s="255" t="str">
        <f>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55" t="str">
        <f>IF((FP62&lt;&gt;""),IF(OR(FJ66+FJ68&lt;&gt;FJ71+FJ73,PrSettings!$M$4="●"),((FJ66+FJ68-FJ71-FJ73)=(FM62-FN62))*(FP62=1),0),"")</f>
        <v/>
      </c>
      <c r="FR62" s="255" t="str">
        <f>IF(FQ62&lt;&gt;"",IF(FP62="0",0,(FJ66+FJ68=FM62)*(FJ71+FJ73=FN62)),"")</f>
        <v/>
      </c>
      <c r="FS62" s="255" t="str">
        <f>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73" t="str">
        <f t="shared" ref="FT62:FT63" si="858">IF(($C$62&amp;$C$63&amp;$E$62&amp;$E$63&lt;&gt;"")*(FI$62&amp;FI$63&amp;FK$62&amp;FK$63&lt;&gt;"")*(FI62&amp;FK62&lt;&gt;""),IF(FO62&lt;&gt;1,0,COUNTIF($B$62:$B$63,FI62)+COUNTIF($D$62:$D$63,FI62))+IF(FO50&lt;&gt;1,0,COUNTIF($B$62:$B$63,FK62)+COUNTIF($D$62:$D$63,FK62)),"")</f>
        <v/>
      </c>
      <c r="FV62" s="268"/>
      <c r="FW62" s="254" t="str">
        <f>IF(FV62="","",VLOOKUP(FV62,Language!$D$5:$E$63,2,0))</f>
        <v/>
      </c>
      <c r="FX62" s="258"/>
      <c r="FY62" s="254" t="str">
        <f>IF(FX62="","",VLOOKUP(FX62,Language!$D$5:$E$63,2,0))</f>
        <v/>
      </c>
      <c r="FZ62" s="258"/>
      <c r="GA62" s="258"/>
      <c r="GB62" s="359">
        <f t="shared" ref="GB62:GB63" si="859">COUNTIF(FV$62:FV$63,FV62)+COUNTIF(FX$62:FX$63,FV62)</f>
        <v>0</v>
      </c>
      <c r="GC62" s="255" t="str">
        <f>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55" t="str">
        <f>IF((GC62&lt;&gt;""),IF(OR(FW66+FW68&lt;&gt;FW71+FW73,PrSettings!$M$4="●"),((FW66+FW68-FW71-FW73)=(FZ62-GA62))*(GC62=1),0),"")</f>
        <v/>
      </c>
      <c r="GE62" s="255" t="str">
        <f>IF(GD62&lt;&gt;"",IF(GC62="0",0,(FW66+FW68=FZ62)*(FW71+FW73=GA62)),"")</f>
        <v/>
      </c>
      <c r="GF62" s="255" t="str">
        <f>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73" t="str">
        <f t="shared" ref="GG62:GG63" si="860">IF(($C$62&amp;$C$63&amp;$E$62&amp;$E$63&lt;&gt;"")*(FV$62&amp;FV$63&amp;FX$62&amp;FX$63&lt;&gt;"")*(FV62&amp;FX62&lt;&gt;""),IF(GB62&lt;&gt;1,0,COUNTIF($B$62:$B$63,FV62)+COUNTIF($D$62:$D$63,FV62))+IF(GB50&lt;&gt;1,0,COUNTIF($B$62:$B$63,FX62)+COUNTIF($D$62:$D$63,FX62)),"")</f>
        <v/>
      </c>
      <c r="GI62" s="268"/>
      <c r="GJ62" s="254" t="str">
        <f>IF(GI62="","",VLOOKUP(GI62,Language!$D$5:$E$63,2,0))</f>
        <v/>
      </c>
      <c r="GK62" s="258"/>
      <c r="GL62" s="254" t="str">
        <f>IF(GK62="","",VLOOKUP(GK62,Language!$D$5:$E$63,2,0))</f>
        <v/>
      </c>
      <c r="GM62" s="258"/>
      <c r="GN62" s="258"/>
      <c r="GO62" s="359">
        <f t="shared" ref="GO62:GO63" si="861">COUNTIF(GI$62:GI$63,GI62)+COUNTIF(GK$62:GK$63,GI62)</f>
        <v>0</v>
      </c>
      <c r="GP62" s="255" t="str">
        <f>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55" t="str">
        <f>IF((GP62&lt;&gt;""),IF(OR(GJ66+GJ68&lt;&gt;GJ71+GJ73,PrSettings!$M$4="●"),((GJ66+GJ68-GJ71-GJ73)=(GM62-GN62))*(GP62=1),0),"")</f>
        <v/>
      </c>
      <c r="GR62" s="255" t="str">
        <f>IF(GQ62&lt;&gt;"",IF(GP62="0",0,(GJ66+GJ68=GM62)*(GJ71+GJ73=GN62)),"")</f>
        <v/>
      </c>
      <c r="GS62" s="255" t="str">
        <f>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73" t="str">
        <f t="shared" ref="GT62:GT63" si="862">IF(($C$62&amp;$C$63&amp;$E$62&amp;$E$63&lt;&gt;"")*(GI$62&amp;GI$63&amp;GK$62&amp;GK$63&lt;&gt;"")*(GI62&amp;GK62&lt;&gt;""),IF(GO62&lt;&gt;1,0,COUNTIF($B$62:$B$63,GI62)+COUNTIF($D$62:$D$63,GI62))+IF(GO50&lt;&gt;1,0,COUNTIF($B$62:$B$63,GK62)+COUNTIF($D$62:$D$63,GK62)),"")</f>
        <v/>
      </c>
      <c r="GV62" s="268"/>
      <c r="GW62" s="254" t="str">
        <f>IF(GV62="","",VLOOKUP(GV62,Language!$D$5:$E$63,2,0))</f>
        <v/>
      </c>
      <c r="GX62" s="258"/>
      <c r="GY62" s="254" t="str">
        <f>IF(GX62="","",VLOOKUP(GX62,Language!$D$5:$E$63,2,0))</f>
        <v/>
      </c>
      <c r="GZ62" s="258"/>
      <c r="HA62" s="258"/>
      <c r="HB62" s="359">
        <f t="shared" ref="HB62:HB63" si="863">COUNTIF(GV$62:GV$63,GV62)+COUNTIF(GX$62:GX$63,GV62)</f>
        <v>0</v>
      </c>
      <c r="HC62" s="255" t="str">
        <f>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55" t="str">
        <f>IF((HC62&lt;&gt;""),IF(OR(GW66+GW68&lt;&gt;GW71+GW73,PrSettings!$M$4="●"),((GW66+GW68-GW71-GW73)=(GZ62-HA62))*(HC62=1),0),"")</f>
        <v/>
      </c>
      <c r="HE62" s="255" t="str">
        <f>IF(HD62&lt;&gt;"",IF(HC62="0",0,(GW66+GW68=GZ62)*(GW71+GW73=HA62)),"")</f>
        <v/>
      </c>
      <c r="HF62" s="255" t="str">
        <f>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73" t="str">
        <f t="shared" ref="HG62:HG63" si="864">IF(($C$62&amp;$C$63&amp;$E$62&amp;$E$63&lt;&gt;"")*(GV$62&amp;GV$63&amp;GX$62&amp;GX$63&lt;&gt;"")*(GV62&amp;GX62&lt;&gt;""),IF(HB62&lt;&gt;1,0,COUNTIF($B$62:$B$63,GV62)+COUNTIF($D$62:$D$63,GV62))+IF(HB50&lt;&gt;1,0,COUNTIF($B$62:$B$63,GX62)+COUNTIF($D$62:$D$63,GX62)),"")</f>
        <v/>
      </c>
      <c r="HI62" s="268"/>
      <c r="HJ62" s="254" t="str">
        <f>IF(HI62="","",VLOOKUP(HI62,Language!$D$5:$E$63,2,0))</f>
        <v/>
      </c>
      <c r="HK62" s="258"/>
      <c r="HL62" s="254" t="str">
        <f>IF(HK62="","",VLOOKUP(HK62,Language!$D$5:$E$63,2,0))</f>
        <v/>
      </c>
      <c r="HM62" s="258"/>
      <c r="HN62" s="258"/>
      <c r="HO62" s="359">
        <f t="shared" ref="HO62:HO63" si="865">COUNTIF(HI$62:HI$63,HI62)+COUNTIF(HK$62:HK$63,HI62)</f>
        <v>0</v>
      </c>
      <c r="HP62" s="255" t="str">
        <f>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55" t="str">
        <f>IF((HP62&lt;&gt;""),IF(OR(HJ66+HJ68&lt;&gt;HJ71+HJ73,PrSettings!$M$4="●"),((HJ66+HJ68-HJ71-HJ73)=(HM62-HN62))*(HP62=1),0),"")</f>
        <v/>
      </c>
      <c r="HR62" s="255" t="str">
        <f>IF(HQ62&lt;&gt;"",IF(HP62="0",0,(HJ66+HJ68=HM62)*(HJ71+HJ73=HN62)),"")</f>
        <v/>
      </c>
      <c r="HS62" s="255" t="str">
        <f>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73" t="str">
        <f t="shared" ref="HT62:HT63" si="866">IF(($C$62&amp;$C$63&amp;$E$62&amp;$E$63&lt;&gt;"")*(HI$62&amp;HI$63&amp;HK$62&amp;HK$63&lt;&gt;"")*(HI62&amp;HK62&lt;&gt;""),IF(HO62&lt;&gt;1,0,COUNTIF($B$62:$B$63,HI62)+COUNTIF($D$62:$D$63,HI62))+IF(HO50&lt;&gt;1,0,COUNTIF($B$62:$B$63,HK62)+COUNTIF($D$62:$D$63,HK62)),"")</f>
        <v/>
      </c>
      <c r="HV62" s="268"/>
      <c r="HW62" s="254" t="str">
        <f>IF(HV62="","",VLOOKUP(HV62,Language!$D$5:$E$63,2,0))</f>
        <v/>
      </c>
      <c r="HX62" s="258"/>
      <c r="HY62" s="254" t="str">
        <f>IF(HX62="","",VLOOKUP(HX62,Language!$D$5:$E$63,2,0))</f>
        <v/>
      </c>
      <c r="HZ62" s="258"/>
      <c r="IA62" s="258"/>
      <c r="IB62" s="359">
        <f t="shared" ref="IB62:IB63" si="867">COUNTIF(HV$62:HV$63,HV62)+COUNTIF(HX$62:HX$63,HV62)</f>
        <v>0</v>
      </c>
      <c r="IC62" s="255" t="str">
        <f>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55" t="str">
        <f>IF((IC62&lt;&gt;""),IF(OR(HW66+HW68&lt;&gt;HW71+HW73,PrSettings!$M$4="●"),((HW66+HW68-HW71-HW73)=(HZ62-IA62))*(IC62=1),0),"")</f>
        <v/>
      </c>
      <c r="IE62" s="255" t="str">
        <f>IF(ID62&lt;&gt;"",IF(IC62="0",0,(HW66+HW68=HZ62)*(HW71+HW73=IA62)),"")</f>
        <v/>
      </c>
      <c r="IF62" s="255" t="str">
        <f>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73" t="str">
        <f t="shared" ref="IG62:IG63" si="868">IF(($C$62&amp;$C$63&amp;$E$62&amp;$E$63&lt;&gt;"")*(HV$62&amp;HV$63&amp;HX$62&amp;HX$63&lt;&gt;"")*(HV62&amp;HX62&lt;&gt;""),IF(IB62&lt;&gt;1,0,COUNTIF($B$62:$B$63,HV62)+COUNTIF($D$62:$D$63,HV62))+IF(IB50&lt;&gt;1,0,COUNTIF($B$62:$B$63,HX62)+COUNTIF($D$62:$D$63,HX62)),"")</f>
        <v/>
      </c>
      <c r="II62" s="268"/>
      <c r="IJ62" s="254" t="str">
        <f>IF(II62="","",VLOOKUP(II62,Language!$D$5:$E$63,2,0))</f>
        <v/>
      </c>
      <c r="IK62" s="258"/>
      <c r="IL62" s="254" t="str">
        <f>IF(IK62="","",VLOOKUP(IK62,Language!$D$5:$E$63,2,0))</f>
        <v/>
      </c>
      <c r="IM62" s="258"/>
      <c r="IN62" s="258"/>
      <c r="IO62" s="359">
        <f t="shared" ref="IO62:IO63" si="869">COUNTIF(II$62:II$63,II62)+COUNTIF(IK$62:IK$63,II62)</f>
        <v>0</v>
      </c>
      <c r="IP62" s="255" t="str">
        <f>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55" t="str">
        <f>IF((IP62&lt;&gt;""),IF(OR(IJ66+IJ68&lt;&gt;IJ71+IJ73,PrSettings!$M$4="●"),((IJ66+IJ68-IJ71-IJ73)=(IM62-IN62))*(IP62=1),0),"")</f>
        <v/>
      </c>
      <c r="IR62" s="255" t="str">
        <f>IF(IQ62&lt;&gt;"",IF(IP62="0",0,(IJ66+IJ68=IM62)*(IJ71+IJ73=IN62)),"")</f>
        <v/>
      </c>
      <c r="IS62" s="255" t="str">
        <f>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73" t="str">
        <f t="shared" ref="IT62:IT63" si="870">IF(($C$62&amp;$C$63&amp;$E$62&amp;$E$63&lt;&gt;"")*(II$62&amp;II$63&amp;IK$62&amp;IK$63&lt;&gt;"")*(II62&amp;IK62&lt;&gt;""),IF(IO62&lt;&gt;1,0,COUNTIF($B$62:$B$63,II62)+COUNTIF($D$62:$D$63,II62))+IF(IO50&lt;&gt;1,0,COUNTIF($B$62:$B$63,IK62)+COUNTIF($D$62:$D$63,IK62)),"")</f>
        <v/>
      </c>
      <c r="IV62" s="268"/>
      <c r="IW62" s="254" t="str">
        <f>IF(IV62="","",VLOOKUP(IV62,Language!$D$5:$E$63,2,0))</f>
        <v/>
      </c>
      <c r="IX62" s="258"/>
      <c r="IY62" s="254" t="str">
        <f>IF(IX62="","",VLOOKUP(IX62,Language!$D$5:$E$63,2,0))</f>
        <v/>
      </c>
      <c r="IZ62" s="258"/>
      <c r="JA62" s="258"/>
      <c r="JB62" s="359">
        <f t="shared" ref="JB62:JB63" si="871">COUNTIF(IV$62:IV$63,IV62)+COUNTIF(IX$62:IX$63,IV62)</f>
        <v>0</v>
      </c>
      <c r="JC62" s="255" t="str">
        <f>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55" t="str">
        <f>IF((JC62&lt;&gt;""),IF(OR(IW66+IW68&lt;&gt;IW71+IW73,PrSettings!$M$4="●"),((IW66+IW68-IW71-IW73)=(IZ62-JA62))*(JC62=1),0),"")</f>
        <v/>
      </c>
      <c r="JE62" s="255" t="str">
        <f>IF(JD62&lt;&gt;"",IF(JC62="0",0,(IW66+IW68=IZ62)*(IW71+IW73=JA62)),"")</f>
        <v/>
      </c>
      <c r="JF62" s="255" t="str">
        <f>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73" t="str">
        <f t="shared" ref="JG62:JG63" si="872">IF(($C$62&amp;$C$63&amp;$E$62&amp;$E$63&lt;&gt;"")*(IV$62&amp;IV$63&amp;IX$62&amp;IX$63&lt;&gt;"")*(IV62&amp;IX62&lt;&gt;""),IF(JB62&lt;&gt;1,0,COUNTIF($B$62:$B$63,IV62)+COUNTIF($D$62:$D$63,IV62))+IF(JB50&lt;&gt;1,0,COUNTIF($B$62:$B$63,IX62)+COUNTIF($D$62:$D$63,IX62)),"")</f>
        <v/>
      </c>
      <c r="JI62" s="268"/>
      <c r="JJ62" s="254" t="str">
        <f>IF(JI62="","",VLOOKUP(JI62,Language!$D$5:$E$63,2,0))</f>
        <v/>
      </c>
      <c r="JK62" s="258"/>
      <c r="JL62" s="254" t="str">
        <f>IF(JK62="","",VLOOKUP(JK62,Language!$D$5:$E$63,2,0))</f>
        <v/>
      </c>
      <c r="JM62" s="258"/>
      <c r="JN62" s="258"/>
      <c r="JO62" s="359">
        <f t="shared" ref="JO62:JO63" si="873">COUNTIF(JI$62:JI$63,JI62)+COUNTIF(JK$62:JK$63,JI62)</f>
        <v>0</v>
      </c>
      <c r="JP62" s="255" t="str">
        <f>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55" t="str">
        <f>IF((JP62&lt;&gt;""),IF(OR(JJ66+JJ68&lt;&gt;JJ71+JJ73,PrSettings!$M$4="●"),((JJ66+JJ68-JJ71-JJ73)=(JM62-JN62))*(JP62=1),0),"")</f>
        <v/>
      </c>
      <c r="JR62" s="255" t="str">
        <f>IF(JQ62&lt;&gt;"",IF(JP62="0",0,(JJ66+JJ68=JM62)*(JJ71+JJ73=JN62)),"")</f>
        <v/>
      </c>
      <c r="JS62" s="255" t="str">
        <f>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73" t="str">
        <f t="shared" ref="JT62:JT63" si="874">IF(($C$62&amp;$C$63&amp;$E$62&amp;$E$63&lt;&gt;"")*(JI$62&amp;JI$63&amp;JK$62&amp;JK$63&lt;&gt;"")*(JI62&amp;JK62&lt;&gt;""),IF(JO62&lt;&gt;1,0,COUNTIF($B$62:$B$63,JI62)+COUNTIF($D$62:$D$63,JI62))+IF(JO50&lt;&gt;1,0,COUNTIF($B$62:$B$63,JK62)+COUNTIF($D$62:$D$63,JK62)),"")</f>
        <v/>
      </c>
      <c r="JV62" s="268"/>
      <c r="JW62" s="254" t="str">
        <f>IF(JV62="","",VLOOKUP(JV62,Language!$D$5:$E$63,2,0))</f>
        <v/>
      </c>
      <c r="JX62" s="258"/>
      <c r="JY62" s="254" t="str">
        <f>IF(JX62="","",VLOOKUP(JX62,Language!$D$5:$E$63,2,0))</f>
        <v/>
      </c>
      <c r="JZ62" s="258"/>
      <c r="KA62" s="258"/>
      <c r="KB62" s="359">
        <f t="shared" ref="KB62:KB63" si="875">COUNTIF(JV$62:JV$63,JV62)+COUNTIF(JX$62:JX$63,JV62)</f>
        <v>0</v>
      </c>
      <c r="KC62" s="255" t="str">
        <f>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55" t="str">
        <f>IF((KC62&lt;&gt;""),IF(OR(JW66+JW68&lt;&gt;JW71+JW73,PrSettings!$M$4="●"),((JW66+JW68-JW71-JW73)=(JZ62-KA62))*(KC62=1),0),"")</f>
        <v/>
      </c>
      <c r="KE62" s="255" t="str">
        <f>IF(KD62&lt;&gt;"",IF(KC62="0",0,(JW66+JW68=JZ62)*(JW71+JW73=KA62)),"")</f>
        <v/>
      </c>
      <c r="KF62" s="255" t="str">
        <f>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73" t="str">
        <f t="shared" ref="KG62:KG63" si="876">IF(($C$62&amp;$C$63&amp;$E$62&amp;$E$63&lt;&gt;"")*(JV$62&amp;JV$63&amp;JX$62&amp;JX$63&lt;&gt;"")*(JV62&amp;JX62&lt;&gt;""),IF(KB62&lt;&gt;1,0,COUNTIF($B$62:$B$63,JV62)+COUNTIF($D$62:$D$63,JV62))+IF(KB50&lt;&gt;1,0,COUNTIF($B$62:$B$63,JX62)+COUNTIF($D$62:$D$63,JX62)),"")</f>
        <v/>
      </c>
      <c r="KI62" s="268"/>
      <c r="KJ62" s="254" t="str">
        <f>IF(KI62="","",VLOOKUP(KI62,Language!$D$5:$E$63,2,0))</f>
        <v/>
      </c>
      <c r="KK62" s="258"/>
      <c r="KL62" s="254" t="str">
        <f>IF(KK62="","",VLOOKUP(KK62,Language!$D$5:$E$63,2,0))</f>
        <v/>
      </c>
      <c r="KM62" s="258"/>
      <c r="KN62" s="258"/>
      <c r="KO62" s="359">
        <f t="shared" ref="KO62:KO63" si="877">COUNTIF(KI$62:KI$63,KI62)+COUNTIF(KK$62:KK$63,KI62)</f>
        <v>0</v>
      </c>
      <c r="KP62" s="255" t="str">
        <f>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55" t="str">
        <f>IF((KP62&lt;&gt;""),IF(OR(KJ66+KJ68&lt;&gt;KJ71+KJ73,PrSettings!$M$4="●"),((KJ66+KJ68-KJ71-KJ73)=(KM62-KN62))*(KP62=1),0),"")</f>
        <v/>
      </c>
      <c r="KR62" s="255" t="str">
        <f>IF(KQ62&lt;&gt;"",IF(KP62="0",0,(KJ66+KJ68=KM62)*(KJ71+KJ73=KN62)),"")</f>
        <v/>
      </c>
      <c r="KS62" s="255" t="str">
        <f>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73" t="str">
        <f t="shared" ref="KT62:KT63" si="878">IF(($C$62&amp;$C$63&amp;$E$62&amp;$E$63&lt;&gt;"")*(KI$62&amp;KI$63&amp;KK$62&amp;KK$63&lt;&gt;"")*(KI62&amp;KK62&lt;&gt;""),IF(KO62&lt;&gt;1,0,COUNTIF($B$62:$B$63,KI62)+COUNTIF($D$62:$D$63,KI62))+IF(KO50&lt;&gt;1,0,COUNTIF($B$62:$B$63,KK62)+COUNTIF($D$62:$D$63,KK62)),"")</f>
        <v/>
      </c>
      <c r="KV62" s="268"/>
      <c r="KW62" s="254" t="str">
        <f>IF(KV62="","",VLOOKUP(KV62,Language!$D$5:$E$63,2,0))</f>
        <v/>
      </c>
      <c r="KX62" s="258"/>
      <c r="KY62" s="254" t="str">
        <f>IF(KX62="","",VLOOKUP(KX62,Language!$D$5:$E$63,2,0))</f>
        <v/>
      </c>
      <c r="KZ62" s="258"/>
      <c r="LA62" s="258"/>
      <c r="LB62" s="359">
        <f t="shared" ref="LB62:LB63" si="879">COUNTIF(KV$62:KV$63,KV62)+COUNTIF(KX$62:KX$63,KV62)</f>
        <v>0</v>
      </c>
      <c r="LC62" s="255" t="str">
        <f>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55" t="str">
        <f>IF((LC62&lt;&gt;""),IF(OR(KW66+KW68&lt;&gt;KW71+KW73,PrSettings!$M$4="●"),((KW66+KW68-KW71-KW73)=(KZ62-LA62))*(LC62=1),0),"")</f>
        <v/>
      </c>
      <c r="LE62" s="255" t="str">
        <f>IF(LD62&lt;&gt;"",IF(LC62="0",0,(KW66+KW68=KZ62)*(KW71+KW73=LA62)),"")</f>
        <v/>
      </c>
      <c r="LF62" s="255" t="str">
        <f>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73" t="str">
        <f t="shared" ref="LG62:LG63" si="880">IF(($C$62&amp;$C$63&amp;$E$62&amp;$E$63&lt;&gt;"")*(KV$62&amp;KV$63&amp;KX$62&amp;KX$63&lt;&gt;"")*(KV62&amp;KX62&lt;&gt;""),IF(LB62&lt;&gt;1,0,COUNTIF($B$62:$B$63,KV62)+COUNTIF($D$62:$D$63,KV62))+IF(LB50&lt;&gt;1,0,COUNTIF($B$62:$B$63,KX62)+COUNTIF($D$62:$D$63,KX62)),"")</f>
        <v/>
      </c>
      <c r="LI62" s="268"/>
      <c r="LJ62" s="254" t="str">
        <f>IF(LI62="","",VLOOKUP(LI62,Language!$D$5:$E$63,2,0))</f>
        <v/>
      </c>
      <c r="LK62" s="258"/>
      <c r="LL62" s="254" t="str">
        <f>IF(LK62="","",VLOOKUP(LK62,Language!$D$5:$E$63,2,0))</f>
        <v/>
      </c>
      <c r="LM62" s="258"/>
      <c r="LN62" s="258"/>
      <c r="LO62" s="359">
        <f t="shared" ref="LO62:LO63" si="881">COUNTIF(LI$62:LI$63,LI62)+COUNTIF(LK$62:LK$63,LI62)</f>
        <v>0</v>
      </c>
      <c r="LP62" s="255" t="str">
        <f>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55" t="str">
        <f>IF((LP62&lt;&gt;""),IF(OR(LJ66+LJ68&lt;&gt;LJ71+LJ73,PrSettings!$M$4="●"),((LJ66+LJ68-LJ71-LJ73)=(LM62-LN62))*(LP62=1),0),"")</f>
        <v/>
      </c>
      <c r="LR62" s="255" t="str">
        <f>IF(LQ62&lt;&gt;"",IF(LP62="0",0,(LJ66+LJ68=LM62)*(LJ71+LJ73=LN62)),"")</f>
        <v/>
      </c>
      <c r="LS62" s="255" t="str">
        <f>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73" t="str">
        <f t="shared" ref="LT62:LT63" si="882">IF(($C$62&amp;$C$63&amp;$E$62&amp;$E$63&lt;&gt;"")*(LI$62&amp;LI$63&amp;LK$62&amp;LK$63&lt;&gt;"")*(LI62&amp;LK62&lt;&gt;""),IF(LO62&lt;&gt;1,0,COUNTIF($B$62:$B$63,LI62)+COUNTIF($D$62:$D$63,LI62))+IF(LO50&lt;&gt;1,0,COUNTIF($B$62:$B$63,LK62)+COUNTIF($D$62:$D$63,LK62)),"")</f>
        <v/>
      </c>
      <c r="LV62" s="268"/>
      <c r="LW62" s="254" t="str">
        <f>IF(LV62="","",VLOOKUP(LV62,Language!$D$5:$E$63,2,0))</f>
        <v/>
      </c>
      <c r="LX62" s="258"/>
      <c r="LY62" s="254" t="str">
        <f>IF(LX62="","",VLOOKUP(LX62,Language!$D$5:$E$63,2,0))</f>
        <v/>
      </c>
      <c r="LZ62" s="258"/>
      <c r="MA62" s="258"/>
      <c r="MB62" s="359">
        <f t="shared" ref="MB62:MB63" si="883">COUNTIF(LV$62:LV$63,LV62)+COUNTIF(LX$62:LX$63,LV62)</f>
        <v>0</v>
      </c>
      <c r="MC62" s="255" t="str">
        <f>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55" t="str">
        <f>IF((MC62&lt;&gt;""),IF(OR(LW66+LW68&lt;&gt;LW71+LW73,PrSettings!$M$4="●"),((LW66+LW68-LW71-LW73)=(LZ62-MA62))*(MC62=1),0),"")</f>
        <v/>
      </c>
      <c r="ME62" s="255" t="str">
        <f>IF(MD62&lt;&gt;"",IF(MC62="0",0,(LW66+LW68=LZ62)*(LW71+LW73=MA62)),"")</f>
        <v/>
      </c>
      <c r="MF62" s="255" t="str">
        <f>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73" t="str">
        <f t="shared" ref="MG62:MG63" si="884">IF(($C$62&amp;$C$63&amp;$E$62&amp;$E$63&lt;&gt;"")*(LV$62&amp;LV$63&amp;LX$62&amp;LX$63&lt;&gt;"")*(LV62&amp;LX62&lt;&gt;""),IF(MB62&lt;&gt;1,0,COUNTIF($B$62:$B$63,LV62)+COUNTIF($D$62:$D$63,LV62))+IF(MB50&lt;&gt;1,0,COUNTIF($B$62:$B$63,LX62)+COUNTIF($D$62:$D$63,LX62)),"")</f>
        <v/>
      </c>
    </row>
    <row r="63">
      <c r="A63" s="172"/>
      <c r="B63" s="253">
        <f t="array" ref="B63">IF(C63="","",INDEX(Groups!$C$7:$C$35,MATCH(C63,Groups!$D$7:$D$35,0)))</f>
        <v>2</v>
      </c>
      <c r="C63" s="254" t="str">
        <f>INDIRECT("'"&amp;References!$A$1&amp;"'!"&amp;"$R$74")</f>
        <v>France</v>
      </c>
      <c r="D63" s="255">
        <f t="array" ref="D63">IF(E63="","",INDEX(Groups!$C$7:$C$35,MATCH(E63,Groups!$D$7:$D$35,0)))</f>
        <v>5</v>
      </c>
      <c r="E63" s="254" t="str">
        <f>INDIRECT("'"&amp;References!$A$1&amp;"'!"&amp;"$T$74")</f>
        <v>England</v>
      </c>
      <c r="F63" s="256">
        <f>IF(AND(INDIRECT("'"&amp;References!$A$1&amp;"'!"&amp;"$R$75")&lt;&gt;"",INDIRECT("'"&amp;References!$A$1&amp;"'!"&amp;"$T$75")&lt;&gt;""),INDIRECT("'"&amp;References!$A$1&amp;"'!"&amp;"$R$75"),"")</f>
        <v>1</v>
      </c>
      <c r="G63" s="257">
        <f>IF(AND(INDIRECT("'"&amp;References!$A$1&amp;"'!"&amp;"$R$75")&lt;&gt;"",INDIRECT("'"&amp;References!$A$1&amp;"'!"&amp;"$T$75")&lt;&gt;""),INDIRECT("'"&amp;References!$A$1&amp;"'!"&amp;"$T$75"),"")</f>
        <v>0</v>
      </c>
      <c r="H63" s="133"/>
      <c r="I63" s="268"/>
      <c r="J63" s="254" t="str">
        <f>IF(I63="","",VLOOKUP(I63,Language!$D$5:$E$63,2,0))</f>
        <v/>
      </c>
      <c r="K63" s="258"/>
      <c r="L63" s="254" t="str">
        <f>IF(K63="","",VLOOKUP(K63,Language!$D$5:$E$63,2,0))</f>
        <v/>
      </c>
      <c r="M63" s="258"/>
      <c r="N63" s="258"/>
      <c r="O63" s="359">
        <f t="shared" si="833"/>
        <v>0</v>
      </c>
      <c r="P63" s="255" t="str">
        <f>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55" t="str">
        <f>IF((P63&lt;&gt;""),IF(OR(J67+J70&lt;&gt;J72+J74,PrSettings!$M$4="●"),((J67+J70-J72-J74)=(M63-N63))*(P63=1),0),"")</f>
        <v/>
      </c>
      <c r="R63" s="255" t="str">
        <f>IF(Q63&lt;&gt;"",IF(P63="0",0,(J67+J70=M63)*(J72+J74=N63)),"")</f>
        <v/>
      </c>
      <c r="S63" s="255" t="str">
        <f>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73" t="str">
        <f t="shared" si="834"/>
        <v/>
      </c>
      <c r="V63" s="268"/>
      <c r="W63" s="254" t="str">
        <f>IF(V63="","",VLOOKUP(V63,Language!$D$5:$E$63,2,0))</f>
        <v/>
      </c>
      <c r="X63" s="258"/>
      <c r="Y63" s="254" t="str">
        <f>IF(X63="","",VLOOKUP(X63,Language!$D$5:$E$63,2,0))</f>
        <v/>
      </c>
      <c r="Z63" s="258"/>
      <c r="AA63" s="258"/>
      <c r="AB63" s="359">
        <f t="shared" si="835"/>
        <v>0</v>
      </c>
      <c r="AC63" s="255" t="str">
        <f>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55" t="str">
        <f>IF((AC63&lt;&gt;""),IF(OR(W67+W70&lt;&gt;W72+W74,PrSettings!$M$4="●"),((W67+W70-W72-W74)=(Z63-AA63))*(AC63=1),0),"")</f>
        <v/>
      </c>
      <c r="AE63" s="255" t="str">
        <f>IF(AD63&lt;&gt;"",IF(AC63="0",0,(W67+W70=Z63)*(W72+W74=AA63)),"")</f>
        <v/>
      </c>
      <c r="AF63" s="255" t="str">
        <f>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73" t="str">
        <f t="shared" si="836"/>
        <v/>
      </c>
      <c r="AI63" s="268"/>
      <c r="AJ63" s="254" t="str">
        <f>IF(AI63="","",VLOOKUP(AI63,Language!$D$5:$E$63,2,0))</f>
        <v/>
      </c>
      <c r="AK63" s="258"/>
      <c r="AL63" s="254" t="str">
        <f>IF(AK63="","",VLOOKUP(AK63,Language!$D$5:$E$63,2,0))</f>
        <v/>
      </c>
      <c r="AM63" s="258"/>
      <c r="AN63" s="258"/>
      <c r="AO63" s="359">
        <f t="shared" si="837"/>
        <v>0</v>
      </c>
      <c r="AP63" s="255" t="str">
        <f>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55" t="str">
        <f>IF((AP63&lt;&gt;""),IF(OR(AJ67+AJ70&lt;&gt;AJ72+AJ74,PrSettings!$M$4="●"),((AJ67+AJ70-AJ72-AJ74)=(AM63-AN63))*(AP63=1),0),"")</f>
        <v/>
      </c>
      <c r="AR63" s="255" t="str">
        <f>IF(AQ63&lt;&gt;"",IF(AP63="0",0,(AJ67+AJ70=AM63)*(AJ72+AJ74=AN63)),"")</f>
        <v/>
      </c>
      <c r="AS63" s="255" t="str">
        <f>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73" t="str">
        <f t="shared" si="838"/>
        <v/>
      </c>
      <c r="AV63" s="268"/>
      <c r="AW63" s="254" t="str">
        <f>IF(AV63="","",VLOOKUP(AV63,Language!$D$5:$E$63,2,0))</f>
        <v/>
      </c>
      <c r="AX63" s="258"/>
      <c r="AY63" s="254" t="str">
        <f>IF(AX63="","",VLOOKUP(AX63,Language!$D$5:$E$63,2,0))</f>
        <v/>
      </c>
      <c r="AZ63" s="258"/>
      <c r="BA63" s="258"/>
      <c r="BB63" s="359">
        <f t="shared" si="839"/>
        <v>0</v>
      </c>
      <c r="BC63" s="255" t="str">
        <f>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55" t="str">
        <f>IF((BC63&lt;&gt;""),IF(OR(AW67+AW70&lt;&gt;AW72+AW74,PrSettings!$M$4="●"),((AW67+AW70-AW72-AW74)=(AZ63-BA63))*(BC63=1),0),"")</f>
        <v/>
      </c>
      <c r="BE63" s="255" t="str">
        <f>IF(BD63&lt;&gt;"",IF(BC63="0",0,(AW67+AW70=AZ63)*(AW72+AW74=BA63)),"")</f>
        <v/>
      </c>
      <c r="BF63" s="255" t="str">
        <f>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73" t="str">
        <f t="shared" si="840"/>
        <v/>
      </c>
      <c r="BI63" s="268"/>
      <c r="BJ63" s="254" t="str">
        <f>IF(BI63="","",VLOOKUP(BI63,Language!$D$5:$E$63,2,0))</f>
        <v/>
      </c>
      <c r="BK63" s="258"/>
      <c r="BL63" s="254" t="str">
        <f>IF(BK63="","",VLOOKUP(BK63,Language!$D$5:$E$63,2,0))</f>
        <v/>
      </c>
      <c r="BM63" s="258"/>
      <c r="BN63" s="258"/>
      <c r="BO63" s="359">
        <f t="shared" si="841"/>
        <v>0</v>
      </c>
      <c r="BP63" s="255" t="str">
        <f>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55" t="str">
        <f>IF((BP63&lt;&gt;""),IF(OR(BJ67+BJ70&lt;&gt;BJ72+BJ74,PrSettings!$M$4="●"),((BJ67+BJ70-BJ72-BJ74)=(BM63-BN63))*(BP63=1),0),"")</f>
        <v/>
      </c>
      <c r="BR63" s="255" t="str">
        <f>IF(BQ63&lt;&gt;"",IF(BP63="0",0,(BJ67+BJ70=BM63)*(BJ72+BJ74=BN63)),"")</f>
        <v/>
      </c>
      <c r="BS63" s="255" t="str">
        <f>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73" t="str">
        <f t="shared" si="842"/>
        <v/>
      </c>
      <c r="BV63" s="268"/>
      <c r="BW63" s="254" t="str">
        <f>IF(BV63="","",VLOOKUP(BV63,Language!$D$5:$E$63,2,0))</f>
        <v/>
      </c>
      <c r="BX63" s="258"/>
      <c r="BY63" s="254" t="str">
        <f>IF(BX63="","",VLOOKUP(BX63,Language!$D$5:$E$63,2,0))</f>
        <v/>
      </c>
      <c r="BZ63" s="258"/>
      <c r="CA63" s="258"/>
      <c r="CB63" s="359">
        <f t="shared" si="843"/>
        <v>0</v>
      </c>
      <c r="CC63" s="255" t="str">
        <f>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55" t="str">
        <f>IF((CC63&lt;&gt;""),IF(OR(BW67+BW70&lt;&gt;BW72+BW74,PrSettings!$M$4="●"),((BW67+BW70-BW72-BW74)=(BZ63-CA63))*(CC63=1),0),"")</f>
        <v/>
      </c>
      <c r="CE63" s="255" t="str">
        <f>IF(CD63&lt;&gt;"",IF(CC63="0",0,(BW67+BW70=BZ63)*(BW72+BW74=CA63)),"")</f>
        <v/>
      </c>
      <c r="CF63" s="255" t="str">
        <f>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73" t="str">
        <f t="shared" si="844"/>
        <v/>
      </c>
      <c r="CI63" s="268"/>
      <c r="CJ63" s="254" t="str">
        <f>IF(CI63="","",VLOOKUP(CI63,Language!$D$5:$E$63,2,0))</f>
        <v/>
      </c>
      <c r="CK63" s="258"/>
      <c r="CL63" s="254" t="str">
        <f>IF(CK63="","",VLOOKUP(CK63,Language!$D$5:$E$63,2,0))</f>
        <v/>
      </c>
      <c r="CM63" s="258"/>
      <c r="CN63" s="258"/>
      <c r="CO63" s="359">
        <f t="shared" si="845"/>
        <v>0</v>
      </c>
      <c r="CP63" s="255" t="str">
        <f>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55" t="str">
        <f>IF((CP63&lt;&gt;""),IF(OR(CJ67+CJ70&lt;&gt;CJ72+CJ74,PrSettings!$M$4="●"),((CJ67+CJ70-CJ72-CJ74)=(CM63-CN63))*(CP63=1),0),"")</f>
        <v/>
      </c>
      <c r="CR63" s="255" t="str">
        <f>IF(CQ63&lt;&gt;"",IF(CP63="0",0,(CJ67+CJ70=CM63)*(CJ72+CJ74=CN63)),"")</f>
        <v/>
      </c>
      <c r="CS63" s="255" t="str">
        <f>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73" t="str">
        <f t="shared" si="846"/>
        <v/>
      </c>
      <c r="CV63" s="268"/>
      <c r="CW63" s="254" t="str">
        <f>IF(CV63="","",VLOOKUP(CV63,Language!$D$5:$E$63,2,0))</f>
        <v/>
      </c>
      <c r="CX63" s="258"/>
      <c r="CY63" s="254" t="str">
        <f>IF(CX63="","",VLOOKUP(CX63,Language!$D$5:$E$63,2,0))</f>
        <v/>
      </c>
      <c r="CZ63" s="258"/>
      <c r="DA63" s="258"/>
      <c r="DB63" s="359">
        <f t="shared" si="847"/>
        <v>0</v>
      </c>
      <c r="DC63" s="255" t="str">
        <f>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55" t="str">
        <f>IF((DC63&lt;&gt;""),IF(OR(CW67+CW70&lt;&gt;CW72+CW74,PrSettings!$M$4="●"),((CW67+CW70-CW72-CW74)=(CZ63-DA63))*(DC63=1),0),"")</f>
        <v/>
      </c>
      <c r="DE63" s="255" t="str">
        <f>IF(DD63&lt;&gt;"",IF(DC63="0",0,(CW67+CW70=CZ63)*(CW72+CW74=DA63)),"")</f>
        <v/>
      </c>
      <c r="DF63" s="255" t="str">
        <f>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73" t="str">
        <f t="shared" si="848"/>
        <v/>
      </c>
      <c r="DI63" s="268"/>
      <c r="DJ63" s="254" t="str">
        <f>IF(DI63="","",VLOOKUP(DI63,Language!$D$5:$E$63,2,0))</f>
        <v/>
      </c>
      <c r="DK63" s="258"/>
      <c r="DL63" s="254" t="str">
        <f>IF(DK63="","",VLOOKUP(DK63,Language!$D$5:$E$63,2,0))</f>
        <v/>
      </c>
      <c r="DM63" s="258"/>
      <c r="DN63" s="258"/>
      <c r="DO63" s="359">
        <f t="shared" si="849"/>
        <v>0</v>
      </c>
      <c r="DP63" s="255" t="str">
        <f>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55" t="str">
        <f>IF((DP63&lt;&gt;""),IF(OR(DJ67+DJ70&lt;&gt;DJ72+DJ74,PrSettings!$M$4="●"),((DJ67+DJ70-DJ72-DJ74)=(DM63-DN63))*(DP63=1),0),"")</f>
        <v/>
      </c>
      <c r="DR63" s="255" t="str">
        <f>IF(DQ63&lt;&gt;"",IF(DP63="0",0,(DJ67+DJ70=DM63)*(DJ72+DJ74=DN63)),"")</f>
        <v/>
      </c>
      <c r="DS63" s="255" t="str">
        <f>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73" t="str">
        <f t="shared" si="850"/>
        <v/>
      </c>
      <c r="DV63" s="268"/>
      <c r="DW63" s="254" t="str">
        <f>IF(DV63="","",VLOOKUP(DV63,Language!$D$5:$E$63,2,0))</f>
        <v/>
      </c>
      <c r="DX63" s="258"/>
      <c r="DY63" s="254" t="str">
        <f>IF(DX63="","",VLOOKUP(DX63,Language!$D$5:$E$63,2,0))</f>
        <v/>
      </c>
      <c r="DZ63" s="258"/>
      <c r="EA63" s="258"/>
      <c r="EB63" s="359">
        <f t="shared" si="851"/>
        <v>0</v>
      </c>
      <c r="EC63" s="255" t="str">
        <f>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55" t="str">
        <f>IF((EC63&lt;&gt;""),IF(OR(DW67+DW70&lt;&gt;DW72+DW74,PrSettings!$M$4="●"),((DW67+DW70-DW72-DW74)=(DZ63-EA63))*(EC63=1),0),"")</f>
        <v/>
      </c>
      <c r="EE63" s="255" t="str">
        <f>IF(ED63&lt;&gt;"",IF(EC63="0",0,(DW67+DW70=DZ63)*(DW72+DW74=EA63)),"")</f>
        <v/>
      </c>
      <c r="EF63" s="255" t="str">
        <f>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73" t="str">
        <f t="shared" si="852"/>
        <v/>
      </c>
      <c r="EI63" s="268"/>
      <c r="EJ63" s="254" t="str">
        <f>IF(EI63="","",VLOOKUP(EI63,Language!$D$5:$E$63,2,0))</f>
        <v/>
      </c>
      <c r="EK63" s="258"/>
      <c r="EL63" s="254" t="str">
        <f>IF(EK63="","",VLOOKUP(EK63,Language!$D$5:$E$63,2,0))</f>
        <v/>
      </c>
      <c r="EM63" s="258"/>
      <c r="EN63" s="258"/>
      <c r="EO63" s="359">
        <f t="shared" si="853"/>
        <v>0</v>
      </c>
      <c r="EP63" s="255" t="str">
        <f>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55" t="str">
        <f>IF((EP63&lt;&gt;""),IF(OR(EJ67+EJ70&lt;&gt;EJ72+EJ74,PrSettings!$M$4="●"),((EJ67+EJ70-EJ72-EJ74)=(EM63-EN63))*(EP63=1),0),"")</f>
        <v/>
      </c>
      <c r="ER63" s="255" t="str">
        <f>IF(EQ63&lt;&gt;"",IF(EP63="0",0,(EJ67+EJ70=EM63)*(EJ72+EJ74=EN63)),"")</f>
        <v/>
      </c>
      <c r="ES63" s="255" t="str">
        <f>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73" t="str">
        <f t="shared" si="854"/>
        <v/>
      </c>
      <c r="EV63" s="268"/>
      <c r="EW63" s="254" t="str">
        <f>IF(EV63="","",VLOOKUP(EV63,Language!$D$5:$E$63,2,0))</f>
        <v/>
      </c>
      <c r="EX63" s="258"/>
      <c r="EY63" s="254" t="str">
        <f>IF(EX63="","",VLOOKUP(EX63,Language!$D$5:$E$63,2,0))</f>
        <v/>
      </c>
      <c r="EZ63" s="258"/>
      <c r="FA63" s="258"/>
      <c r="FB63" s="359">
        <f t="shared" si="855"/>
        <v>0</v>
      </c>
      <c r="FC63" s="255" t="str">
        <f>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55" t="str">
        <f>IF((FC63&lt;&gt;""),IF(OR(EW67+EW70&lt;&gt;EW72+EW74,PrSettings!$M$4="●"),((EW67+EW70-EW72-EW74)=(EZ63-FA63))*(FC63=1),0),"")</f>
        <v/>
      </c>
      <c r="FE63" s="255" t="str">
        <f>IF(FD63&lt;&gt;"",IF(FC63="0",0,(EW67+EW70=EZ63)*(EW72+EW74=FA63)),"")</f>
        <v/>
      </c>
      <c r="FF63" s="255" t="str">
        <f>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73" t="str">
        <f t="shared" si="856"/>
        <v/>
      </c>
      <c r="FI63" s="268"/>
      <c r="FJ63" s="254" t="str">
        <f>IF(FI63="","",VLOOKUP(FI63,Language!$D$5:$E$63,2,0))</f>
        <v/>
      </c>
      <c r="FK63" s="258"/>
      <c r="FL63" s="254" t="str">
        <f>IF(FK63="","",VLOOKUP(FK63,Language!$D$5:$E$63,2,0))</f>
        <v/>
      </c>
      <c r="FM63" s="258"/>
      <c r="FN63" s="258"/>
      <c r="FO63" s="359">
        <f t="shared" si="857"/>
        <v>0</v>
      </c>
      <c r="FP63" s="255" t="str">
        <f>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55" t="str">
        <f>IF((FP63&lt;&gt;""),IF(OR(FJ67+FJ70&lt;&gt;FJ72+FJ74,PrSettings!$M$4="●"),((FJ67+FJ70-FJ72-FJ74)=(FM63-FN63))*(FP63=1),0),"")</f>
        <v/>
      </c>
      <c r="FR63" s="255" t="str">
        <f>IF(FQ63&lt;&gt;"",IF(FP63="0",0,(FJ67+FJ70=FM63)*(FJ72+FJ74=FN63)),"")</f>
        <v/>
      </c>
      <c r="FS63" s="255" t="str">
        <f>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73" t="str">
        <f t="shared" si="858"/>
        <v/>
      </c>
      <c r="FV63" s="268"/>
      <c r="FW63" s="254" t="str">
        <f>IF(FV63="","",VLOOKUP(FV63,Language!$D$5:$E$63,2,0))</f>
        <v/>
      </c>
      <c r="FX63" s="258"/>
      <c r="FY63" s="254" t="str">
        <f>IF(FX63="","",VLOOKUP(FX63,Language!$D$5:$E$63,2,0))</f>
        <v/>
      </c>
      <c r="FZ63" s="258"/>
      <c r="GA63" s="258"/>
      <c r="GB63" s="359">
        <f t="shared" si="859"/>
        <v>0</v>
      </c>
      <c r="GC63" s="255" t="str">
        <f>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55" t="str">
        <f>IF((GC63&lt;&gt;""),IF(OR(FW67+FW70&lt;&gt;FW72+FW74,PrSettings!$M$4="●"),((FW67+FW70-FW72-FW74)=(FZ63-GA63))*(GC63=1),0),"")</f>
        <v/>
      </c>
      <c r="GE63" s="255" t="str">
        <f>IF(GD63&lt;&gt;"",IF(GC63="0",0,(FW67+FW70=FZ63)*(FW72+FW74=GA63)),"")</f>
        <v/>
      </c>
      <c r="GF63" s="255" t="str">
        <f>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73" t="str">
        <f t="shared" si="860"/>
        <v/>
      </c>
      <c r="GI63" s="268"/>
      <c r="GJ63" s="254" t="str">
        <f>IF(GI63="","",VLOOKUP(GI63,Language!$D$5:$E$63,2,0))</f>
        <v/>
      </c>
      <c r="GK63" s="258"/>
      <c r="GL63" s="254" t="str">
        <f>IF(GK63="","",VLOOKUP(GK63,Language!$D$5:$E$63,2,0))</f>
        <v/>
      </c>
      <c r="GM63" s="258"/>
      <c r="GN63" s="258"/>
      <c r="GO63" s="359">
        <f t="shared" si="861"/>
        <v>0</v>
      </c>
      <c r="GP63" s="255" t="str">
        <f>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55" t="str">
        <f>IF((GP63&lt;&gt;""),IF(OR(GJ67+GJ70&lt;&gt;GJ72+GJ74,PrSettings!$M$4="●"),((GJ67+GJ70-GJ72-GJ74)=(GM63-GN63))*(GP63=1),0),"")</f>
        <v/>
      </c>
      <c r="GR63" s="255" t="str">
        <f>IF(GQ63&lt;&gt;"",IF(GP63="0",0,(GJ67+GJ70=GM63)*(GJ72+GJ74=GN63)),"")</f>
        <v/>
      </c>
      <c r="GS63" s="255" t="str">
        <f>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73" t="str">
        <f t="shared" si="862"/>
        <v/>
      </c>
      <c r="GV63" s="268"/>
      <c r="GW63" s="254" t="str">
        <f>IF(GV63="","",VLOOKUP(GV63,Language!$D$5:$E$63,2,0))</f>
        <v/>
      </c>
      <c r="GX63" s="258"/>
      <c r="GY63" s="254" t="str">
        <f>IF(GX63="","",VLOOKUP(GX63,Language!$D$5:$E$63,2,0))</f>
        <v/>
      </c>
      <c r="GZ63" s="258"/>
      <c r="HA63" s="258"/>
      <c r="HB63" s="359">
        <f t="shared" si="863"/>
        <v>0</v>
      </c>
      <c r="HC63" s="255" t="str">
        <f>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55" t="str">
        <f>IF((HC63&lt;&gt;""),IF(OR(GW67+GW70&lt;&gt;GW72+GW74,PrSettings!$M$4="●"),((GW67+GW70-GW72-GW74)=(GZ63-HA63))*(HC63=1),0),"")</f>
        <v/>
      </c>
      <c r="HE63" s="255" t="str">
        <f>IF(HD63&lt;&gt;"",IF(HC63="0",0,(GW67+GW70=GZ63)*(GW72+GW74=HA63)),"")</f>
        <v/>
      </c>
      <c r="HF63" s="255" t="str">
        <f>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73" t="str">
        <f t="shared" si="864"/>
        <v/>
      </c>
      <c r="HI63" s="268"/>
      <c r="HJ63" s="254" t="str">
        <f>IF(HI63="","",VLOOKUP(HI63,Language!$D$5:$E$63,2,0))</f>
        <v/>
      </c>
      <c r="HK63" s="258"/>
      <c r="HL63" s="254" t="str">
        <f>IF(HK63="","",VLOOKUP(HK63,Language!$D$5:$E$63,2,0))</f>
        <v/>
      </c>
      <c r="HM63" s="258"/>
      <c r="HN63" s="258"/>
      <c r="HO63" s="359">
        <f t="shared" si="865"/>
        <v>0</v>
      </c>
      <c r="HP63" s="255" t="str">
        <f>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55" t="str">
        <f>IF((HP63&lt;&gt;""),IF(OR(HJ67+HJ70&lt;&gt;HJ72+HJ74,PrSettings!$M$4="●"),((HJ67+HJ70-HJ72-HJ74)=(HM63-HN63))*(HP63=1),0),"")</f>
        <v/>
      </c>
      <c r="HR63" s="255" t="str">
        <f>IF(HQ63&lt;&gt;"",IF(HP63="0",0,(HJ67+HJ70=HM63)*(HJ72+HJ74=HN63)),"")</f>
        <v/>
      </c>
      <c r="HS63" s="255" t="str">
        <f>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73" t="str">
        <f t="shared" si="866"/>
        <v/>
      </c>
      <c r="HV63" s="268"/>
      <c r="HW63" s="254" t="str">
        <f>IF(HV63="","",VLOOKUP(HV63,Language!$D$5:$E$63,2,0))</f>
        <v/>
      </c>
      <c r="HX63" s="258"/>
      <c r="HY63" s="254" t="str">
        <f>IF(HX63="","",VLOOKUP(HX63,Language!$D$5:$E$63,2,0))</f>
        <v/>
      </c>
      <c r="HZ63" s="258"/>
      <c r="IA63" s="258"/>
      <c r="IB63" s="359">
        <f t="shared" si="867"/>
        <v>0</v>
      </c>
      <c r="IC63" s="255" t="str">
        <f>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55" t="str">
        <f>IF((IC63&lt;&gt;""),IF(OR(HW67+HW70&lt;&gt;HW72+HW74,PrSettings!$M$4="●"),((HW67+HW70-HW72-HW74)=(HZ63-IA63))*(IC63=1),0),"")</f>
        <v/>
      </c>
      <c r="IE63" s="255" t="str">
        <f>IF(ID63&lt;&gt;"",IF(IC63="0",0,(HW67+HW70=HZ63)*(HW72+HW74=IA63)),"")</f>
        <v/>
      </c>
      <c r="IF63" s="255" t="str">
        <f>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73" t="str">
        <f t="shared" si="868"/>
        <v/>
      </c>
      <c r="II63" s="268"/>
      <c r="IJ63" s="254" t="str">
        <f>IF(II63="","",VLOOKUP(II63,Language!$D$5:$E$63,2,0))</f>
        <v/>
      </c>
      <c r="IK63" s="258"/>
      <c r="IL63" s="254" t="str">
        <f>IF(IK63="","",VLOOKUP(IK63,Language!$D$5:$E$63,2,0))</f>
        <v/>
      </c>
      <c r="IM63" s="258"/>
      <c r="IN63" s="258"/>
      <c r="IO63" s="359">
        <f t="shared" si="869"/>
        <v>0</v>
      </c>
      <c r="IP63" s="255" t="str">
        <f>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55" t="str">
        <f>IF((IP63&lt;&gt;""),IF(OR(IJ67+IJ70&lt;&gt;IJ72+IJ74,PrSettings!$M$4="●"),((IJ67+IJ70-IJ72-IJ74)=(IM63-IN63))*(IP63=1),0),"")</f>
        <v/>
      </c>
      <c r="IR63" s="255" t="str">
        <f>IF(IQ63&lt;&gt;"",IF(IP63="0",0,(IJ67+IJ70=IM63)*(IJ72+IJ74=IN63)),"")</f>
        <v/>
      </c>
      <c r="IS63" s="255" t="str">
        <f>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73" t="str">
        <f t="shared" si="870"/>
        <v/>
      </c>
      <c r="IV63" s="268"/>
      <c r="IW63" s="254" t="str">
        <f>IF(IV63="","",VLOOKUP(IV63,Language!$D$5:$E$63,2,0))</f>
        <v/>
      </c>
      <c r="IX63" s="258"/>
      <c r="IY63" s="254" t="str">
        <f>IF(IX63="","",VLOOKUP(IX63,Language!$D$5:$E$63,2,0))</f>
        <v/>
      </c>
      <c r="IZ63" s="258"/>
      <c r="JA63" s="258"/>
      <c r="JB63" s="359">
        <f t="shared" si="871"/>
        <v>0</v>
      </c>
      <c r="JC63" s="255" t="str">
        <f>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55" t="str">
        <f>IF((JC63&lt;&gt;""),IF(OR(IW67+IW70&lt;&gt;IW72+IW74,PrSettings!$M$4="●"),((IW67+IW70-IW72-IW74)=(IZ63-JA63))*(JC63=1),0),"")</f>
        <v/>
      </c>
      <c r="JE63" s="255" t="str">
        <f>IF(JD63&lt;&gt;"",IF(JC63="0",0,(IW67+IW70=IZ63)*(IW72+IW74=JA63)),"")</f>
        <v/>
      </c>
      <c r="JF63" s="255" t="str">
        <f>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73" t="str">
        <f t="shared" si="872"/>
        <v/>
      </c>
      <c r="JI63" s="268"/>
      <c r="JJ63" s="254" t="str">
        <f>IF(JI63="","",VLOOKUP(JI63,Language!$D$5:$E$63,2,0))</f>
        <v/>
      </c>
      <c r="JK63" s="258"/>
      <c r="JL63" s="254" t="str">
        <f>IF(JK63="","",VLOOKUP(JK63,Language!$D$5:$E$63,2,0))</f>
        <v/>
      </c>
      <c r="JM63" s="258"/>
      <c r="JN63" s="258"/>
      <c r="JO63" s="359">
        <f t="shared" si="873"/>
        <v>0</v>
      </c>
      <c r="JP63" s="255" t="str">
        <f>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55" t="str">
        <f>IF((JP63&lt;&gt;""),IF(OR(JJ67+JJ70&lt;&gt;JJ72+JJ74,PrSettings!$M$4="●"),((JJ67+JJ70-JJ72-JJ74)=(JM63-JN63))*(JP63=1),0),"")</f>
        <v/>
      </c>
      <c r="JR63" s="255" t="str">
        <f>IF(JQ63&lt;&gt;"",IF(JP63="0",0,(JJ67+JJ70=JM63)*(JJ72+JJ74=JN63)),"")</f>
        <v/>
      </c>
      <c r="JS63" s="255" t="str">
        <f>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73" t="str">
        <f t="shared" si="874"/>
        <v/>
      </c>
      <c r="JV63" s="268"/>
      <c r="JW63" s="254" t="str">
        <f>IF(JV63="","",VLOOKUP(JV63,Language!$D$5:$E$63,2,0))</f>
        <v/>
      </c>
      <c r="JX63" s="258"/>
      <c r="JY63" s="254" t="str">
        <f>IF(JX63="","",VLOOKUP(JX63,Language!$D$5:$E$63,2,0))</f>
        <v/>
      </c>
      <c r="JZ63" s="258"/>
      <c r="KA63" s="258"/>
      <c r="KB63" s="359">
        <f t="shared" si="875"/>
        <v>0</v>
      </c>
      <c r="KC63" s="255" t="str">
        <f>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55" t="str">
        <f>IF((KC63&lt;&gt;""),IF(OR(JW67+JW70&lt;&gt;JW72+JW74,PrSettings!$M$4="●"),((JW67+JW70-JW72-JW74)=(JZ63-KA63))*(KC63=1),0),"")</f>
        <v/>
      </c>
      <c r="KE63" s="255" t="str">
        <f>IF(KD63&lt;&gt;"",IF(KC63="0",0,(JW67+JW70=JZ63)*(JW72+JW74=KA63)),"")</f>
        <v/>
      </c>
      <c r="KF63" s="255" t="str">
        <f>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73" t="str">
        <f t="shared" si="876"/>
        <v/>
      </c>
      <c r="KI63" s="268"/>
      <c r="KJ63" s="254" t="str">
        <f>IF(KI63="","",VLOOKUP(KI63,Language!$D$5:$E$63,2,0))</f>
        <v/>
      </c>
      <c r="KK63" s="258"/>
      <c r="KL63" s="254" t="str">
        <f>IF(KK63="","",VLOOKUP(KK63,Language!$D$5:$E$63,2,0))</f>
        <v/>
      </c>
      <c r="KM63" s="258"/>
      <c r="KN63" s="258"/>
      <c r="KO63" s="359">
        <f t="shared" si="877"/>
        <v>0</v>
      </c>
      <c r="KP63" s="255" t="str">
        <f>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55" t="str">
        <f>IF((KP63&lt;&gt;""),IF(OR(KJ67+KJ70&lt;&gt;KJ72+KJ74,PrSettings!$M$4="●"),((KJ67+KJ70-KJ72-KJ74)=(KM63-KN63))*(KP63=1),0),"")</f>
        <v/>
      </c>
      <c r="KR63" s="255" t="str">
        <f>IF(KQ63&lt;&gt;"",IF(KP63="0",0,(KJ67+KJ70=KM63)*(KJ72+KJ74=KN63)),"")</f>
        <v/>
      </c>
      <c r="KS63" s="255" t="str">
        <f>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73" t="str">
        <f t="shared" si="878"/>
        <v/>
      </c>
      <c r="KV63" s="268"/>
      <c r="KW63" s="254" t="str">
        <f>IF(KV63="","",VLOOKUP(KV63,Language!$D$5:$E$63,2,0))</f>
        <v/>
      </c>
      <c r="KX63" s="258"/>
      <c r="KY63" s="254" t="str">
        <f>IF(KX63="","",VLOOKUP(KX63,Language!$D$5:$E$63,2,0))</f>
        <v/>
      </c>
      <c r="KZ63" s="258"/>
      <c r="LA63" s="258"/>
      <c r="LB63" s="359">
        <f t="shared" si="879"/>
        <v>0</v>
      </c>
      <c r="LC63" s="255" t="str">
        <f>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55" t="str">
        <f>IF((LC63&lt;&gt;""),IF(OR(KW67+KW70&lt;&gt;KW72+KW74,PrSettings!$M$4="●"),((KW67+KW70-KW72-KW74)=(KZ63-LA63))*(LC63=1),0),"")</f>
        <v/>
      </c>
      <c r="LE63" s="255" t="str">
        <f>IF(LD63&lt;&gt;"",IF(LC63="0",0,(KW67+KW70=KZ63)*(KW72+KW74=LA63)),"")</f>
        <v/>
      </c>
      <c r="LF63" s="255" t="str">
        <f>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73" t="str">
        <f t="shared" si="880"/>
        <v/>
      </c>
      <c r="LI63" s="268"/>
      <c r="LJ63" s="254" t="str">
        <f>IF(LI63="","",VLOOKUP(LI63,Language!$D$5:$E$63,2,0))</f>
        <v/>
      </c>
      <c r="LK63" s="258"/>
      <c r="LL63" s="254" t="str">
        <f>IF(LK63="","",VLOOKUP(LK63,Language!$D$5:$E$63,2,0))</f>
        <v/>
      </c>
      <c r="LM63" s="258"/>
      <c r="LN63" s="258"/>
      <c r="LO63" s="359">
        <f t="shared" si="881"/>
        <v>0</v>
      </c>
      <c r="LP63" s="255" t="str">
        <f>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55" t="str">
        <f>IF((LP63&lt;&gt;""),IF(OR(LJ67+LJ70&lt;&gt;LJ72+LJ74,PrSettings!$M$4="●"),((LJ67+LJ70-LJ72-LJ74)=(LM63-LN63))*(LP63=1),0),"")</f>
        <v/>
      </c>
      <c r="LR63" s="255" t="str">
        <f>IF(LQ63&lt;&gt;"",IF(LP63="0",0,(LJ67+LJ70=LM63)*(LJ72+LJ74=LN63)),"")</f>
        <v/>
      </c>
      <c r="LS63" s="255" t="str">
        <f>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73" t="str">
        <f t="shared" si="882"/>
        <v/>
      </c>
      <c r="LV63" s="268"/>
      <c r="LW63" s="254" t="str">
        <f>IF(LV63="","",VLOOKUP(LV63,Language!$D$5:$E$63,2,0))</f>
        <v/>
      </c>
      <c r="LX63" s="258"/>
      <c r="LY63" s="254" t="str">
        <f>IF(LX63="","",VLOOKUP(LX63,Language!$D$5:$E$63,2,0))</f>
        <v/>
      </c>
      <c r="LZ63" s="258"/>
      <c r="MA63" s="258"/>
      <c r="MB63" s="359">
        <f t="shared" si="883"/>
        <v>0</v>
      </c>
      <c r="MC63" s="255" t="str">
        <f>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55" t="str">
        <f>IF((MC63&lt;&gt;""),IF(OR(LW67+LW70&lt;&gt;LW72+LW74,PrSettings!$M$4="●"),((LW67+LW70-LW72-LW74)=(LZ63-MA63))*(MC63=1),0),"")</f>
        <v/>
      </c>
      <c r="ME63" s="255" t="str">
        <f>IF(MD63&lt;&gt;"",IF(MC63="0",0,(LW67+LW70=LZ63)*(LW72+LW74=MA63)),"")</f>
        <v/>
      </c>
      <c r="MF63" s="255" t="str">
        <f>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73" t="str">
        <f t="shared" si="884"/>
        <v/>
      </c>
    </row>
    <row r="64" ht="24.0" customHeight="1">
      <c r="A64" s="172"/>
      <c r="B64" s="243" t="str">
        <f>Language!$E$186</f>
        <v>Final</v>
      </c>
      <c r="C64" s="244"/>
      <c r="D64" s="265"/>
      <c r="E64" s="246"/>
      <c r="F64" s="266"/>
      <c r="G64" s="267"/>
      <c r="H64" s="133"/>
      <c r="I64" s="243" t="str">
        <f>$B64</f>
        <v>Final</v>
      </c>
      <c r="J64" s="245"/>
      <c r="K64" s="245"/>
      <c r="L64" s="246"/>
      <c r="M64" s="249"/>
      <c r="N64" s="250"/>
      <c r="O64" s="247"/>
      <c r="P64" s="251"/>
      <c r="Q64" s="251"/>
      <c r="R64" s="246"/>
      <c r="S64" s="246"/>
      <c r="T64" s="252"/>
      <c r="V64" s="243" t="str">
        <f>$B64</f>
        <v>Final</v>
      </c>
      <c r="W64" s="245"/>
      <c r="X64" s="245"/>
      <c r="Y64" s="246"/>
      <c r="Z64" s="249"/>
      <c r="AA64" s="250"/>
      <c r="AB64" s="247"/>
      <c r="AC64" s="251"/>
      <c r="AD64" s="251"/>
      <c r="AE64" s="246"/>
      <c r="AF64" s="246"/>
      <c r="AG64" s="252"/>
      <c r="AI64" s="243" t="str">
        <f>$B64</f>
        <v>Final</v>
      </c>
      <c r="AJ64" s="245"/>
      <c r="AK64" s="245"/>
      <c r="AL64" s="246"/>
      <c r="AM64" s="249"/>
      <c r="AN64" s="250"/>
      <c r="AO64" s="247"/>
      <c r="AP64" s="251"/>
      <c r="AQ64" s="251"/>
      <c r="AR64" s="246"/>
      <c r="AS64" s="246"/>
      <c r="AT64" s="252"/>
      <c r="AV64" s="243" t="str">
        <f>$B64</f>
        <v>Final</v>
      </c>
      <c r="AW64" s="245"/>
      <c r="AX64" s="245"/>
      <c r="AY64" s="246"/>
      <c r="AZ64" s="249"/>
      <c r="BA64" s="250"/>
      <c r="BB64" s="247"/>
      <c r="BC64" s="251"/>
      <c r="BD64" s="251"/>
      <c r="BE64" s="246"/>
      <c r="BF64" s="246"/>
      <c r="BG64" s="252"/>
      <c r="BI64" s="243" t="str">
        <f>$B64</f>
        <v>Final</v>
      </c>
      <c r="BJ64" s="245"/>
      <c r="BK64" s="245"/>
      <c r="BL64" s="246"/>
      <c r="BM64" s="249"/>
      <c r="BN64" s="250"/>
      <c r="BO64" s="247"/>
      <c r="BP64" s="251"/>
      <c r="BQ64" s="251"/>
      <c r="BR64" s="246"/>
      <c r="BS64" s="246"/>
      <c r="BT64" s="252"/>
      <c r="BV64" s="243" t="str">
        <f>$B64</f>
        <v>Final</v>
      </c>
      <c r="BW64" s="245"/>
      <c r="BX64" s="245"/>
      <c r="BY64" s="246"/>
      <c r="BZ64" s="249"/>
      <c r="CA64" s="250"/>
      <c r="CB64" s="247"/>
      <c r="CC64" s="251"/>
      <c r="CD64" s="251"/>
      <c r="CE64" s="246"/>
      <c r="CF64" s="246"/>
      <c r="CG64" s="252"/>
      <c r="CI64" s="243" t="str">
        <f>$B64</f>
        <v>Final</v>
      </c>
      <c r="CJ64" s="245"/>
      <c r="CK64" s="245"/>
      <c r="CL64" s="246"/>
      <c r="CM64" s="249"/>
      <c r="CN64" s="250"/>
      <c r="CO64" s="247"/>
      <c r="CP64" s="251"/>
      <c r="CQ64" s="251"/>
      <c r="CR64" s="246"/>
      <c r="CS64" s="246"/>
      <c r="CT64" s="252"/>
      <c r="CV64" s="243" t="str">
        <f>$B64</f>
        <v>Final</v>
      </c>
      <c r="CW64" s="245"/>
      <c r="CX64" s="245"/>
      <c r="CY64" s="246"/>
      <c r="CZ64" s="249"/>
      <c r="DA64" s="250"/>
      <c r="DB64" s="247"/>
      <c r="DC64" s="251"/>
      <c r="DD64" s="251"/>
      <c r="DE64" s="246"/>
      <c r="DF64" s="246"/>
      <c r="DG64" s="252"/>
      <c r="DI64" s="243" t="str">
        <f>$B64</f>
        <v>Final</v>
      </c>
      <c r="DJ64" s="245"/>
      <c r="DK64" s="245"/>
      <c r="DL64" s="246"/>
      <c r="DM64" s="249"/>
      <c r="DN64" s="250"/>
      <c r="DO64" s="247"/>
      <c r="DP64" s="251"/>
      <c r="DQ64" s="251"/>
      <c r="DR64" s="246"/>
      <c r="DS64" s="246"/>
      <c r="DT64" s="252"/>
      <c r="DV64" s="243" t="str">
        <f>$B64</f>
        <v>Final</v>
      </c>
      <c r="DW64" s="245"/>
      <c r="DX64" s="245"/>
      <c r="DY64" s="246"/>
      <c r="DZ64" s="249"/>
      <c r="EA64" s="250"/>
      <c r="EB64" s="247"/>
      <c r="EC64" s="251"/>
      <c r="ED64" s="251"/>
      <c r="EE64" s="246"/>
      <c r="EF64" s="246"/>
      <c r="EG64" s="252"/>
      <c r="EI64" s="243" t="str">
        <f>$B64</f>
        <v>Final</v>
      </c>
      <c r="EJ64" s="245"/>
      <c r="EK64" s="245"/>
      <c r="EL64" s="246"/>
      <c r="EM64" s="249"/>
      <c r="EN64" s="250"/>
      <c r="EO64" s="247"/>
      <c r="EP64" s="251"/>
      <c r="EQ64" s="251"/>
      <c r="ER64" s="246"/>
      <c r="ES64" s="246"/>
      <c r="ET64" s="252"/>
      <c r="EV64" s="243" t="str">
        <f>$B64</f>
        <v>Final</v>
      </c>
      <c r="EW64" s="245"/>
      <c r="EX64" s="245"/>
      <c r="EY64" s="246"/>
      <c r="EZ64" s="249"/>
      <c r="FA64" s="250"/>
      <c r="FB64" s="247"/>
      <c r="FC64" s="251"/>
      <c r="FD64" s="251"/>
      <c r="FE64" s="246"/>
      <c r="FF64" s="246"/>
      <c r="FG64" s="252"/>
      <c r="FI64" s="243" t="str">
        <f>$B64</f>
        <v>Final</v>
      </c>
      <c r="FJ64" s="245"/>
      <c r="FK64" s="245"/>
      <c r="FL64" s="246"/>
      <c r="FM64" s="249"/>
      <c r="FN64" s="250"/>
      <c r="FO64" s="247"/>
      <c r="FP64" s="251"/>
      <c r="FQ64" s="251"/>
      <c r="FR64" s="246"/>
      <c r="FS64" s="246"/>
      <c r="FT64" s="252"/>
      <c r="FV64" s="243" t="str">
        <f>$B64</f>
        <v>Final</v>
      </c>
      <c r="FW64" s="245"/>
      <c r="FX64" s="245"/>
      <c r="FY64" s="246"/>
      <c r="FZ64" s="249"/>
      <c r="GA64" s="250"/>
      <c r="GB64" s="247"/>
      <c r="GC64" s="251"/>
      <c r="GD64" s="251"/>
      <c r="GE64" s="246"/>
      <c r="GF64" s="246"/>
      <c r="GG64" s="252"/>
      <c r="GI64" s="243" t="str">
        <f>$B64</f>
        <v>Final</v>
      </c>
      <c r="GJ64" s="245"/>
      <c r="GK64" s="245"/>
      <c r="GL64" s="246"/>
      <c r="GM64" s="249"/>
      <c r="GN64" s="250"/>
      <c r="GO64" s="247"/>
      <c r="GP64" s="251"/>
      <c r="GQ64" s="251"/>
      <c r="GR64" s="246"/>
      <c r="GS64" s="246"/>
      <c r="GT64" s="252"/>
      <c r="GV64" s="243" t="str">
        <f>$B64</f>
        <v>Final</v>
      </c>
      <c r="GW64" s="245"/>
      <c r="GX64" s="245"/>
      <c r="GY64" s="246"/>
      <c r="GZ64" s="249"/>
      <c r="HA64" s="250"/>
      <c r="HB64" s="247"/>
      <c r="HC64" s="251"/>
      <c r="HD64" s="251"/>
      <c r="HE64" s="246"/>
      <c r="HF64" s="246"/>
      <c r="HG64" s="252"/>
      <c r="HI64" s="243" t="str">
        <f>$B64</f>
        <v>Final</v>
      </c>
      <c r="HJ64" s="245"/>
      <c r="HK64" s="245"/>
      <c r="HL64" s="246"/>
      <c r="HM64" s="249"/>
      <c r="HN64" s="250"/>
      <c r="HO64" s="247"/>
      <c r="HP64" s="251"/>
      <c r="HQ64" s="251"/>
      <c r="HR64" s="246"/>
      <c r="HS64" s="246"/>
      <c r="HT64" s="252"/>
      <c r="HV64" s="243" t="str">
        <f>$B64</f>
        <v>Final</v>
      </c>
      <c r="HW64" s="245"/>
      <c r="HX64" s="245"/>
      <c r="HY64" s="246"/>
      <c r="HZ64" s="249"/>
      <c r="IA64" s="250"/>
      <c r="IB64" s="247"/>
      <c r="IC64" s="251"/>
      <c r="ID64" s="251"/>
      <c r="IE64" s="246"/>
      <c r="IF64" s="246"/>
      <c r="IG64" s="252"/>
      <c r="II64" s="243" t="str">
        <f>$B64</f>
        <v>Final</v>
      </c>
      <c r="IJ64" s="245"/>
      <c r="IK64" s="245"/>
      <c r="IL64" s="246"/>
      <c r="IM64" s="249"/>
      <c r="IN64" s="250"/>
      <c r="IO64" s="247"/>
      <c r="IP64" s="251"/>
      <c r="IQ64" s="251"/>
      <c r="IR64" s="246"/>
      <c r="IS64" s="246"/>
      <c r="IT64" s="252"/>
      <c r="IV64" s="243" t="str">
        <f>$B64</f>
        <v>Final</v>
      </c>
      <c r="IW64" s="245"/>
      <c r="IX64" s="245"/>
      <c r="IY64" s="246"/>
      <c r="IZ64" s="249"/>
      <c r="JA64" s="250"/>
      <c r="JB64" s="247"/>
      <c r="JC64" s="251"/>
      <c r="JD64" s="251"/>
      <c r="JE64" s="246"/>
      <c r="JF64" s="246"/>
      <c r="JG64" s="252"/>
      <c r="JI64" s="243" t="str">
        <f>$B64</f>
        <v>Final</v>
      </c>
      <c r="JJ64" s="245"/>
      <c r="JK64" s="245"/>
      <c r="JL64" s="246"/>
      <c r="JM64" s="249"/>
      <c r="JN64" s="250"/>
      <c r="JO64" s="247"/>
      <c r="JP64" s="251"/>
      <c r="JQ64" s="251"/>
      <c r="JR64" s="246"/>
      <c r="JS64" s="246"/>
      <c r="JT64" s="252"/>
      <c r="JV64" s="243" t="str">
        <f>$B64</f>
        <v>Final</v>
      </c>
      <c r="JW64" s="245"/>
      <c r="JX64" s="245"/>
      <c r="JY64" s="246"/>
      <c r="JZ64" s="249"/>
      <c r="KA64" s="250"/>
      <c r="KB64" s="247"/>
      <c r="KC64" s="251"/>
      <c r="KD64" s="251"/>
      <c r="KE64" s="246"/>
      <c r="KF64" s="246"/>
      <c r="KG64" s="252"/>
      <c r="KI64" s="243" t="str">
        <f>$B64</f>
        <v>Final</v>
      </c>
      <c r="KJ64" s="245"/>
      <c r="KK64" s="245"/>
      <c r="KL64" s="246"/>
      <c r="KM64" s="249"/>
      <c r="KN64" s="250"/>
      <c r="KO64" s="247"/>
      <c r="KP64" s="251"/>
      <c r="KQ64" s="251"/>
      <c r="KR64" s="246"/>
      <c r="KS64" s="246"/>
      <c r="KT64" s="252"/>
      <c r="KV64" s="243" t="str">
        <f>$B64</f>
        <v>Final</v>
      </c>
      <c r="KW64" s="245"/>
      <c r="KX64" s="245"/>
      <c r="KY64" s="246"/>
      <c r="KZ64" s="249"/>
      <c r="LA64" s="250"/>
      <c r="LB64" s="247"/>
      <c r="LC64" s="251"/>
      <c r="LD64" s="251"/>
      <c r="LE64" s="246"/>
      <c r="LF64" s="246"/>
      <c r="LG64" s="252"/>
      <c r="LI64" s="243" t="str">
        <f>$B64</f>
        <v>Final</v>
      </c>
      <c r="LJ64" s="245"/>
      <c r="LK64" s="245"/>
      <c r="LL64" s="246"/>
      <c r="LM64" s="249"/>
      <c r="LN64" s="250"/>
      <c r="LO64" s="247"/>
      <c r="LP64" s="251"/>
      <c r="LQ64" s="251"/>
      <c r="LR64" s="246"/>
      <c r="LS64" s="246"/>
      <c r="LT64" s="252"/>
      <c r="LV64" s="243" t="str">
        <f>$B64</f>
        <v>Final</v>
      </c>
      <c r="LW64" s="245"/>
      <c r="LX64" s="245"/>
      <c r="LY64" s="246"/>
      <c r="LZ64" s="249"/>
      <c r="MA64" s="250"/>
      <c r="MB64" s="247"/>
      <c r="MC64" s="251"/>
      <c r="MD64" s="251"/>
      <c r="ME64" s="246"/>
      <c r="MF64" s="246"/>
      <c r="MG64" s="252"/>
    </row>
    <row r="65">
      <c r="A65" s="172"/>
      <c r="B65" s="282">
        <f t="array" ref="B65">IF(C65="","",INDEX(Groups!$C$7:$C$35,MATCH(C65,Groups!$D$7:$D$35,0)))</f>
        <v>54</v>
      </c>
      <c r="C65" s="283" t="str">
        <f>INDIRECT("'"&amp;References!$A$1&amp;"'!"&amp;"$L$84")</f>
        <v>Germany</v>
      </c>
      <c r="D65" s="284">
        <f t="array" ref="D65">IF(E65="","",INDEX(Groups!$C$7:$C$35,MATCH(E65,Groups!$D$7:$D$35,0)))</f>
        <v>2</v>
      </c>
      <c r="E65" s="285" t="str">
        <f>INDIRECT("'"&amp;References!$A$1&amp;"'!"&amp;"$N$84")</f>
        <v>France</v>
      </c>
      <c r="F65" s="286">
        <f>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287">
        <f>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H65" s="133"/>
      <c r="I65" s="297"/>
      <c r="J65" s="283" t="str">
        <f>IF(I65="","",VLOOKUP(I65,Language!$D$5:$E$63,2,0))</f>
        <v/>
      </c>
      <c r="K65" s="364"/>
      <c r="L65" s="283" t="str">
        <f>IF(K65="","",VLOOKUP(K65,Language!$D$5:$E$63,2,0))</f>
        <v/>
      </c>
      <c r="M65" s="365"/>
      <c r="N65" s="365"/>
      <c r="O65" s="284" t="str">
        <f>IF(($F65&lt;&gt;"")*($G65&lt;&gt;"")*(M65&lt;&gt;"")*(N65&lt;&gt;""),IF(OR(T65&lt;&gt;2,COUNTIF($B65:$D65,I65)=0,COUNTIF($B65:$D65,K65)=0),"0",((I65=$B65)*$F65+(I65=$D65)*$G65&gt;(K65=$B65)*$F65+(K65=$D65)*$G65)*(M65&gt;N65)+((I65=$B65)*$F65+(I65=$D65)*$G65=(K65=$B65)*$F65+(K65=$D65)*$G65)*(M65=N65)+((I65=$B65)*$F65+(I65=$D65)*$G65&lt;(K65=$B65)*$F65+(K65=$D65)*$G65)*(M65&lt;N65)),"")</f>
        <v/>
      </c>
      <c r="P65" s="366">
        <f>COUNTIF(I$65,I65)+COUNTIF(K$65,I65)</f>
        <v>0</v>
      </c>
      <c r="Q65" s="284" t="str">
        <f>IF((O65&lt;&gt;""),IF(OR($F65&lt;&gt;$G65,PrSettings!$M$4="●"),((I65=$B65)*$F65+(I65=$D65)*$G65-(K65=$B65)*$F65-(K65=$D65)*$G65=(M65-N65))*(O65=1),0),"")</f>
        <v/>
      </c>
      <c r="R65" s="284" t="str">
        <f>IF((Q65&lt;&gt;""),((I65=$B65)*$F65+(I65=$D65)*$G65=M65)*((K65=$B65)*$F65+(K65=$D65)*$G65=N65),"")</f>
        <v/>
      </c>
      <c r="S65" s="284" t="str">
        <f>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67" t="str">
        <f>IF(($C$65&amp;$E$65&lt;&gt;"")*(I65&amp;K65&lt;&gt;""),IF(I65=K65,0,($B65=I65)*($B65&lt;&gt;"")+($D65=I65)*($D65&lt;&gt;"")+($B65=K65)*($B65&lt;&gt;"")+($D65=K65)*($D65&lt;&gt;"")),"")</f>
        <v/>
      </c>
      <c r="V65" s="297"/>
      <c r="W65" s="283" t="str">
        <f>IF(V65="","",VLOOKUP(V65,Language!$D$5:$E$63,2,0))</f>
        <v/>
      </c>
      <c r="X65" s="364"/>
      <c r="Y65" s="283" t="str">
        <f>IF(X65="","",VLOOKUP(X65,Language!$D$5:$E$63,2,0))</f>
        <v/>
      </c>
      <c r="Z65" s="365"/>
      <c r="AA65" s="365"/>
      <c r="AB65" s="284" t="str">
        <f>IF(($F65&lt;&gt;"")*($G65&lt;&gt;"")*(Z65&lt;&gt;"")*(AA65&lt;&gt;""),IF(OR(AG65&lt;&gt;2,COUNTIF($B65:$D65,V65)=0,COUNTIF($B65:$D65,X65)=0),"0",((V65=$B65)*$F65+(V65=$D65)*$G65&gt;(X65=$B65)*$F65+(X65=$D65)*$G65)*(Z65&gt;AA65)+((V65=$B65)*$F65+(V65=$D65)*$G65=(X65=$B65)*$F65+(X65=$D65)*$G65)*(Z65=AA65)+((V65=$B65)*$F65+(V65=$D65)*$G65&lt;(X65=$B65)*$F65+(X65=$D65)*$G65)*(Z65&lt;AA65)),"")</f>
        <v/>
      </c>
      <c r="AC65" s="366">
        <f>COUNTIF(V$65,V65)+COUNTIF(X$65,V65)</f>
        <v>0</v>
      </c>
      <c r="AD65" s="284" t="str">
        <f>IF((AB65&lt;&gt;""),IF(OR($F65&lt;&gt;$G65,PrSettings!$M$4="●"),((V65=$B65)*$F65+(V65=$D65)*$G65-(X65=$B65)*$F65-(X65=$D65)*$G65=(Z65-AA65))*(AB65=1),0),"")</f>
        <v/>
      </c>
      <c r="AE65" s="284" t="str">
        <f>IF((AD65&lt;&gt;""),((V65=$B65)*$F65+(V65=$D65)*$G65=Z65)*((X65=$B65)*$F65+(X65=$D65)*$G65=AA65),"")</f>
        <v/>
      </c>
      <c r="AF65" s="284" t="str">
        <f>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67" t="str">
        <f>IF(($C$65&amp;$E$65&lt;&gt;"")*(V65&amp;X65&lt;&gt;""),IF(V65=X65,0,($B65=V65)*($B65&lt;&gt;"")+($D65=V65)*($D65&lt;&gt;"")+($B65=X65)*($B65&lt;&gt;"")+($D65=X65)*($D65&lt;&gt;"")),"")</f>
        <v/>
      </c>
      <c r="AI65" s="297"/>
      <c r="AJ65" s="283" t="str">
        <f>IF(AI65="","",VLOOKUP(AI65,Language!$D$5:$E$63,2,0))</f>
        <v/>
      </c>
      <c r="AK65" s="364"/>
      <c r="AL65" s="283" t="str">
        <f>IF(AK65="","",VLOOKUP(AK65,Language!$D$5:$E$63,2,0))</f>
        <v/>
      </c>
      <c r="AM65" s="365"/>
      <c r="AN65" s="365"/>
      <c r="AO65" s="284" t="str">
        <f>IF(($F65&lt;&gt;"")*($G65&lt;&gt;"")*(AM65&lt;&gt;"")*(AN65&lt;&gt;""),IF(OR(AT65&lt;&gt;2,COUNTIF($B65:$D65,AI65)=0,COUNTIF($B65:$D65,AK65)=0),"0",((AI65=$B65)*$F65+(AI65=$D65)*$G65&gt;(AK65=$B65)*$F65+(AK65=$D65)*$G65)*(AM65&gt;AN65)+((AI65=$B65)*$F65+(AI65=$D65)*$G65=(AK65=$B65)*$F65+(AK65=$D65)*$G65)*(AM65=AN65)+((AI65=$B65)*$F65+(AI65=$D65)*$G65&lt;(AK65=$B65)*$F65+(AK65=$D65)*$G65)*(AM65&lt;AN65)),"")</f>
        <v/>
      </c>
      <c r="AP65" s="366">
        <f>COUNTIF(AI$65,AI65)+COUNTIF(AK$65,AI65)</f>
        <v>0</v>
      </c>
      <c r="AQ65" s="284" t="str">
        <f>IF((AO65&lt;&gt;""),IF(OR($F65&lt;&gt;$G65,PrSettings!$M$4="●"),((AI65=$B65)*$F65+(AI65=$D65)*$G65-(AK65=$B65)*$F65-(AK65=$D65)*$G65=(AM65-AN65))*(AO65=1),0),"")</f>
        <v/>
      </c>
      <c r="AR65" s="284" t="str">
        <f>IF((AQ65&lt;&gt;""),((AI65=$B65)*$F65+(AI65=$D65)*$G65=AM65)*((AK65=$B65)*$F65+(AK65=$D65)*$G65=AN65),"")</f>
        <v/>
      </c>
      <c r="AS65" s="284" t="str">
        <f>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67" t="str">
        <f>IF(($C$65&amp;$E$65&lt;&gt;"")*(AI65&amp;AK65&lt;&gt;""),IF(AI65=AK65,0,($B65=AI65)*($B65&lt;&gt;"")+($D65=AI65)*($D65&lt;&gt;"")+($B65=AK65)*($B65&lt;&gt;"")+($D65=AK65)*($D65&lt;&gt;"")),"")</f>
        <v/>
      </c>
      <c r="AV65" s="297"/>
      <c r="AW65" s="283" t="str">
        <f>IF(AV65="","",VLOOKUP(AV65,Language!$D$5:$E$63,2,0))</f>
        <v/>
      </c>
      <c r="AX65" s="364"/>
      <c r="AY65" s="283" t="str">
        <f>IF(AX65="","",VLOOKUP(AX65,Language!$D$5:$E$63,2,0))</f>
        <v/>
      </c>
      <c r="AZ65" s="365"/>
      <c r="BA65" s="365"/>
      <c r="BB65" s="284" t="str">
        <f>IF(($F65&lt;&gt;"")*($G65&lt;&gt;"")*(AZ65&lt;&gt;"")*(BA65&lt;&gt;""),IF(OR(BG65&lt;&gt;2,COUNTIF($B65:$D65,AV65)=0,COUNTIF($B65:$D65,AX65)=0),"0",((AV65=$B65)*$F65+(AV65=$D65)*$G65&gt;(AX65=$B65)*$F65+(AX65=$D65)*$G65)*(AZ65&gt;BA65)+((AV65=$B65)*$F65+(AV65=$D65)*$G65=(AX65=$B65)*$F65+(AX65=$D65)*$G65)*(AZ65=BA65)+((AV65=$B65)*$F65+(AV65=$D65)*$G65&lt;(AX65=$B65)*$F65+(AX65=$D65)*$G65)*(AZ65&lt;BA65)),"")</f>
        <v/>
      </c>
      <c r="BC65" s="366">
        <f>COUNTIF(AV$65,AV65)+COUNTIF(AX$65,AV65)</f>
        <v>0</v>
      </c>
      <c r="BD65" s="284" t="str">
        <f>IF((BB65&lt;&gt;""),IF(OR($F65&lt;&gt;$G65,PrSettings!$M$4="●"),((AV65=$B65)*$F65+(AV65=$D65)*$G65-(AX65=$B65)*$F65-(AX65=$D65)*$G65=(AZ65-BA65))*(BB65=1),0),"")</f>
        <v/>
      </c>
      <c r="BE65" s="284" t="str">
        <f>IF((BD65&lt;&gt;""),((AV65=$B65)*$F65+(AV65=$D65)*$G65=AZ65)*((AX65=$B65)*$F65+(AX65=$D65)*$G65=BA65),"")</f>
        <v/>
      </c>
      <c r="BF65" s="284" t="str">
        <f>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67" t="str">
        <f>IF(($C$65&amp;$E$65&lt;&gt;"")*(AV65&amp;AX65&lt;&gt;""),IF(AV65=AX65,0,($B65=AV65)*($B65&lt;&gt;"")+($D65=AV65)*($D65&lt;&gt;"")+($B65=AX65)*($B65&lt;&gt;"")+($D65=AX65)*($D65&lt;&gt;"")),"")</f>
        <v/>
      </c>
      <c r="BI65" s="297"/>
      <c r="BJ65" s="283" t="str">
        <f>IF(BI65="","",VLOOKUP(BI65,Language!$D$5:$E$63,2,0))</f>
        <v/>
      </c>
      <c r="BK65" s="364"/>
      <c r="BL65" s="283" t="str">
        <f>IF(BK65="","",VLOOKUP(BK65,Language!$D$5:$E$63,2,0))</f>
        <v/>
      </c>
      <c r="BM65" s="365"/>
      <c r="BN65" s="365"/>
      <c r="BO65" s="284" t="str">
        <f>IF(($F65&lt;&gt;"")*($G65&lt;&gt;"")*(BM65&lt;&gt;"")*(BN65&lt;&gt;""),IF(OR(BT65&lt;&gt;2,COUNTIF($B65:$D65,BI65)=0,COUNTIF($B65:$D65,BK65)=0),"0",((BI65=$B65)*$F65+(BI65=$D65)*$G65&gt;(BK65=$B65)*$F65+(BK65=$D65)*$G65)*(BM65&gt;BN65)+((BI65=$B65)*$F65+(BI65=$D65)*$G65=(BK65=$B65)*$F65+(BK65=$D65)*$G65)*(BM65=BN65)+((BI65=$B65)*$F65+(BI65=$D65)*$G65&lt;(BK65=$B65)*$F65+(BK65=$D65)*$G65)*(BM65&lt;BN65)),"")</f>
        <v/>
      </c>
      <c r="BP65" s="366">
        <f>COUNTIF(BI$65,BI65)+COUNTIF(BK$65,BI65)</f>
        <v>0</v>
      </c>
      <c r="BQ65" s="284" t="str">
        <f>IF((BO65&lt;&gt;""),IF(OR($F65&lt;&gt;$G65,PrSettings!$M$4="●"),((BI65=$B65)*$F65+(BI65=$D65)*$G65-(BK65=$B65)*$F65-(BK65=$D65)*$G65=(BM65-BN65))*(BO65=1),0),"")</f>
        <v/>
      </c>
      <c r="BR65" s="284" t="str">
        <f>IF((BQ65&lt;&gt;""),((BI65=$B65)*$F65+(BI65=$D65)*$G65=BM65)*((BK65=$B65)*$F65+(BK65=$D65)*$G65=BN65),"")</f>
        <v/>
      </c>
      <c r="BS65" s="284" t="str">
        <f>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67" t="str">
        <f>IF(($C$65&amp;$E$65&lt;&gt;"")*(BI65&amp;BK65&lt;&gt;""),IF(BI65=BK65,0,($B65=BI65)*($B65&lt;&gt;"")+($D65=BI65)*($D65&lt;&gt;"")+($B65=BK65)*($B65&lt;&gt;"")+($D65=BK65)*($D65&lt;&gt;"")),"")</f>
        <v/>
      </c>
      <c r="BV65" s="297"/>
      <c r="BW65" s="283" t="str">
        <f>IF(BV65="","",VLOOKUP(BV65,Language!$D$5:$E$63,2,0))</f>
        <v/>
      </c>
      <c r="BX65" s="364"/>
      <c r="BY65" s="283" t="str">
        <f>IF(BX65="","",VLOOKUP(BX65,Language!$D$5:$E$63,2,0))</f>
        <v/>
      </c>
      <c r="BZ65" s="365"/>
      <c r="CA65" s="365"/>
      <c r="CB65" s="284" t="str">
        <f>IF(($F65&lt;&gt;"")*($G65&lt;&gt;"")*(BZ65&lt;&gt;"")*(CA65&lt;&gt;""),IF(OR(CG65&lt;&gt;2,COUNTIF($B65:$D65,BV65)=0,COUNTIF($B65:$D65,BX65)=0),"0",((BV65=$B65)*$F65+(BV65=$D65)*$G65&gt;(BX65=$B65)*$F65+(BX65=$D65)*$G65)*(BZ65&gt;CA65)+((BV65=$B65)*$F65+(BV65=$D65)*$G65=(BX65=$B65)*$F65+(BX65=$D65)*$G65)*(BZ65=CA65)+((BV65=$B65)*$F65+(BV65=$D65)*$G65&lt;(BX65=$B65)*$F65+(BX65=$D65)*$G65)*(BZ65&lt;CA65)),"")</f>
        <v/>
      </c>
      <c r="CC65" s="366">
        <f>COUNTIF(BV$65,BV65)+COUNTIF(BX$65,BV65)</f>
        <v>0</v>
      </c>
      <c r="CD65" s="284" t="str">
        <f>IF((CB65&lt;&gt;""),IF(OR($F65&lt;&gt;$G65,PrSettings!$M$4="●"),((BV65=$B65)*$F65+(BV65=$D65)*$G65-(BX65=$B65)*$F65-(BX65=$D65)*$G65=(BZ65-CA65))*(CB65=1),0),"")</f>
        <v/>
      </c>
      <c r="CE65" s="284" t="str">
        <f>IF((CD65&lt;&gt;""),((BV65=$B65)*$F65+(BV65=$D65)*$G65=BZ65)*((BX65=$B65)*$F65+(BX65=$D65)*$G65=CA65),"")</f>
        <v/>
      </c>
      <c r="CF65" s="284" t="str">
        <f>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67" t="str">
        <f>IF(($C$65&amp;$E$65&lt;&gt;"")*(BV65&amp;BX65&lt;&gt;""),IF(BV65=BX65,0,($B65=BV65)*($B65&lt;&gt;"")+($D65=BV65)*($D65&lt;&gt;"")+($B65=BX65)*($B65&lt;&gt;"")+($D65=BX65)*($D65&lt;&gt;"")),"")</f>
        <v/>
      </c>
      <c r="CI65" s="297"/>
      <c r="CJ65" s="283" t="str">
        <f>IF(CI65="","",VLOOKUP(CI65,Language!$D$5:$E$63,2,0))</f>
        <v/>
      </c>
      <c r="CK65" s="364"/>
      <c r="CL65" s="283" t="str">
        <f>IF(CK65="","",VLOOKUP(CK65,Language!$D$5:$E$63,2,0))</f>
        <v/>
      </c>
      <c r="CM65" s="365"/>
      <c r="CN65" s="365"/>
      <c r="CO65" s="284" t="str">
        <f>IF(($F65&lt;&gt;"")*($G65&lt;&gt;"")*(CM65&lt;&gt;"")*(CN65&lt;&gt;""),IF(OR(CT65&lt;&gt;2,COUNTIF($B65:$D65,CI65)=0,COUNTIF($B65:$D65,CK65)=0),"0",((CI65=$B65)*$F65+(CI65=$D65)*$G65&gt;(CK65=$B65)*$F65+(CK65=$D65)*$G65)*(CM65&gt;CN65)+((CI65=$B65)*$F65+(CI65=$D65)*$G65=(CK65=$B65)*$F65+(CK65=$D65)*$G65)*(CM65=CN65)+((CI65=$B65)*$F65+(CI65=$D65)*$G65&lt;(CK65=$B65)*$F65+(CK65=$D65)*$G65)*(CM65&lt;CN65)),"")</f>
        <v/>
      </c>
      <c r="CP65" s="366">
        <f>COUNTIF(CI$65,CI65)+COUNTIF(CK$65,CI65)</f>
        <v>0</v>
      </c>
      <c r="CQ65" s="284" t="str">
        <f>IF((CO65&lt;&gt;""),IF(OR($F65&lt;&gt;$G65,PrSettings!$M$4="●"),((CI65=$B65)*$F65+(CI65=$D65)*$G65-(CK65=$B65)*$F65-(CK65=$D65)*$G65=(CM65-CN65))*(CO65=1),0),"")</f>
        <v/>
      </c>
      <c r="CR65" s="284" t="str">
        <f>IF((CQ65&lt;&gt;""),((CI65=$B65)*$F65+(CI65=$D65)*$G65=CM65)*((CK65=$B65)*$F65+(CK65=$D65)*$G65=CN65),"")</f>
        <v/>
      </c>
      <c r="CS65" s="284" t="str">
        <f>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67" t="str">
        <f>IF(($C$65&amp;$E$65&lt;&gt;"")*(CI65&amp;CK65&lt;&gt;""),IF(CI65=CK65,0,($B65=CI65)*($B65&lt;&gt;"")+($D65=CI65)*($D65&lt;&gt;"")+($B65=CK65)*($B65&lt;&gt;"")+($D65=CK65)*($D65&lt;&gt;"")),"")</f>
        <v/>
      </c>
      <c r="CV65" s="297"/>
      <c r="CW65" s="283" t="str">
        <f>IF(CV65="","",VLOOKUP(CV65,Language!$D$5:$E$63,2,0))</f>
        <v/>
      </c>
      <c r="CX65" s="364"/>
      <c r="CY65" s="283" t="str">
        <f>IF(CX65="","",VLOOKUP(CX65,Language!$D$5:$E$63,2,0))</f>
        <v/>
      </c>
      <c r="CZ65" s="365"/>
      <c r="DA65" s="365"/>
      <c r="DB65" s="284" t="str">
        <f>IF(($F65&lt;&gt;"")*($G65&lt;&gt;"")*(CZ65&lt;&gt;"")*(DA65&lt;&gt;""),IF(OR(DG65&lt;&gt;2,COUNTIF($B65:$D65,CV65)=0,COUNTIF($B65:$D65,CX65)=0),"0",((CV65=$B65)*$F65+(CV65=$D65)*$G65&gt;(CX65=$B65)*$F65+(CX65=$D65)*$G65)*(CZ65&gt;DA65)+((CV65=$B65)*$F65+(CV65=$D65)*$G65=(CX65=$B65)*$F65+(CX65=$D65)*$G65)*(CZ65=DA65)+((CV65=$B65)*$F65+(CV65=$D65)*$G65&lt;(CX65=$B65)*$F65+(CX65=$D65)*$G65)*(CZ65&lt;DA65)),"")</f>
        <v/>
      </c>
      <c r="DC65" s="366">
        <f>COUNTIF(CV$65,CV65)+COUNTIF(CX$65,CV65)</f>
        <v>0</v>
      </c>
      <c r="DD65" s="284" t="str">
        <f>IF((DB65&lt;&gt;""),IF(OR($F65&lt;&gt;$G65,PrSettings!$M$4="●"),((CV65=$B65)*$F65+(CV65=$D65)*$G65-(CX65=$B65)*$F65-(CX65=$D65)*$G65=(CZ65-DA65))*(DB65=1),0),"")</f>
        <v/>
      </c>
      <c r="DE65" s="284" t="str">
        <f>IF((DD65&lt;&gt;""),((CV65=$B65)*$F65+(CV65=$D65)*$G65=CZ65)*((CX65=$B65)*$F65+(CX65=$D65)*$G65=DA65),"")</f>
        <v/>
      </c>
      <c r="DF65" s="284" t="str">
        <f>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67" t="str">
        <f>IF(($C$65&amp;$E$65&lt;&gt;"")*(CV65&amp;CX65&lt;&gt;""),IF(CV65=CX65,0,($B65=CV65)*($B65&lt;&gt;"")+($D65=CV65)*($D65&lt;&gt;"")+($B65=CX65)*($B65&lt;&gt;"")+($D65=CX65)*($D65&lt;&gt;"")),"")</f>
        <v/>
      </c>
      <c r="DI65" s="297"/>
      <c r="DJ65" s="283" t="str">
        <f>IF(DI65="","",VLOOKUP(DI65,Language!$D$5:$E$63,2,0))</f>
        <v/>
      </c>
      <c r="DK65" s="364"/>
      <c r="DL65" s="283" t="str">
        <f>IF(DK65="","",VLOOKUP(DK65,Language!$D$5:$E$63,2,0))</f>
        <v/>
      </c>
      <c r="DM65" s="365"/>
      <c r="DN65" s="365"/>
      <c r="DO65" s="284" t="str">
        <f>IF(($F65&lt;&gt;"")*($G65&lt;&gt;"")*(DM65&lt;&gt;"")*(DN65&lt;&gt;""),IF(OR(DT65&lt;&gt;2,COUNTIF($B65:$D65,DI65)=0,COUNTIF($B65:$D65,DK65)=0),"0",((DI65=$B65)*$F65+(DI65=$D65)*$G65&gt;(DK65=$B65)*$F65+(DK65=$D65)*$G65)*(DM65&gt;DN65)+((DI65=$B65)*$F65+(DI65=$D65)*$G65=(DK65=$B65)*$F65+(DK65=$D65)*$G65)*(DM65=DN65)+((DI65=$B65)*$F65+(DI65=$D65)*$G65&lt;(DK65=$B65)*$F65+(DK65=$D65)*$G65)*(DM65&lt;DN65)),"")</f>
        <v/>
      </c>
      <c r="DP65" s="366">
        <f>COUNTIF(DI$65,DI65)+COUNTIF(DK$65,DI65)</f>
        <v>0</v>
      </c>
      <c r="DQ65" s="284" t="str">
        <f>IF((DO65&lt;&gt;""),IF(OR($F65&lt;&gt;$G65,PrSettings!$M$4="●"),((DI65=$B65)*$F65+(DI65=$D65)*$G65-(DK65=$B65)*$F65-(DK65=$D65)*$G65=(DM65-DN65))*(DO65=1),0),"")</f>
        <v/>
      </c>
      <c r="DR65" s="284" t="str">
        <f>IF((DQ65&lt;&gt;""),((DI65=$B65)*$F65+(DI65=$D65)*$G65=DM65)*((DK65=$B65)*$F65+(DK65=$D65)*$G65=DN65),"")</f>
        <v/>
      </c>
      <c r="DS65" s="284" t="str">
        <f>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67" t="str">
        <f>IF(($C$65&amp;$E$65&lt;&gt;"")*(DI65&amp;DK65&lt;&gt;""),IF(DI65=DK65,0,($B65=DI65)*($B65&lt;&gt;"")+($D65=DI65)*($D65&lt;&gt;"")+($B65=DK65)*($B65&lt;&gt;"")+($D65=DK65)*($D65&lt;&gt;"")),"")</f>
        <v/>
      </c>
      <c r="DV65" s="297"/>
      <c r="DW65" s="283" t="str">
        <f>IF(DV65="","",VLOOKUP(DV65,Language!$D$5:$E$63,2,0))</f>
        <v/>
      </c>
      <c r="DX65" s="364"/>
      <c r="DY65" s="283" t="str">
        <f>IF(DX65="","",VLOOKUP(DX65,Language!$D$5:$E$63,2,0))</f>
        <v/>
      </c>
      <c r="DZ65" s="365"/>
      <c r="EA65" s="365"/>
      <c r="EB65" s="284" t="str">
        <f>IF(($F65&lt;&gt;"")*($G65&lt;&gt;"")*(DZ65&lt;&gt;"")*(EA65&lt;&gt;""),IF(OR(EG65&lt;&gt;2,COUNTIF($B65:$D65,DV65)=0,COUNTIF($B65:$D65,DX65)=0),"0",((DV65=$B65)*$F65+(DV65=$D65)*$G65&gt;(DX65=$B65)*$F65+(DX65=$D65)*$G65)*(DZ65&gt;EA65)+((DV65=$B65)*$F65+(DV65=$D65)*$G65=(DX65=$B65)*$F65+(DX65=$D65)*$G65)*(DZ65=EA65)+((DV65=$B65)*$F65+(DV65=$D65)*$G65&lt;(DX65=$B65)*$F65+(DX65=$D65)*$G65)*(DZ65&lt;EA65)),"")</f>
        <v/>
      </c>
      <c r="EC65" s="366">
        <f>COUNTIF(DV$65,DV65)+COUNTIF(DX$65,DV65)</f>
        <v>0</v>
      </c>
      <c r="ED65" s="284" t="str">
        <f>IF((EB65&lt;&gt;""),IF(OR($F65&lt;&gt;$G65,PrSettings!$M$4="●"),((DV65=$B65)*$F65+(DV65=$D65)*$G65-(DX65=$B65)*$F65-(DX65=$D65)*$G65=(DZ65-EA65))*(EB65=1),0),"")</f>
        <v/>
      </c>
      <c r="EE65" s="284" t="str">
        <f>IF((ED65&lt;&gt;""),((DV65=$B65)*$F65+(DV65=$D65)*$G65=DZ65)*((DX65=$B65)*$F65+(DX65=$D65)*$G65=EA65),"")</f>
        <v/>
      </c>
      <c r="EF65" s="284" t="str">
        <f>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67" t="str">
        <f>IF(($C$65&amp;$E$65&lt;&gt;"")*(DV65&amp;DX65&lt;&gt;""),IF(DV65=DX65,0,($B65=DV65)*($B65&lt;&gt;"")+($D65=DV65)*($D65&lt;&gt;"")+($B65=DX65)*($B65&lt;&gt;"")+($D65=DX65)*($D65&lt;&gt;"")),"")</f>
        <v/>
      </c>
      <c r="EI65" s="297"/>
      <c r="EJ65" s="283" t="str">
        <f>IF(EI65="","",VLOOKUP(EI65,Language!$D$5:$E$63,2,0))</f>
        <v/>
      </c>
      <c r="EK65" s="364"/>
      <c r="EL65" s="283" t="str">
        <f>IF(EK65="","",VLOOKUP(EK65,Language!$D$5:$E$63,2,0))</f>
        <v/>
      </c>
      <c r="EM65" s="365"/>
      <c r="EN65" s="365"/>
      <c r="EO65" s="284" t="str">
        <f>IF(($F65&lt;&gt;"")*($G65&lt;&gt;"")*(EM65&lt;&gt;"")*(EN65&lt;&gt;""),IF(OR(ET65&lt;&gt;2,COUNTIF($B65:$D65,EI65)=0,COUNTIF($B65:$D65,EK65)=0),"0",((EI65=$B65)*$F65+(EI65=$D65)*$G65&gt;(EK65=$B65)*$F65+(EK65=$D65)*$G65)*(EM65&gt;EN65)+((EI65=$B65)*$F65+(EI65=$D65)*$G65=(EK65=$B65)*$F65+(EK65=$D65)*$G65)*(EM65=EN65)+((EI65=$B65)*$F65+(EI65=$D65)*$G65&lt;(EK65=$B65)*$F65+(EK65=$D65)*$G65)*(EM65&lt;EN65)),"")</f>
        <v/>
      </c>
      <c r="EP65" s="366">
        <f>COUNTIF(EI$65,EI65)+COUNTIF(EK$65,EI65)</f>
        <v>0</v>
      </c>
      <c r="EQ65" s="284" t="str">
        <f>IF((EO65&lt;&gt;""),IF(OR($F65&lt;&gt;$G65,PrSettings!$M$4="●"),((EI65=$B65)*$F65+(EI65=$D65)*$G65-(EK65=$B65)*$F65-(EK65=$D65)*$G65=(EM65-EN65))*(EO65=1),0),"")</f>
        <v/>
      </c>
      <c r="ER65" s="284" t="str">
        <f>IF((EQ65&lt;&gt;""),((EI65=$B65)*$F65+(EI65=$D65)*$G65=EM65)*((EK65=$B65)*$F65+(EK65=$D65)*$G65=EN65),"")</f>
        <v/>
      </c>
      <c r="ES65" s="284" t="str">
        <f>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67" t="str">
        <f>IF(($C$65&amp;$E$65&lt;&gt;"")*(EI65&amp;EK65&lt;&gt;""),IF(EI65=EK65,0,($B65=EI65)*($B65&lt;&gt;"")+($D65=EI65)*($D65&lt;&gt;"")+($B65=EK65)*($B65&lt;&gt;"")+($D65=EK65)*($D65&lt;&gt;"")),"")</f>
        <v/>
      </c>
      <c r="EV65" s="297"/>
      <c r="EW65" s="283" t="str">
        <f>IF(EV65="","",VLOOKUP(EV65,Language!$D$5:$E$63,2,0))</f>
        <v/>
      </c>
      <c r="EX65" s="364"/>
      <c r="EY65" s="283" t="str">
        <f>IF(EX65="","",VLOOKUP(EX65,Language!$D$5:$E$63,2,0))</f>
        <v/>
      </c>
      <c r="EZ65" s="365"/>
      <c r="FA65" s="365"/>
      <c r="FB65" s="284" t="str">
        <f>IF(($F65&lt;&gt;"")*($G65&lt;&gt;"")*(EZ65&lt;&gt;"")*(FA65&lt;&gt;""),IF(OR(FG65&lt;&gt;2,COUNTIF($B65:$D65,EV65)=0,COUNTIF($B65:$D65,EX65)=0),"0",((EV65=$B65)*$F65+(EV65=$D65)*$G65&gt;(EX65=$B65)*$F65+(EX65=$D65)*$G65)*(EZ65&gt;FA65)+((EV65=$B65)*$F65+(EV65=$D65)*$G65=(EX65=$B65)*$F65+(EX65=$D65)*$G65)*(EZ65=FA65)+((EV65=$B65)*$F65+(EV65=$D65)*$G65&lt;(EX65=$B65)*$F65+(EX65=$D65)*$G65)*(EZ65&lt;FA65)),"")</f>
        <v/>
      </c>
      <c r="FC65" s="366">
        <f>COUNTIF(EV$65,EV65)+COUNTIF(EX$65,EV65)</f>
        <v>0</v>
      </c>
      <c r="FD65" s="284" t="str">
        <f>IF((FB65&lt;&gt;""),IF(OR($F65&lt;&gt;$G65,PrSettings!$M$4="●"),((EV65=$B65)*$F65+(EV65=$D65)*$G65-(EX65=$B65)*$F65-(EX65=$D65)*$G65=(EZ65-FA65))*(FB65=1),0),"")</f>
        <v/>
      </c>
      <c r="FE65" s="284" t="str">
        <f>IF((FD65&lt;&gt;""),((EV65=$B65)*$F65+(EV65=$D65)*$G65=EZ65)*((EX65=$B65)*$F65+(EX65=$D65)*$G65=FA65),"")</f>
        <v/>
      </c>
      <c r="FF65" s="284" t="str">
        <f>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67" t="str">
        <f>IF(($C$65&amp;$E$65&lt;&gt;"")*(EV65&amp;EX65&lt;&gt;""),IF(EV65=EX65,0,($B65=EV65)*($B65&lt;&gt;"")+($D65=EV65)*($D65&lt;&gt;"")+($B65=EX65)*($B65&lt;&gt;"")+($D65=EX65)*($D65&lt;&gt;"")),"")</f>
        <v/>
      </c>
      <c r="FI65" s="297"/>
      <c r="FJ65" s="283" t="str">
        <f>IF(FI65="","",VLOOKUP(FI65,Language!$D$5:$E$63,2,0))</f>
        <v/>
      </c>
      <c r="FK65" s="364"/>
      <c r="FL65" s="283" t="str">
        <f>IF(FK65="","",VLOOKUP(FK65,Language!$D$5:$E$63,2,0))</f>
        <v/>
      </c>
      <c r="FM65" s="365"/>
      <c r="FN65" s="365"/>
      <c r="FO65" s="284" t="str">
        <f>IF(($F65&lt;&gt;"")*($G65&lt;&gt;"")*(FM65&lt;&gt;"")*(FN65&lt;&gt;""),IF(OR(FT65&lt;&gt;2,COUNTIF($B65:$D65,FI65)=0,COUNTIF($B65:$D65,FK65)=0),"0",((FI65=$B65)*$F65+(FI65=$D65)*$G65&gt;(FK65=$B65)*$F65+(FK65=$D65)*$G65)*(FM65&gt;FN65)+((FI65=$B65)*$F65+(FI65=$D65)*$G65=(FK65=$B65)*$F65+(FK65=$D65)*$G65)*(FM65=FN65)+((FI65=$B65)*$F65+(FI65=$D65)*$G65&lt;(FK65=$B65)*$F65+(FK65=$D65)*$G65)*(FM65&lt;FN65)),"")</f>
        <v/>
      </c>
      <c r="FP65" s="366">
        <f>COUNTIF(FI$65,FI65)+COUNTIF(FK$65,FI65)</f>
        <v>0</v>
      </c>
      <c r="FQ65" s="284" t="str">
        <f>IF((FO65&lt;&gt;""),IF(OR($F65&lt;&gt;$G65,PrSettings!$M$4="●"),((FI65=$B65)*$F65+(FI65=$D65)*$G65-(FK65=$B65)*$F65-(FK65=$D65)*$G65=(FM65-FN65))*(FO65=1),0),"")</f>
        <v/>
      </c>
      <c r="FR65" s="284" t="str">
        <f>IF((FQ65&lt;&gt;""),((FI65=$B65)*$F65+(FI65=$D65)*$G65=FM65)*((FK65=$B65)*$F65+(FK65=$D65)*$G65=FN65),"")</f>
        <v/>
      </c>
      <c r="FS65" s="284" t="str">
        <f>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67" t="str">
        <f>IF(($C$65&amp;$E$65&lt;&gt;"")*(FI65&amp;FK65&lt;&gt;""),IF(FI65=FK65,0,($B65=FI65)*($B65&lt;&gt;"")+($D65=FI65)*($D65&lt;&gt;"")+($B65=FK65)*($B65&lt;&gt;"")+($D65=FK65)*($D65&lt;&gt;"")),"")</f>
        <v/>
      </c>
      <c r="FV65" s="297"/>
      <c r="FW65" s="283" t="str">
        <f>IF(FV65="","",VLOOKUP(FV65,Language!$D$5:$E$63,2,0))</f>
        <v/>
      </c>
      <c r="FX65" s="364"/>
      <c r="FY65" s="283" t="str">
        <f>IF(FX65="","",VLOOKUP(FX65,Language!$D$5:$E$63,2,0))</f>
        <v/>
      </c>
      <c r="FZ65" s="365"/>
      <c r="GA65" s="365"/>
      <c r="GB65" s="284" t="str">
        <f>IF(($F65&lt;&gt;"")*($G65&lt;&gt;"")*(FZ65&lt;&gt;"")*(GA65&lt;&gt;""),IF(OR(GG65&lt;&gt;2,COUNTIF($B65:$D65,FV65)=0,COUNTIF($B65:$D65,FX65)=0),"0",((FV65=$B65)*$F65+(FV65=$D65)*$G65&gt;(FX65=$B65)*$F65+(FX65=$D65)*$G65)*(FZ65&gt;GA65)+((FV65=$B65)*$F65+(FV65=$D65)*$G65=(FX65=$B65)*$F65+(FX65=$D65)*$G65)*(FZ65=GA65)+((FV65=$B65)*$F65+(FV65=$D65)*$G65&lt;(FX65=$B65)*$F65+(FX65=$D65)*$G65)*(FZ65&lt;GA65)),"")</f>
        <v/>
      </c>
      <c r="GC65" s="366">
        <f>COUNTIF(FV$65,FV65)+COUNTIF(FX$65,FV65)</f>
        <v>0</v>
      </c>
      <c r="GD65" s="284" t="str">
        <f>IF((GB65&lt;&gt;""),IF(OR($F65&lt;&gt;$G65,PrSettings!$M$4="●"),((FV65=$B65)*$F65+(FV65=$D65)*$G65-(FX65=$B65)*$F65-(FX65=$D65)*$G65=(FZ65-GA65))*(GB65=1),0),"")</f>
        <v/>
      </c>
      <c r="GE65" s="284" t="str">
        <f>IF((GD65&lt;&gt;""),((FV65=$B65)*$F65+(FV65=$D65)*$G65=FZ65)*((FX65=$B65)*$F65+(FX65=$D65)*$G65=GA65),"")</f>
        <v/>
      </c>
      <c r="GF65" s="284" t="str">
        <f>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67" t="str">
        <f>IF(($C$65&amp;$E$65&lt;&gt;"")*(FV65&amp;FX65&lt;&gt;""),IF(FV65=FX65,0,($B65=FV65)*($B65&lt;&gt;"")+($D65=FV65)*($D65&lt;&gt;"")+($B65=FX65)*($B65&lt;&gt;"")+($D65=FX65)*($D65&lt;&gt;"")),"")</f>
        <v/>
      </c>
      <c r="GI65" s="297"/>
      <c r="GJ65" s="283" t="str">
        <f>IF(GI65="","",VLOOKUP(GI65,Language!$D$5:$E$63,2,0))</f>
        <v/>
      </c>
      <c r="GK65" s="364"/>
      <c r="GL65" s="283" t="str">
        <f>IF(GK65="","",VLOOKUP(GK65,Language!$D$5:$E$63,2,0))</f>
        <v/>
      </c>
      <c r="GM65" s="365"/>
      <c r="GN65" s="365"/>
      <c r="GO65" s="284" t="str">
        <f>IF(($F65&lt;&gt;"")*($G65&lt;&gt;"")*(GM65&lt;&gt;"")*(GN65&lt;&gt;""),IF(OR(GT65&lt;&gt;2,COUNTIF($B65:$D65,GI65)=0,COUNTIF($B65:$D65,GK65)=0),"0",((GI65=$B65)*$F65+(GI65=$D65)*$G65&gt;(GK65=$B65)*$F65+(GK65=$D65)*$G65)*(GM65&gt;GN65)+((GI65=$B65)*$F65+(GI65=$D65)*$G65=(GK65=$B65)*$F65+(GK65=$D65)*$G65)*(GM65=GN65)+((GI65=$B65)*$F65+(GI65=$D65)*$G65&lt;(GK65=$B65)*$F65+(GK65=$D65)*$G65)*(GM65&lt;GN65)),"")</f>
        <v/>
      </c>
      <c r="GP65" s="366">
        <f>COUNTIF(GI$65,GI65)+COUNTIF(GK$65,GI65)</f>
        <v>0</v>
      </c>
      <c r="GQ65" s="284" t="str">
        <f>IF((GO65&lt;&gt;""),IF(OR($F65&lt;&gt;$G65,PrSettings!$M$4="●"),((GI65=$B65)*$F65+(GI65=$D65)*$G65-(GK65=$B65)*$F65-(GK65=$D65)*$G65=(GM65-GN65))*(GO65=1),0),"")</f>
        <v/>
      </c>
      <c r="GR65" s="284" t="str">
        <f>IF((GQ65&lt;&gt;""),((GI65=$B65)*$F65+(GI65=$D65)*$G65=GM65)*((GK65=$B65)*$F65+(GK65=$D65)*$G65=GN65),"")</f>
        <v/>
      </c>
      <c r="GS65" s="284" t="str">
        <f>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67" t="str">
        <f>IF(($C$65&amp;$E$65&lt;&gt;"")*(GI65&amp;GK65&lt;&gt;""),IF(GI65=GK65,0,($B65=GI65)*($B65&lt;&gt;"")+($D65=GI65)*($D65&lt;&gt;"")+($B65=GK65)*($B65&lt;&gt;"")+($D65=GK65)*($D65&lt;&gt;"")),"")</f>
        <v/>
      </c>
      <c r="GV65" s="297"/>
      <c r="GW65" s="283" t="str">
        <f>IF(GV65="","",VLOOKUP(GV65,Language!$D$5:$E$63,2,0))</f>
        <v/>
      </c>
      <c r="GX65" s="364"/>
      <c r="GY65" s="283" t="str">
        <f>IF(GX65="","",VLOOKUP(GX65,Language!$D$5:$E$63,2,0))</f>
        <v/>
      </c>
      <c r="GZ65" s="365"/>
      <c r="HA65" s="365"/>
      <c r="HB65" s="284" t="str">
        <f>IF(($F65&lt;&gt;"")*($G65&lt;&gt;"")*(GZ65&lt;&gt;"")*(HA65&lt;&gt;""),IF(OR(HG65&lt;&gt;2,COUNTIF($B65:$D65,GV65)=0,COUNTIF($B65:$D65,GX65)=0),"0",((GV65=$B65)*$F65+(GV65=$D65)*$G65&gt;(GX65=$B65)*$F65+(GX65=$D65)*$G65)*(GZ65&gt;HA65)+((GV65=$B65)*$F65+(GV65=$D65)*$G65=(GX65=$B65)*$F65+(GX65=$D65)*$G65)*(GZ65=HA65)+((GV65=$B65)*$F65+(GV65=$D65)*$G65&lt;(GX65=$B65)*$F65+(GX65=$D65)*$G65)*(GZ65&lt;HA65)),"")</f>
        <v/>
      </c>
      <c r="HC65" s="366">
        <f>COUNTIF(GV$65,GV65)+COUNTIF(GX$65,GV65)</f>
        <v>0</v>
      </c>
      <c r="HD65" s="284" t="str">
        <f>IF((HB65&lt;&gt;""),IF(OR($F65&lt;&gt;$G65,PrSettings!$M$4="●"),((GV65=$B65)*$F65+(GV65=$D65)*$G65-(GX65=$B65)*$F65-(GX65=$D65)*$G65=(GZ65-HA65))*(HB65=1),0),"")</f>
        <v/>
      </c>
      <c r="HE65" s="284" t="str">
        <f>IF((HD65&lt;&gt;""),((GV65=$B65)*$F65+(GV65=$D65)*$G65=GZ65)*((GX65=$B65)*$F65+(GX65=$D65)*$G65=HA65),"")</f>
        <v/>
      </c>
      <c r="HF65" s="284" t="str">
        <f>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67" t="str">
        <f>IF(($C$65&amp;$E$65&lt;&gt;"")*(GV65&amp;GX65&lt;&gt;""),IF(GV65=GX65,0,($B65=GV65)*($B65&lt;&gt;"")+($D65=GV65)*($D65&lt;&gt;"")+($B65=GX65)*($B65&lt;&gt;"")+($D65=GX65)*($D65&lt;&gt;"")),"")</f>
        <v/>
      </c>
      <c r="HI65" s="297"/>
      <c r="HJ65" s="283" t="str">
        <f>IF(HI65="","",VLOOKUP(HI65,Language!$D$5:$E$63,2,0))</f>
        <v/>
      </c>
      <c r="HK65" s="364"/>
      <c r="HL65" s="283" t="str">
        <f>IF(HK65="","",VLOOKUP(HK65,Language!$D$5:$E$63,2,0))</f>
        <v/>
      </c>
      <c r="HM65" s="365"/>
      <c r="HN65" s="365"/>
      <c r="HO65" s="284" t="str">
        <f>IF(($F65&lt;&gt;"")*($G65&lt;&gt;"")*(HM65&lt;&gt;"")*(HN65&lt;&gt;""),IF(OR(HT65&lt;&gt;2,COUNTIF($B65:$D65,HI65)=0,COUNTIF($B65:$D65,HK65)=0),"0",((HI65=$B65)*$F65+(HI65=$D65)*$G65&gt;(HK65=$B65)*$F65+(HK65=$D65)*$G65)*(HM65&gt;HN65)+((HI65=$B65)*$F65+(HI65=$D65)*$G65=(HK65=$B65)*$F65+(HK65=$D65)*$G65)*(HM65=HN65)+((HI65=$B65)*$F65+(HI65=$D65)*$G65&lt;(HK65=$B65)*$F65+(HK65=$D65)*$G65)*(HM65&lt;HN65)),"")</f>
        <v/>
      </c>
      <c r="HP65" s="366">
        <f>COUNTIF(HI$65,HI65)+COUNTIF(HK$65,HI65)</f>
        <v>0</v>
      </c>
      <c r="HQ65" s="284" t="str">
        <f>IF((HO65&lt;&gt;""),IF(OR($F65&lt;&gt;$G65,PrSettings!$M$4="●"),((HI65=$B65)*$F65+(HI65=$D65)*$G65-(HK65=$B65)*$F65-(HK65=$D65)*$G65=(HM65-HN65))*(HO65=1),0),"")</f>
        <v/>
      </c>
      <c r="HR65" s="284" t="str">
        <f>IF((HQ65&lt;&gt;""),((HI65=$B65)*$F65+(HI65=$D65)*$G65=HM65)*((HK65=$B65)*$F65+(HK65=$D65)*$G65=HN65),"")</f>
        <v/>
      </c>
      <c r="HS65" s="284" t="str">
        <f>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67" t="str">
        <f>IF(($C$65&amp;$E$65&lt;&gt;"")*(HI65&amp;HK65&lt;&gt;""),IF(HI65=HK65,0,($B65=HI65)*($B65&lt;&gt;"")+($D65=HI65)*($D65&lt;&gt;"")+($B65=HK65)*($B65&lt;&gt;"")+($D65=HK65)*($D65&lt;&gt;"")),"")</f>
        <v/>
      </c>
      <c r="HV65" s="297"/>
      <c r="HW65" s="283" t="str">
        <f>IF(HV65="","",VLOOKUP(HV65,Language!$D$5:$E$63,2,0))</f>
        <v/>
      </c>
      <c r="HX65" s="364"/>
      <c r="HY65" s="283" t="str">
        <f>IF(HX65="","",VLOOKUP(HX65,Language!$D$5:$E$63,2,0))</f>
        <v/>
      </c>
      <c r="HZ65" s="365"/>
      <c r="IA65" s="365"/>
      <c r="IB65" s="284" t="str">
        <f>IF(($F65&lt;&gt;"")*($G65&lt;&gt;"")*(HZ65&lt;&gt;"")*(IA65&lt;&gt;""),IF(OR(IG65&lt;&gt;2,COUNTIF($B65:$D65,HV65)=0,COUNTIF($B65:$D65,HX65)=0),"0",((HV65=$B65)*$F65+(HV65=$D65)*$G65&gt;(HX65=$B65)*$F65+(HX65=$D65)*$G65)*(HZ65&gt;IA65)+((HV65=$B65)*$F65+(HV65=$D65)*$G65=(HX65=$B65)*$F65+(HX65=$D65)*$G65)*(HZ65=IA65)+((HV65=$B65)*$F65+(HV65=$D65)*$G65&lt;(HX65=$B65)*$F65+(HX65=$D65)*$G65)*(HZ65&lt;IA65)),"")</f>
        <v/>
      </c>
      <c r="IC65" s="366">
        <f>COUNTIF(HV$65,HV65)+COUNTIF(HX$65,HV65)</f>
        <v>0</v>
      </c>
      <c r="ID65" s="284" t="str">
        <f>IF((IB65&lt;&gt;""),IF(OR($F65&lt;&gt;$G65,PrSettings!$M$4="●"),((HV65=$B65)*$F65+(HV65=$D65)*$G65-(HX65=$B65)*$F65-(HX65=$D65)*$G65=(HZ65-IA65))*(IB65=1),0),"")</f>
        <v/>
      </c>
      <c r="IE65" s="284" t="str">
        <f>IF((ID65&lt;&gt;""),((HV65=$B65)*$F65+(HV65=$D65)*$G65=HZ65)*((HX65=$B65)*$F65+(HX65=$D65)*$G65=IA65),"")</f>
        <v/>
      </c>
      <c r="IF65" s="284" t="str">
        <f>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67" t="str">
        <f>IF(($C$65&amp;$E$65&lt;&gt;"")*(HV65&amp;HX65&lt;&gt;""),IF(HV65=HX65,0,($B65=HV65)*($B65&lt;&gt;"")+($D65=HV65)*($D65&lt;&gt;"")+($B65=HX65)*($B65&lt;&gt;"")+($D65=HX65)*($D65&lt;&gt;"")),"")</f>
        <v/>
      </c>
      <c r="II65" s="297"/>
      <c r="IJ65" s="283" t="str">
        <f>IF(II65="","",VLOOKUP(II65,Language!$D$5:$E$63,2,0))</f>
        <v/>
      </c>
      <c r="IK65" s="364"/>
      <c r="IL65" s="283" t="str">
        <f>IF(IK65="","",VLOOKUP(IK65,Language!$D$5:$E$63,2,0))</f>
        <v/>
      </c>
      <c r="IM65" s="365"/>
      <c r="IN65" s="365"/>
      <c r="IO65" s="284" t="str">
        <f>IF(($F65&lt;&gt;"")*($G65&lt;&gt;"")*(IM65&lt;&gt;"")*(IN65&lt;&gt;""),IF(OR(IT65&lt;&gt;2,COUNTIF($B65:$D65,II65)=0,COUNTIF($B65:$D65,IK65)=0),"0",((II65=$B65)*$F65+(II65=$D65)*$G65&gt;(IK65=$B65)*$F65+(IK65=$D65)*$G65)*(IM65&gt;IN65)+((II65=$B65)*$F65+(II65=$D65)*$G65=(IK65=$B65)*$F65+(IK65=$D65)*$G65)*(IM65=IN65)+((II65=$B65)*$F65+(II65=$D65)*$G65&lt;(IK65=$B65)*$F65+(IK65=$D65)*$G65)*(IM65&lt;IN65)),"")</f>
        <v/>
      </c>
      <c r="IP65" s="366">
        <f>COUNTIF(II$65,II65)+COUNTIF(IK$65,II65)</f>
        <v>0</v>
      </c>
      <c r="IQ65" s="284" t="str">
        <f>IF((IO65&lt;&gt;""),IF(OR($F65&lt;&gt;$G65,PrSettings!$M$4="●"),((II65=$B65)*$F65+(II65=$D65)*$G65-(IK65=$B65)*$F65-(IK65=$D65)*$G65=(IM65-IN65))*(IO65=1),0),"")</f>
        <v/>
      </c>
      <c r="IR65" s="284" t="str">
        <f>IF((IQ65&lt;&gt;""),((II65=$B65)*$F65+(II65=$D65)*$G65=IM65)*((IK65=$B65)*$F65+(IK65=$D65)*$G65=IN65),"")</f>
        <v/>
      </c>
      <c r="IS65" s="284" t="str">
        <f>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67" t="str">
        <f>IF(($C$65&amp;$E$65&lt;&gt;"")*(II65&amp;IK65&lt;&gt;""),IF(II65=IK65,0,($B65=II65)*($B65&lt;&gt;"")+($D65=II65)*($D65&lt;&gt;"")+($B65=IK65)*($B65&lt;&gt;"")+($D65=IK65)*($D65&lt;&gt;"")),"")</f>
        <v/>
      </c>
      <c r="IV65" s="297"/>
      <c r="IW65" s="283" t="str">
        <f>IF(IV65="","",VLOOKUP(IV65,Language!$D$5:$E$63,2,0))</f>
        <v/>
      </c>
      <c r="IX65" s="364"/>
      <c r="IY65" s="283" t="str">
        <f>IF(IX65="","",VLOOKUP(IX65,Language!$D$5:$E$63,2,0))</f>
        <v/>
      </c>
      <c r="IZ65" s="365"/>
      <c r="JA65" s="365"/>
      <c r="JB65" s="284" t="str">
        <f>IF(($F65&lt;&gt;"")*($G65&lt;&gt;"")*(IZ65&lt;&gt;"")*(JA65&lt;&gt;""),IF(OR(JG65&lt;&gt;2,COUNTIF($B65:$D65,IV65)=0,COUNTIF($B65:$D65,IX65)=0),"0",((IV65=$B65)*$F65+(IV65=$D65)*$G65&gt;(IX65=$B65)*$F65+(IX65=$D65)*$G65)*(IZ65&gt;JA65)+((IV65=$B65)*$F65+(IV65=$D65)*$G65=(IX65=$B65)*$F65+(IX65=$D65)*$G65)*(IZ65=JA65)+((IV65=$B65)*$F65+(IV65=$D65)*$G65&lt;(IX65=$B65)*$F65+(IX65=$D65)*$G65)*(IZ65&lt;JA65)),"")</f>
        <v/>
      </c>
      <c r="JC65" s="366">
        <f>COUNTIF(IV$65,IV65)+COUNTIF(IX$65,IV65)</f>
        <v>0</v>
      </c>
      <c r="JD65" s="284" t="str">
        <f>IF((JB65&lt;&gt;""),IF(OR($F65&lt;&gt;$G65,PrSettings!$M$4="●"),((IV65=$B65)*$F65+(IV65=$D65)*$G65-(IX65=$B65)*$F65-(IX65=$D65)*$G65=(IZ65-JA65))*(JB65=1),0),"")</f>
        <v/>
      </c>
      <c r="JE65" s="284" t="str">
        <f>IF((JD65&lt;&gt;""),((IV65=$B65)*$F65+(IV65=$D65)*$G65=IZ65)*((IX65=$B65)*$F65+(IX65=$D65)*$G65=JA65),"")</f>
        <v/>
      </c>
      <c r="JF65" s="284" t="str">
        <f>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67" t="str">
        <f>IF(($C$65&amp;$E$65&lt;&gt;"")*(IV65&amp;IX65&lt;&gt;""),IF(IV65=IX65,0,($B65=IV65)*($B65&lt;&gt;"")+($D65=IV65)*($D65&lt;&gt;"")+($B65=IX65)*($B65&lt;&gt;"")+($D65=IX65)*($D65&lt;&gt;"")),"")</f>
        <v/>
      </c>
      <c r="JI65" s="297"/>
      <c r="JJ65" s="283" t="str">
        <f>IF(JI65="","",VLOOKUP(JI65,Language!$D$5:$E$63,2,0))</f>
        <v/>
      </c>
      <c r="JK65" s="364"/>
      <c r="JL65" s="283" t="str">
        <f>IF(JK65="","",VLOOKUP(JK65,Language!$D$5:$E$63,2,0))</f>
        <v/>
      </c>
      <c r="JM65" s="365"/>
      <c r="JN65" s="365"/>
      <c r="JO65" s="284" t="str">
        <f>IF(($F65&lt;&gt;"")*($G65&lt;&gt;"")*(JM65&lt;&gt;"")*(JN65&lt;&gt;""),IF(OR(JT65&lt;&gt;2,COUNTIF($B65:$D65,JI65)=0,COUNTIF($B65:$D65,JK65)=0),"0",((JI65=$B65)*$F65+(JI65=$D65)*$G65&gt;(JK65=$B65)*$F65+(JK65=$D65)*$G65)*(JM65&gt;JN65)+((JI65=$B65)*$F65+(JI65=$D65)*$G65=(JK65=$B65)*$F65+(JK65=$D65)*$G65)*(JM65=JN65)+((JI65=$B65)*$F65+(JI65=$D65)*$G65&lt;(JK65=$B65)*$F65+(JK65=$D65)*$G65)*(JM65&lt;JN65)),"")</f>
        <v/>
      </c>
      <c r="JP65" s="366">
        <f>COUNTIF(JI$65,JI65)+COUNTIF(JK$65,JI65)</f>
        <v>0</v>
      </c>
      <c r="JQ65" s="284" t="str">
        <f>IF((JO65&lt;&gt;""),IF(OR($F65&lt;&gt;$G65,PrSettings!$M$4="●"),((JI65=$B65)*$F65+(JI65=$D65)*$G65-(JK65=$B65)*$F65-(JK65=$D65)*$G65=(JM65-JN65))*(JO65=1),0),"")</f>
        <v/>
      </c>
      <c r="JR65" s="284" t="str">
        <f>IF((JQ65&lt;&gt;""),((JI65=$B65)*$F65+(JI65=$D65)*$G65=JM65)*((JK65=$B65)*$F65+(JK65=$D65)*$G65=JN65),"")</f>
        <v/>
      </c>
      <c r="JS65" s="284" t="str">
        <f>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67" t="str">
        <f>IF(($C$65&amp;$E$65&lt;&gt;"")*(JI65&amp;JK65&lt;&gt;""),IF(JI65=JK65,0,($B65=JI65)*($B65&lt;&gt;"")+($D65=JI65)*($D65&lt;&gt;"")+($B65=JK65)*($B65&lt;&gt;"")+($D65=JK65)*($D65&lt;&gt;"")),"")</f>
        <v/>
      </c>
      <c r="JV65" s="297"/>
      <c r="JW65" s="283" t="str">
        <f>IF(JV65="","",VLOOKUP(JV65,Language!$D$5:$E$63,2,0))</f>
        <v/>
      </c>
      <c r="JX65" s="364"/>
      <c r="JY65" s="283" t="str">
        <f>IF(JX65="","",VLOOKUP(JX65,Language!$D$5:$E$63,2,0))</f>
        <v/>
      </c>
      <c r="JZ65" s="365"/>
      <c r="KA65" s="365"/>
      <c r="KB65" s="284" t="str">
        <f>IF(($F65&lt;&gt;"")*($G65&lt;&gt;"")*(JZ65&lt;&gt;"")*(KA65&lt;&gt;""),IF(OR(KG65&lt;&gt;2,COUNTIF($B65:$D65,JV65)=0,COUNTIF($B65:$D65,JX65)=0),"0",((JV65=$B65)*$F65+(JV65=$D65)*$G65&gt;(JX65=$B65)*$F65+(JX65=$D65)*$G65)*(JZ65&gt;KA65)+((JV65=$B65)*$F65+(JV65=$D65)*$G65=(JX65=$B65)*$F65+(JX65=$D65)*$G65)*(JZ65=KA65)+((JV65=$B65)*$F65+(JV65=$D65)*$G65&lt;(JX65=$B65)*$F65+(JX65=$D65)*$G65)*(JZ65&lt;KA65)),"")</f>
        <v/>
      </c>
      <c r="KC65" s="366">
        <f>COUNTIF(JV$65,JV65)+COUNTIF(JX$65,JV65)</f>
        <v>0</v>
      </c>
      <c r="KD65" s="284" t="str">
        <f>IF((KB65&lt;&gt;""),IF(OR($F65&lt;&gt;$G65,PrSettings!$M$4="●"),((JV65=$B65)*$F65+(JV65=$D65)*$G65-(JX65=$B65)*$F65-(JX65=$D65)*$G65=(JZ65-KA65))*(KB65=1),0),"")</f>
        <v/>
      </c>
      <c r="KE65" s="284" t="str">
        <f>IF((KD65&lt;&gt;""),((JV65=$B65)*$F65+(JV65=$D65)*$G65=JZ65)*((JX65=$B65)*$F65+(JX65=$D65)*$G65=KA65),"")</f>
        <v/>
      </c>
      <c r="KF65" s="284" t="str">
        <f>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67" t="str">
        <f>IF(($C$65&amp;$E$65&lt;&gt;"")*(JV65&amp;JX65&lt;&gt;""),IF(JV65=JX65,0,($B65=JV65)*($B65&lt;&gt;"")+($D65=JV65)*($D65&lt;&gt;"")+($B65=JX65)*($B65&lt;&gt;"")+($D65=JX65)*($D65&lt;&gt;"")),"")</f>
        <v/>
      </c>
      <c r="KI65" s="297"/>
      <c r="KJ65" s="283" t="str">
        <f>IF(KI65="","",VLOOKUP(KI65,Language!$D$5:$E$63,2,0))</f>
        <v/>
      </c>
      <c r="KK65" s="364"/>
      <c r="KL65" s="283" t="str">
        <f>IF(KK65="","",VLOOKUP(KK65,Language!$D$5:$E$63,2,0))</f>
        <v/>
      </c>
      <c r="KM65" s="365"/>
      <c r="KN65" s="365"/>
      <c r="KO65" s="284" t="str">
        <f>IF(($F65&lt;&gt;"")*($G65&lt;&gt;"")*(KM65&lt;&gt;"")*(KN65&lt;&gt;""),IF(OR(KT65&lt;&gt;2,COUNTIF($B65:$D65,KI65)=0,COUNTIF($B65:$D65,KK65)=0),"0",((KI65=$B65)*$F65+(KI65=$D65)*$G65&gt;(KK65=$B65)*$F65+(KK65=$D65)*$G65)*(KM65&gt;KN65)+((KI65=$B65)*$F65+(KI65=$D65)*$G65=(KK65=$B65)*$F65+(KK65=$D65)*$G65)*(KM65=KN65)+((KI65=$B65)*$F65+(KI65=$D65)*$G65&lt;(KK65=$B65)*$F65+(KK65=$D65)*$G65)*(KM65&lt;KN65)),"")</f>
        <v/>
      </c>
      <c r="KP65" s="366">
        <f>COUNTIF(KI$65,KI65)+COUNTIF(KK$65,KI65)</f>
        <v>0</v>
      </c>
      <c r="KQ65" s="284" t="str">
        <f>IF((KO65&lt;&gt;""),IF(OR($F65&lt;&gt;$G65,PrSettings!$M$4="●"),((KI65=$B65)*$F65+(KI65=$D65)*$G65-(KK65=$B65)*$F65-(KK65=$D65)*$G65=(KM65-KN65))*(KO65=1),0),"")</f>
        <v/>
      </c>
      <c r="KR65" s="284" t="str">
        <f>IF((KQ65&lt;&gt;""),((KI65=$B65)*$F65+(KI65=$D65)*$G65=KM65)*((KK65=$B65)*$F65+(KK65=$D65)*$G65=KN65),"")</f>
        <v/>
      </c>
      <c r="KS65" s="284" t="str">
        <f>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67" t="str">
        <f>IF(($C$65&amp;$E$65&lt;&gt;"")*(KI65&amp;KK65&lt;&gt;""),IF(KI65=KK65,0,($B65=KI65)*($B65&lt;&gt;"")+($D65=KI65)*($D65&lt;&gt;"")+($B65=KK65)*($B65&lt;&gt;"")+($D65=KK65)*($D65&lt;&gt;"")),"")</f>
        <v/>
      </c>
      <c r="KV65" s="297"/>
      <c r="KW65" s="283" t="str">
        <f>IF(KV65="","",VLOOKUP(KV65,Language!$D$5:$E$63,2,0))</f>
        <v/>
      </c>
      <c r="KX65" s="364"/>
      <c r="KY65" s="283" t="str">
        <f>IF(KX65="","",VLOOKUP(KX65,Language!$D$5:$E$63,2,0))</f>
        <v/>
      </c>
      <c r="KZ65" s="365"/>
      <c r="LA65" s="365"/>
      <c r="LB65" s="284" t="str">
        <f>IF(($F65&lt;&gt;"")*($G65&lt;&gt;"")*(KZ65&lt;&gt;"")*(LA65&lt;&gt;""),IF(OR(LG65&lt;&gt;2,COUNTIF($B65:$D65,KV65)=0,COUNTIF($B65:$D65,KX65)=0),"0",((KV65=$B65)*$F65+(KV65=$D65)*$G65&gt;(KX65=$B65)*$F65+(KX65=$D65)*$G65)*(KZ65&gt;LA65)+((KV65=$B65)*$F65+(KV65=$D65)*$G65=(KX65=$B65)*$F65+(KX65=$D65)*$G65)*(KZ65=LA65)+((KV65=$B65)*$F65+(KV65=$D65)*$G65&lt;(KX65=$B65)*$F65+(KX65=$D65)*$G65)*(KZ65&lt;LA65)),"")</f>
        <v/>
      </c>
      <c r="LC65" s="366">
        <f>COUNTIF(KV$65,KV65)+COUNTIF(KX$65,KV65)</f>
        <v>0</v>
      </c>
      <c r="LD65" s="284" t="str">
        <f>IF((LB65&lt;&gt;""),IF(OR($F65&lt;&gt;$G65,PrSettings!$M$4="●"),((KV65=$B65)*$F65+(KV65=$D65)*$G65-(KX65=$B65)*$F65-(KX65=$D65)*$G65=(KZ65-LA65))*(LB65=1),0),"")</f>
        <v/>
      </c>
      <c r="LE65" s="284" t="str">
        <f>IF((LD65&lt;&gt;""),((KV65=$B65)*$F65+(KV65=$D65)*$G65=KZ65)*((KX65=$B65)*$F65+(KX65=$D65)*$G65=LA65),"")</f>
        <v/>
      </c>
      <c r="LF65" s="284" t="str">
        <f>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67" t="str">
        <f>IF(($C$65&amp;$E$65&lt;&gt;"")*(KV65&amp;KX65&lt;&gt;""),IF(KV65=KX65,0,($B65=KV65)*($B65&lt;&gt;"")+($D65=KV65)*($D65&lt;&gt;"")+($B65=KX65)*($B65&lt;&gt;"")+($D65=KX65)*($D65&lt;&gt;"")),"")</f>
        <v/>
      </c>
      <c r="LI65" s="297"/>
      <c r="LJ65" s="283" t="str">
        <f>IF(LI65="","",VLOOKUP(LI65,Language!$D$5:$E$63,2,0))</f>
        <v/>
      </c>
      <c r="LK65" s="364"/>
      <c r="LL65" s="283" t="str">
        <f>IF(LK65="","",VLOOKUP(LK65,Language!$D$5:$E$63,2,0))</f>
        <v/>
      </c>
      <c r="LM65" s="365"/>
      <c r="LN65" s="365"/>
      <c r="LO65" s="284" t="str">
        <f>IF(($F65&lt;&gt;"")*($G65&lt;&gt;"")*(LM65&lt;&gt;"")*(LN65&lt;&gt;""),IF(OR(LT65&lt;&gt;2,COUNTIF($B65:$D65,LI65)=0,COUNTIF($B65:$D65,LK65)=0),"0",((LI65=$B65)*$F65+(LI65=$D65)*$G65&gt;(LK65=$B65)*$F65+(LK65=$D65)*$G65)*(LM65&gt;LN65)+((LI65=$B65)*$F65+(LI65=$D65)*$G65=(LK65=$B65)*$F65+(LK65=$D65)*$G65)*(LM65=LN65)+((LI65=$B65)*$F65+(LI65=$D65)*$G65&lt;(LK65=$B65)*$F65+(LK65=$D65)*$G65)*(LM65&lt;LN65)),"")</f>
        <v/>
      </c>
      <c r="LP65" s="366">
        <f>COUNTIF(LI$65,LI65)+COUNTIF(LK$65,LI65)</f>
        <v>0</v>
      </c>
      <c r="LQ65" s="284" t="str">
        <f>IF((LO65&lt;&gt;""),IF(OR($F65&lt;&gt;$G65,PrSettings!$M$4="●"),((LI65=$B65)*$F65+(LI65=$D65)*$G65-(LK65=$B65)*$F65-(LK65=$D65)*$G65=(LM65-LN65))*(LO65=1),0),"")</f>
        <v/>
      </c>
      <c r="LR65" s="284" t="str">
        <f>IF((LQ65&lt;&gt;""),((LI65=$B65)*$F65+(LI65=$D65)*$G65=LM65)*((LK65=$B65)*$F65+(LK65=$D65)*$G65=LN65),"")</f>
        <v/>
      </c>
      <c r="LS65" s="284" t="str">
        <f>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67" t="str">
        <f>IF(($C$65&amp;$E$65&lt;&gt;"")*(LI65&amp;LK65&lt;&gt;""),IF(LI65=LK65,0,($B65=LI65)*($B65&lt;&gt;"")+($D65=LI65)*($D65&lt;&gt;"")+($B65=LK65)*($B65&lt;&gt;"")+($D65=LK65)*($D65&lt;&gt;"")),"")</f>
        <v/>
      </c>
      <c r="LV65" s="297"/>
      <c r="LW65" s="283" t="str">
        <f>IF(LV65="","",VLOOKUP(LV65,Language!$D$5:$E$63,2,0))</f>
        <v/>
      </c>
      <c r="LX65" s="364"/>
      <c r="LY65" s="283" t="str">
        <f>IF(LX65="","",VLOOKUP(LX65,Language!$D$5:$E$63,2,0))</f>
        <v/>
      </c>
      <c r="LZ65" s="365"/>
      <c r="MA65" s="365"/>
      <c r="MB65" s="284" t="str">
        <f>IF(($F65&lt;&gt;"")*($G65&lt;&gt;"")*(LZ65&lt;&gt;"")*(MA65&lt;&gt;""),IF(OR(MG65&lt;&gt;2,COUNTIF($B65:$D65,LV65)=0,COUNTIF($B65:$D65,LX65)=0),"0",((LV65=$B65)*$F65+(LV65=$D65)*$G65&gt;(LX65=$B65)*$F65+(LX65=$D65)*$G65)*(LZ65&gt;MA65)+((LV65=$B65)*$F65+(LV65=$D65)*$G65=(LX65=$B65)*$F65+(LX65=$D65)*$G65)*(LZ65=MA65)+((LV65=$B65)*$F65+(LV65=$D65)*$G65&lt;(LX65=$B65)*$F65+(LX65=$D65)*$G65)*(LZ65&lt;MA65)),"")</f>
        <v/>
      </c>
      <c r="MC65" s="366">
        <f>COUNTIF(LV$65,LV65)+COUNTIF(LX$65,LV65)</f>
        <v>0</v>
      </c>
      <c r="MD65" s="284" t="str">
        <f>IF((MB65&lt;&gt;""),IF(OR($F65&lt;&gt;$G65,PrSettings!$M$4="●"),((LV65=$B65)*$F65+(LV65=$D65)*$G65-(LX65=$B65)*$F65-(LX65=$D65)*$G65=(LZ65-MA65))*(MB65=1),0),"")</f>
        <v/>
      </c>
      <c r="ME65" s="284" t="str">
        <f>IF((MD65&lt;&gt;""),((LV65=$B65)*$F65+(LV65=$D65)*$G65=LZ65)*((LX65=$B65)*$F65+(LX65=$D65)*$G65=MA65),"")</f>
        <v/>
      </c>
      <c r="MF65" s="284" t="str">
        <f>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67" t="str">
        <f>IF(($C$65&amp;$E$65&lt;&gt;"")*(LV65&amp;LX65&lt;&gt;""),IF(LV65=LX65,0,($B65=LV65)*($B65&lt;&gt;"")+($D65=LV65)*($D65&lt;&gt;"")+($B65=LX65)*($B65&lt;&gt;"")+($D65=LX65)*($D65&lt;&gt;"")),"")</f>
        <v/>
      </c>
    </row>
    <row r="66" ht="40.5" customHeight="1">
      <c r="A66" s="172"/>
      <c r="B66" s="172"/>
      <c r="F66" s="59"/>
      <c r="G66" s="59"/>
      <c r="H66" s="133"/>
      <c r="I66" s="368">
        <f t="shared" ref="I66:I68" si="885">IFERROR(VLOOKUP(I57,$B$57:$F$60,5,0),0)</f>
        <v>0</v>
      </c>
      <c r="J66" s="368">
        <f t="shared" ref="J66:J67" si="886">IFERROR(VLOOKUP(I62,$B$62:$F$63,5,0),0)</f>
        <v>0</v>
      </c>
      <c r="K66" s="368">
        <f t="shared" ref="K66:K68" si="887">IFERROR(VLOOKUP(I57,$D$57:$G$60,4,0),0)</f>
        <v>0</v>
      </c>
      <c r="L66" s="305"/>
      <c r="M66" s="306"/>
      <c r="N66" s="306"/>
      <c r="O66" s="240" t="str">
        <f>Language!$E$186</f>
        <v>Final</v>
      </c>
      <c r="P66" s="240" t="str">
        <f>Language!$E$178</f>
        <v>W/D/L</v>
      </c>
      <c r="Q66" s="240" t="str">
        <f>Language!$E$179</f>
        <v>GD</v>
      </c>
      <c r="R66" s="240" t="str">
        <f>Language!$E$180</f>
        <v>exact</v>
      </c>
      <c r="S66" s="240" t="str">
        <f>Language!$E$191</f>
        <v>many g.</v>
      </c>
      <c r="T66" s="241" t="str">
        <f>Language!$E$181</f>
        <v>teams</v>
      </c>
      <c r="V66" s="368">
        <f t="shared" ref="V66:V68" si="889">IFERROR(VLOOKUP(V57,$B$57:$F$60,5,0),0)</f>
        <v>0</v>
      </c>
      <c r="W66" s="368">
        <f t="shared" ref="W66:W67" si="890">IFERROR(VLOOKUP(V62,$B$62:$F$63,5,0),0)</f>
        <v>0</v>
      </c>
      <c r="X66" s="368">
        <f t="shared" ref="X66:X68" si="891">IFERROR(VLOOKUP(V57,$D$57:$G$60,4,0),0)</f>
        <v>0</v>
      </c>
      <c r="Y66" s="305"/>
      <c r="Z66" s="306"/>
      <c r="AA66" s="306"/>
      <c r="AB66" s="240" t="str">
        <f>Language!$E$186</f>
        <v>Final</v>
      </c>
      <c r="AC66" s="240" t="str">
        <f>Language!$E$178</f>
        <v>W/D/L</v>
      </c>
      <c r="AD66" s="240" t="str">
        <f>Language!$E$179</f>
        <v>GD</v>
      </c>
      <c r="AE66" s="240" t="str">
        <f>Language!$E$180</f>
        <v>exact</v>
      </c>
      <c r="AF66" s="240" t="str">
        <f>Language!$E$191</f>
        <v>many g.</v>
      </c>
      <c r="AG66" s="241" t="str">
        <f>Language!$E$181</f>
        <v>teams</v>
      </c>
      <c r="AI66" s="368">
        <f t="shared" ref="AI66:AI68" si="893">IFERROR(VLOOKUP(AI57,$B$57:$F$60,5,0),0)</f>
        <v>0</v>
      </c>
      <c r="AJ66" s="368">
        <f t="shared" ref="AJ66:AJ67" si="894">IFERROR(VLOOKUP(AI62,$B$62:$F$63,5,0),0)</f>
        <v>0</v>
      </c>
      <c r="AK66" s="368">
        <f t="shared" ref="AK66:AK68" si="895">IFERROR(VLOOKUP(AI57,$D$57:$G$60,4,0),0)</f>
        <v>0</v>
      </c>
      <c r="AL66" s="305"/>
      <c r="AM66" s="306"/>
      <c r="AN66" s="306"/>
      <c r="AO66" s="240" t="str">
        <f>Language!$E$186</f>
        <v>Final</v>
      </c>
      <c r="AP66" s="240" t="str">
        <f>Language!$E$178</f>
        <v>W/D/L</v>
      </c>
      <c r="AQ66" s="240" t="str">
        <f>Language!$E$179</f>
        <v>GD</v>
      </c>
      <c r="AR66" s="240" t="str">
        <f>Language!$E$180</f>
        <v>exact</v>
      </c>
      <c r="AS66" s="240" t="str">
        <f>Language!$E$191</f>
        <v>many g.</v>
      </c>
      <c r="AT66" s="241" t="str">
        <f>Language!$E$181</f>
        <v>teams</v>
      </c>
      <c r="AV66" s="368">
        <f t="shared" ref="AV66:AV68" si="897">IFERROR(VLOOKUP(AV57,$B$57:$F$60,5,0),0)</f>
        <v>0</v>
      </c>
      <c r="AW66" s="368">
        <f t="shared" ref="AW66:AW67" si="898">IFERROR(VLOOKUP(AV62,$B$62:$F$63,5,0),0)</f>
        <v>0</v>
      </c>
      <c r="AX66" s="368">
        <f t="shared" ref="AX66:AX68" si="899">IFERROR(VLOOKUP(AV57,$D$57:$G$60,4,0),0)</f>
        <v>0</v>
      </c>
      <c r="AY66" s="305"/>
      <c r="AZ66" s="306"/>
      <c r="BA66" s="306"/>
      <c r="BB66" s="240" t="str">
        <f>Language!$E$186</f>
        <v>Final</v>
      </c>
      <c r="BC66" s="240" t="str">
        <f>Language!$E$178</f>
        <v>W/D/L</v>
      </c>
      <c r="BD66" s="240" t="str">
        <f>Language!$E$179</f>
        <v>GD</v>
      </c>
      <c r="BE66" s="240" t="str">
        <f>Language!$E$180</f>
        <v>exact</v>
      </c>
      <c r="BF66" s="240" t="str">
        <f>Language!$E$191</f>
        <v>many g.</v>
      </c>
      <c r="BG66" s="241" t="str">
        <f>Language!$E$181</f>
        <v>teams</v>
      </c>
      <c r="BI66" s="368">
        <f t="shared" ref="BI66:BI68" si="901">IFERROR(VLOOKUP(BI57,$B$57:$F$60,5,0),0)</f>
        <v>0</v>
      </c>
      <c r="BJ66" s="368">
        <f t="shared" ref="BJ66:BJ67" si="902">IFERROR(VLOOKUP(BI62,$B$62:$F$63,5,0),0)</f>
        <v>0</v>
      </c>
      <c r="BK66" s="368">
        <f t="shared" ref="BK66:BK68" si="903">IFERROR(VLOOKUP(BI57,$D$57:$G$60,4,0),0)</f>
        <v>0</v>
      </c>
      <c r="BL66" s="305"/>
      <c r="BM66" s="306"/>
      <c r="BN66" s="306"/>
      <c r="BO66" s="240" t="str">
        <f>Language!$E$186</f>
        <v>Final</v>
      </c>
      <c r="BP66" s="240" t="str">
        <f>Language!$E$178</f>
        <v>W/D/L</v>
      </c>
      <c r="BQ66" s="240" t="str">
        <f>Language!$E$179</f>
        <v>GD</v>
      </c>
      <c r="BR66" s="240" t="str">
        <f>Language!$E$180</f>
        <v>exact</v>
      </c>
      <c r="BS66" s="240" t="str">
        <f>Language!$E$191</f>
        <v>many g.</v>
      </c>
      <c r="BT66" s="241" t="str">
        <f>Language!$E$181</f>
        <v>teams</v>
      </c>
      <c r="BV66" s="368">
        <f t="shared" ref="BV66:BV68" si="905">IFERROR(VLOOKUP(BV57,$B$57:$F$60,5,0),0)</f>
        <v>0</v>
      </c>
      <c r="BW66" s="368">
        <f t="shared" ref="BW66:BW67" si="906">IFERROR(VLOOKUP(BV62,$B$62:$F$63,5,0),0)</f>
        <v>0</v>
      </c>
      <c r="BX66" s="368">
        <f t="shared" ref="BX66:BX68" si="907">IFERROR(VLOOKUP(BV57,$D$57:$G$60,4,0),0)</f>
        <v>0</v>
      </c>
      <c r="BY66" s="305"/>
      <c r="BZ66" s="306"/>
      <c r="CA66" s="306"/>
      <c r="CB66" s="240" t="str">
        <f>Language!$E$186</f>
        <v>Final</v>
      </c>
      <c r="CC66" s="240" t="str">
        <f>Language!$E$178</f>
        <v>W/D/L</v>
      </c>
      <c r="CD66" s="240" t="str">
        <f>Language!$E$179</f>
        <v>GD</v>
      </c>
      <c r="CE66" s="240" t="str">
        <f>Language!$E$180</f>
        <v>exact</v>
      </c>
      <c r="CF66" s="240" t="str">
        <f>Language!$E$191</f>
        <v>many g.</v>
      </c>
      <c r="CG66" s="241" t="str">
        <f>Language!$E$181</f>
        <v>teams</v>
      </c>
      <c r="CI66" s="368">
        <f t="shared" ref="CI66:CI68" si="909">IFERROR(VLOOKUP(CI57,$B$57:$F$60,5,0),0)</f>
        <v>0</v>
      </c>
      <c r="CJ66" s="368">
        <f t="shared" ref="CJ66:CJ67" si="910">IFERROR(VLOOKUP(CI62,$B$62:$F$63,5,0),0)</f>
        <v>0</v>
      </c>
      <c r="CK66" s="368">
        <f t="shared" ref="CK66:CK68" si="911">IFERROR(VLOOKUP(CI57,$D$57:$G$60,4,0),0)</f>
        <v>0</v>
      </c>
      <c r="CL66" s="305"/>
      <c r="CM66" s="306"/>
      <c r="CN66" s="306"/>
      <c r="CO66" s="240" t="str">
        <f>Language!$E$186</f>
        <v>Final</v>
      </c>
      <c r="CP66" s="240" t="str">
        <f>Language!$E$178</f>
        <v>W/D/L</v>
      </c>
      <c r="CQ66" s="240" t="str">
        <f>Language!$E$179</f>
        <v>GD</v>
      </c>
      <c r="CR66" s="240" t="str">
        <f>Language!$E$180</f>
        <v>exact</v>
      </c>
      <c r="CS66" s="240" t="str">
        <f>Language!$E$191</f>
        <v>many g.</v>
      </c>
      <c r="CT66" s="241" t="str">
        <f>Language!$E$181</f>
        <v>teams</v>
      </c>
      <c r="CV66" s="368">
        <f t="shared" ref="CV66:CV68" si="913">IFERROR(VLOOKUP(CV57,$B$57:$F$60,5,0),0)</f>
        <v>0</v>
      </c>
      <c r="CW66" s="368">
        <f t="shared" ref="CW66:CW67" si="914">IFERROR(VLOOKUP(CV62,$B$62:$F$63,5,0),0)</f>
        <v>0</v>
      </c>
      <c r="CX66" s="368">
        <f t="shared" ref="CX66:CX68" si="915">IFERROR(VLOOKUP(CV57,$D$57:$G$60,4,0),0)</f>
        <v>0</v>
      </c>
      <c r="CY66" s="305"/>
      <c r="CZ66" s="306"/>
      <c r="DA66" s="306"/>
      <c r="DB66" s="240" t="str">
        <f>Language!$E$186</f>
        <v>Final</v>
      </c>
      <c r="DC66" s="240" t="str">
        <f>Language!$E$178</f>
        <v>W/D/L</v>
      </c>
      <c r="DD66" s="240" t="str">
        <f>Language!$E$179</f>
        <v>GD</v>
      </c>
      <c r="DE66" s="240" t="str">
        <f>Language!$E$180</f>
        <v>exact</v>
      </c>
      <c r="DF66" s="240" t="str">
        <f>Language!$E$191</f>
        <v>many g.</v>
      </c>
      <c r="DG66" s="241" t="str">
        <f>Language!$E$181</f>
        <v>teams</v>
      </c>
      <c r="DI66" s="368">
        <f t="shared" ref="DI66:DI68" si="917">IFERROR(VLOOKUP(DI57,$B$57:$F$60,5,0),0)</f>
        <v>0</v>
      </c>
      <c r="DJ66" s="368">
        <f t="shared" ref="DJ66:DJ67" si="918">IFERROR(VLOOKUP(DI62,$B$62:$F$63,5,0),0)</f>
        <v>0</v>
      </c>
      <c r="DK66" s="368">
        <f t="shared" ref="DK66:DK68" si="919">IFERROR(VLOOKUP(DI57,$D$57:$G$60,4,0),0)</f>
        <v>0</v>
      </c>
      <c r="DL66" s="305"/>
      <c r="DM66" s="306"/>
      <c r="DN66" s="306"/>
      <c r="DO66" s="240" t="str">
        <f>Language!$E$186</f>
        <v>Final</v>
      </c>
      <c r="DP66" s="240" t="str">
        <f>Language!$E$178</f>
        <v>W/D/L</v>
      </c>
      <c r="DQ66" s="240" t="str">
        <f>Language!$E$179</f>
        <v>GD</v>
      </c>
      <c r="DR66" s="240" t="str">
        <f>Language!$E$180</f>
        <v>exact</v>
      </c>
      <c r="DS66" s="240" t="str">
        <f>Language!$E$191</f>
        <v>many g.</v>
      </c>
      <c r="DT66" s="241" t="str">
        <f>Language!$E$181</f>
        <v>teams</v>
      </c>
      <c r="DV66" s="368">
        <f t="shared" ref="DV66:DV68" si="921">IFERROR(VLOOKUP(DV57,$B$57:$F$60,5,0),0)</f>
        <v>0</v>
      </c>
      <c r="DW66" s="368">
        <f t="shared" ref="DW66:DW67" si="922">IFERROR(VLOOKUP(DV62,$B$62:$F$63,5,0),0)</f>
        <v>0</v>
      </c>
      <c r="DX66" s="368">
        <f t="shared" ref="DX66:DX68" si="923">IFERROR(VLOOKUP(DV57,$D$57:$G$60,4,0),0)</f>
        <v>0</v>
      </c>
      <c r="DY66" s="305"/>
      <c r="DZ66" s="306"/>
      <c r="EA66" s="306"/>
      <c r="EB66" s="240" t="str">
        <f>Language!$E$186</f>
        <v>Final</v>
      </c>
      <c r="EC66" s="240" t="str">
        <f>Language!$E$178</f>
        <v>W/D/L</v>
      </c>
      <c r="ED66" s="240" t="str">
        <f>Language!$E$179</f>
        <v>GD</v>
      </c>
      <c r="EE66" s="240" t="str">
        <f>Language!$E$180</f>
        <v>exact</v>
      </c>
      <c r="EF66" s="240" t="str">
        <f>Language!$E$191</f>
        <v>many g.</v>
      </c>
      <c r="EG66" s="241" t="str">
        <f>Language!$E$181</f>
        <v>teams</v>
      </c>
      <c r="EI66" s="368">
        <f t="shared" ref="EI66:EI68" si="925">IFERROR(VLOOKUP(EI57,$B$57:$F$60,5,0),0)</f>
        <v>0</v>
      </c>
      <c r="EJ66" s="368">
        <f t="shared" ref="EJ66:EJ67" si="926">IFERROR(VLOOKUP(EI62,$B$62:$F$63,5,0),0)</f>
        <v>0</v>
      </c>
      <c r="EK66" s="368">
        <f t="shared" ref="EK66:EK68" si="927">IFERROR(VLOOKUP(EI57,$D$57:$G$60,4,0),0)</f>
        <v>0</v>
      </c>
      <c r="EL66" s="305"/>
      <c r="EM66" s="306"/>
      <c r="EN66" s="306"/>
      <c r="EO66" s="240" t="str">
        <f>Language!$E$186</f>
        <v>Final</v>
      </c>
      <c r="EP66" s="240" t="str">
        <f>Language!$E$178</f>
        <v>W/D/L</v>
      </c>
      <c r="EQ66" s="240" t="str">
        <f>Language!$E$179</f>
        <v>GD</v>
      </c>
      <c r="ER66" s="240" t="str">
        <f>Language!$E$180</f>
        <v>exact</v>
      </c>
      <c r="ES66" s="240" t="str">
        <f>Language!$E$191</f>
        <v>many g.</v>
      </c>
      <c r="ET66" s="241" t="str">
        <f>Language!$E$181</f>
        <v>teams</v>
      </c>
      <c r="EV66" s="368">
        <f t="shared" ref="EV66:EV68" si="929">IFERROR(VLOOKUP(EV57,$B$57:$F$60,5,0),0)</f>
        <v>0</v>
      </c>
      <c r="EW66" s="368">
        <f t="shared" ref="EW66:EW67" si="930">IFERROR(VLOOKUP(EV62,$B$62:$F$63,5,0),0)</f>
        <v>0</v>
      </c>
      <c r="EX66" s="368">
        <f t="shared" ref="EX66:EX68" si="931">IFERROR(VLOOKUP(EV57,$D$57:$G$60,4,0),0)</f>
        <v>0</v>
      </c>
      <c r="EY66" s="305"/>
      <c r="EZ66" s="306"/>
      <c r="FA66" s="306"/>
      <c r="FB66" s="240" t="str">
        <f>Language!$E$186</f>
        <v>Final</v>
      </c>
      <c r="FC66" s="240" t="str">
        <f>Language!$E$178</f>
        <v>W/D/L</v>
      </c>
      <c r="FD66" s="240" t="str">
        <f>Language!$E$179</f>
        <v>GD</v>
      </c>
      <c r="FE66" s="240" t="str">
        <f>Language!$E$180</f>
        <v>exact</v>
      </c>
      <c r="FF66" s="240" t="str">
        <f>Language!$E$191</f>
        <v>many g.</v>
      </c>
      <c r="FG66" s="241" t="str">
        <f>Language!$E$181</f>
        <v>teams</v>
      </c>
      <c r="FI66" s="368">
        <f t="shared" ref="FI66:FI68" si="933">IFERROR(VLOOKUP(FI57,$B$57:$F$60,5,0),0)</f>
        <v>0</v>
      </c>
      <c r="FJ66" s="368">
        <f t="shared" ref="FJ66:FJ67" si="934">IFERROR(VLOOKUP(FI62,$B$62:$F$63,5,0),0)</f>
        <v>0</v>
      </c>
      <c r="FK66" s="368">
        <f t="shared" ref="FK66:FK68" si="935">IFERROR(VLOOKUP(FI57,$D$57:$G$60,4,0),0)</f>
        <v>0</v>
      </c>
      <c r="FL66" s="305"/>
      <c r="FM66" s="306"/>
      <c r="FN66" s="306"/>
      <c r="FO66" s="240" t="str">
        <f>Language!$E$186</f>
        <v>Final</v>
      </c>
      <c r="FP66" s="240" t="str">
        <f>Language!$E$178</f>
        <v>W/D/L</v>
      </c>
      <c r="FQ66" s="240" t="str">
        <f>Language!$E$179</f>
        <v>GD</v>
      </c>
      <c r="FR66" s="240" t="str">
        <f>Language!$E$180</f>
        <v>exact</v>
      </c>
      <c r="FS66" s="240" t="str">
        <f>Language!$E$191</f>
        <v>many g.</v>
      </c>
      <c r="FT66" s="241" t="str">
        <f>Language!$E$181</f>
        <v>teams</v>
      </c>
      <c r="FV66" s="368">
        <f t="shared" ref="FV66:FV68" si="937">IFERROR(VLOOKUP(FV57,$B$57:$F$60,5,0),0)</f>
        <v>0</v>
      </c>
      <c r="FW66" s="368">
        <f t="shared" ref="FW66:FW67" si="938">IFERROR(VLOOKUP(FV62,$B$62:$F$63,5,0),0)</f>
        <v>0</v>
      </c>
      <c r="FX66" s="368">
        <f t="shared" ref="FX66:FX68" si="939">IFERROR(VLOOKUP(FV57,$D$57:$G$60,4,0),0)</f>
        <v>0</v>
      </c>
      <c r="FY66" s="305"/>
      <c r="FZ66" s="306"/>
      <c r="GA66" s="306"/>
      <c r="GB66" s="240" t="str">
        <f>Language!$E$186</f>
        <v>Final</v>
      </c>
      <c r="GC66" s="240" t="str">
        <f>Language!$E$178</f>
        <v>W/D/L</v>
      </c>
      <c r="GD66" s="240" t="str">
        <f>Language!$E$179</f>
        <v>GD</v>
      </c>
      <c r="GE66" s="240" t="str">
        <f>Language!$E$180</f>
        <v>exact</v>
      </c>
      <c r="GF66" s="240" t="str">
        <f>Language!$E$191</f>
        <v>many g.</v>
      </c>
      <c r="GG66" s="241" t="str">
        <f>Language!$E$181</f>
        <v>teams</v>
      </c>
      <c r="GI66" s="368">
        <f t="shared" ref="GI66:GI68" si="941">IFERROR(VLOOKUP(GI57,$B$57:$F$60,5,0),0)</f>
        <v>0</v>
      </c>
      <c r="GJ66" s="368">
        <f t="shared" ref="GJ66:GJ67" si="942">IFERROR(VLOOKUP(GI62,$B$62:$F$63,5,0),0)</f>
        <v>0</v>
      </c>
      <c r="GK66" s="368">
        <f t="shared" ref="GK66:GK68" si="943">IFERROR(VLOOKUP(GI57,$D$57:$G$60,4,0),0)</f>
        <v>0</v>
      </c>
      <c r="GL66" s="305"/>
      <c r="GM66" s="306"/>
      <c r="GN66" s="306"/>
      <c r="GO66" s="240" t="str">
        <f>Language!$E$186</f>
        <v>Final</v>
      </c>
      <c r="GP66" s="240" t="str">
        <f>Language!$E$178</f>
        <v>W/D/L</v>
      </c>
      <c r="GQ66" s="240" t="str">
        <f>Language!$E$179</f>
        <v>GD</v>
      </c>
      <c r="GR66" s="240" t="str">
        <f>Language!$E$180</f>
        <v>exact</v>
      </c>
      <c r="GS66" s="240" t="str">
        <f>Language!$E$191</f>
        <v>many g.</v>
      </c>
      <c r="GT66" s="241" t="str">
        <f>Language!$E$181</f>
        <v>teams</v>
      </c>
      <c r="GV66" s="368">
        <f t="shared" ref="GV66:GV68" si="945">IFERROR(VLOOKUP(GV57,$B$57:$F$60,5,0),0)</f>
        <v>0</v>
      </c>
      <c r="GW66" s="368">
        <f t="shared" ref="GW66:GW67" si="946">IFERROR(VLOOKUP(GV62,$B$62:$F$63,5,0),0)</f>
        <v>0</v>
      </c>
      <c r="GX66" s="368">
        <f t="shared" ref="GX66:GX68" si="947">IFERROR(VLOOKUP(GV57,$D$57:$G$60,4,0),0)</f>
        <v>0</v>
      </c>
      <c r="GY66" s="305"/>
      <c r="GZ66" s="306"/>
      <c r="HA66" s="306"/>
      <c r="HB66" s="240" t="str">
        <f>Language!$E$186</f>
        <v>Final</v>
      </c>
      <c r="HC66" s="240" t="str">
        <f>Language!$E$178</f>
        <v>W/D/L</v>
      </c>
      <c r="HD66" s="240" t="str">
        <f>Language!$E$179</f>
        <v>GD</v>
      </c>
      <c r="HE66" s="240" t="str">
        <f>Language!$E$180</f>
        <v>exact</v>
      </c>
      <c r="HF66" s="240" t="str">
        <f>Language!$E$191</f>
        <v>many g.</v>
      </c>
      <c r="HG66" s="241" t="str">
        <f>Language!$E$181</f>
        <v>teams</v>
      </c>
      <c r="HI66" s="368">
        <f t="shared" ref="HI66:HI68" si="949">IFERROR(VLOOKUP(HI57,$B$57:$F$60,5,0),0)</f>
        <v>0</v>
      </c>
      <c r="HJ66" s="368">
        <f t="shared" ref="HJ66:HJ67" si="950">IFERROR(VLOOKUP(HI62,$B$62:$F$63,5,0),0)</f>
        <v>0</v>
      </c>
      <c r="HK66" s="368">
        <f t="shared" ref="HK66:HK68" si="951">IFERROR(VLOOKUP(HI57,$D$57:$G$60,4,0),0)</f>
        <v>0</v>
      </c>
      <c r="HL66" s="305"/>
      <c r="HM66" s="306"/>
      <c r="HN66" s="306"/>
      <c r="HO66" s="240" t="str">
        <f>Language!$E$186</f>
        <v>Final</v>
      </c>
      <c r="HP66" s="240" t="str">
        <f>Language!$E$178</f>
        <v>W/D/L</v>
      </c>
      <c r="HQ66" s="240" t="str">
        <f>Language!$E$179</f>
        <v>GD</v>
      </c>
      <c r="HR66" s="240" t="str">
        <f>Language!$E$180</f>
        <v>exact</v>
      </c>
      <c r="HS66" s="240" t="str">
        <f>Language!$E$191</f>
        <v>many g.</v>
      </c>
      <c r="HT66" s="241" t="str">
        <f>Language!$E$181</f>
        <v>teams</v>
      </c>
      <c r="HV66" s="368">
        <f t="shared" ref="HV66:HV68" si="953">IFERROR(VLOOKUP(HV57,$B$57:$F$60,5,0),0)</f>
        <v>0</v>
      </c>
      <c r="HW66" s="368">
        <f t="shared" ref="HW66:HW67" si="954">IFERROR(VLOOKUP(HV62,$B$62:$F$63,5,0),0)</f>
        <v>0</v>
      </c>
      <c r="HX66" s="368">
        <f t="shared" ref="HX66:HX68" si="955">IFERROR(VLOOKUP(HV57,$D$57:$G$60,4,0),0)</f>
        <v>0</v>
      </c>
      <c r="HY66" s="305"/>
      <c r="HZ66" s="306"/>
      <c r="IA66" s="306"/>
      <c r="IB66" s="240" t="str">
        <f>Language!$E$186</f>
        <v>Final</v>
      </c>
      <c r="IC66" s="240" t="str">
        <f>Language!$E$178</f>
        <v>W/D/L</v>
      </c>
      <c r="ID66" s="240" t="str">
        <f>Language!$E$179</f>
        <v>GD</v>
      </c>
      <c r="IE66" s="240" t="str">
        <f>Language!$E$180</f>
        <v>exact</v>
      </c>
      <c r="IF66" s="240" t="str">
        <f>Language!$E$191</f>
        <v>many g.</v>
      </c>
      <c r="IG66" s="241" t="str">
        <f>Language!$E$181</f>
        <v>teams</v>
      </c>
      <c r="II66" s="368">
        <f t="shared" ref="II66:II68" si="957">IFERROR(VLOOKUP(II57,$B$57:$F$60,5,0),0)</f>
        <v>0</v>
      </c>
      <c r="IJ66" s="368">
        <f t="shared" ref="IJ66:IJ67" si="958">IFERROR(VLOOKUP(II62,$B$62:$F$63,5,0),0)</f>
        <v>0</v>
      </c>
      <c r="IK66" s="368">
        <f t="shared" ref="IK66:IK68" si="959">IFERROR(VLOOKUP(II57,$D$57:$G$60,4,0),0)</f>
        <v>0</v>
      </c>
      <c r="IL66" s="305"/>
      <c r="IM66" s="306"/>
      <c r="IN66" s="306"/>
      <c r="IO66" s="240" t="str">
        <f>Language!$E$186</f>
        <v>Final</v>
      </c>
      <c r="IP66" s="240" t="str">
        <f>Language!$E$178</f>
        <v>W/D/L</v>
      </c>
      <c r="IQ66" s="240" t="str">
        <f>Language!$E$179</f>
        <v>GD</v>
      </c>
      <c r="IR66" s="240" t="str">
        <f>Language!$E$180</f>
        <v>exact</v>
      </c>
      <c r="IS66" s="240" t="str">
        <f>Language!$E$191</f>
        <v>many g.</v>
      </c>
      <c r="IT66" s="241" t="str">
        <f>Language!$E$181</f>
        <v>teams</v>
      </c>
      <c r="IV66" s="368">
        <f t="shared" ref="IV66:IV68" si="961">IFERROR(VLOOKUP(IV57,$B$57:$F$60,5,0),0)</f>
        <v>0</v>
      </c>
      <c r="IW66" s="368">
        <f t="shared" ref="IW66:IW67" si="962">IFERROR(VLOOKUP(IV62,$B$62:$F$63,5,0),0)</f>
        <v>0</v>
      </c>
      <c r="IX66" s="368">
        <f t="shared" ref="IX66:IX68" si="963">IFERROR(VLOOKUP(IV57,$D$57:$G$60,4,0),0)</f>
        <v>0</v>
      </c>
      <c r="IY66" s="305"/>
      <c r="IZ66" s="306"/>
      <c r="JA66" s="306"/>
      <c r="JB66" s="240" t="str">
        <f>Language!$E$186</f>
        <v>Final</v>
      </c>
      <c r="JC66" s="240" t="str">
        <f>Language!$E$178</f>
        <v>W/D/L</v>
      </c>
      <c r="JD66" s="240" t="str">
        <f>Language!$E$179</f>
        <v>GD</v>
      </c>
      <c r="JE66" s="240" t="str">
        <f>Language!$E$180</f>
        <v>exact</v>
      </c>
      <c r="JF66" s="240" t="str">
        <f>Language!$E$191</f>
        <v>many g.</v>
      </c>
      <c r="JG66" s="241" t="str">
        <f>Language!$E$181</f>
        <v>teams</v>
      </c>
      <c r="JI66" s="368">
        <f t="shared" ref="JI66:JI68" si="965">IFERROR(VLOOKUP(JI57,$B$57:$F$60,5,0),0)</f>
        <v>0</v>
      </c>
      <c r="JJ66" s="368">
        <f t="shared" ref="JJ66:JJ67" si="966">IFERROR(VLOOKUP(JI62,$B$62:$F$63,5,0),0)</f>
        <v>0</v>
      </c>
      <c r="JK66" s="368">
        <f t="shared" ref="JK66:JK68" si="967">IFERROR(VLOOKUP(JI57,$D$57:$G$60,4,0),0)</f>
        <v>0</v>
      </c>
      <c r="JL66" s="305"/>
      <c r="JM66" s="306"/>
      <c r="JN66" s="306"/>
      <c r="JO66" s="240" t="str">
        <f>Language!$E$186</f>
        <v>Final</v>
      </c>
      <c r="JP66" s="240" t="str">
        <f>Language!$E$178</f>
        <v>W/D/L</v>
      </c>
      <c r="JQ66" s="240" t="str">
        <f>Language!$E$179</f>
        <v>GD</v>
      </c>
      <c r="JR66" s="240" t="str">
        <f>Language!$E$180</f>
        <v>exact</v>
      </c>
      <c r="JS66" s="240" t="str">
        <f>Language!$E$191</f>
        <v>many g.</v>
      </c>
      <c r="JT66" s="241" t="str">
        <f>Language!$E$181</f>
        <v>teams</v>
      </c>
      <c r="JV66" s="368">
        <f t="shared" ref="JV66:JV68" si="969">IFERROR(VLOOKUP(JV57,$B$57:$F$60,5,0),0)</f>
        <v>0</v>
      </c>
      <c r="JW66" s="368">
        <f t="shared" ref="JW66:JW67" si="970">IFERROR(VLOOKUP(JV62,$B$62:$F$63,5,0),0)</f>
        <v>0</v>
      </c>
      <c r="JX66" s="368">
        <f t="shared" ref="JX66:JX68" si="971">IFERROR(VLOOKUP(JV57,$D$57:$G$60,4,0),0)</f>
        <v>0</v>
      </c>
      <c r="JY66" s="305"/>
      <c r="JZ66" s="306"/>
      <c r="KA66" s="306"/>
      <c r="KB66" s="240" t="str">
        <f>Language!$E$186</f>
        <v>Final</v>
      </c>
      <c r="KC66" s="240" t="str">
        <f>Language!$E$178</f>
        <v>W/D/L</v>
      </c>
      <c r="KD66" s="240" t="str">
        <f>Language!$E$179</f>
        <v>GD</v>
      </c>
      <c r="KE66" s="240" t="str">
        <f>Language!$E$180</f>
        <v>exact</v>
      </c>
      <c r="KF66" s="240" t="str">
        <f>Language!$E$191</f>
        <v>many g.</v>
      </c>
      <c r="KG66" s="241" t="str">
        <f>Language!$E$181</f>
        <v>teams</v>
      </c>
      <c r="KI66" s="368">
        <f t="shared" ref="KI66:KI68" si="973">IFERROR(VLOOKUP(KI57,$B$57:$F$60,5,0),0)</f>
        <v>0</v>
      </c>
      <c r="KJ66" s="368">
        <f t="shared" ref="KJ66:KJ67" si="974">IFERROR(VLOOKUP(KI62,$B$62:$F$63,5,0),0)</f>
        <v>0</v>
      </c>
      <c r="KK66" s="368">
        <f t="shared" ref="KK66:KK68" si="975">IFERROR(VLOOKUP(KI57,$D$57:$G$60,4,0),0)</f>
        <v>0</v>
      </c>
      <c r="KL66" s="305"/>
      <c r="KM66" s="306"/>
      <c r="KN66" s="306"/>
      <c r="KO66" s="240" t="str">
        <f>Language!$E$186</f>
        <v>Final</v>
      </c>
      <c r="KP66" s="240" t="str">
        <f>Language!$E$178</f>
        <v>W/D/L</v>
      </c>
      <c r="KQ66" s="240" t="str">
        <f>Language!$E$179</f>
        <v>GD</v>
      </c>
      <c r="KR66" s="240" t="str">
        <f>Language!$E$180</f>
        <v>exact</v>
      </c>
      <c r="KS66" s="240" t="str">
        <f>Language!$E$191</f>
        <v>many g.</v>
      </c>
      <c r="KT66" s="241" t="str">
        <f>Language!$E$181</f>
        <v>teams</v>
      </c>
      <c r="KV66" s="368">
        <f t="shared" ref="KV66:KV68" si="977">IFERROR(VLOOKUP(KV57,$B$57:$F$60,5,0),0)</f>
        <v>0</v>
      </c>
      <c r="KW66" s="368">
        <f t="shared" ref="KW66:KW67" si="978">IFERROR(VLOOKUP(KV62,$B$62:$F$63,5,0),0)</f>
        <v>0</v>
      </c>
      <c r="KX66" s="368">
        <f t="shared" ref="KX66:KX68" si="979">IFERROR(VLOOKUP(KV57,$D$57:$G$60,4,0),0)</f>
        <v>0</v>
      </c>
      <c r="KY66" s="305"/>
      <c r="KZ66" s="306"/>
      <c r="LA66" s="306"/>
      <c r="LB66" s="240" t="str">
        <f>Language!$E$186</f>
        <v>Final</v>
      </c>
      <c r="LC66" s="240" t="str">
        <f>Language!$E$178</f>
        <v>W/D/L</v>
      </c>
      <c r="LD66" s="240" t="str">
        <f>Language!$E$179</f>
        <v>GD</v>
      </c>
      <c r="LE66" s="240" t="str">
        <f>Language!$E$180</f>
        <v>exact</v>
      </c>
      <c r="LF66" s="240" t="str">
        <f>Language!$E$191</f>
        <v>many g.</v>
      </c>
      <c r="LG66" s="241" t="str">
        <f>Language!$E$181</f>
        <v>teams</v>
      </c>
      <c r="LI66" s="368">
        <f t="shared" ref="LI66:LI68" si="981">IFERROR(VLOOKUP(LI57,$B$57:$F$60,5,0),0)</f>
        <v>0</v>
      </c>
      <c r="LJ66" s="368">
        <f t="shared" ref="LJ66:LJ67" si="982">IFERROR(VLOOKUP(LI62,$B$62:$F$63,5,0),0)</f>
        <v>0</v>
      </c>
      <c r="LK66" s="368">
        <f t="shared" ref="LK66:LK68" si="983">IFERROR(VLOOKUP(LI57,$D$57:$G$60,4,0),0)</f>
        <v>0</v>
      </c>
      <c r="LL66" s="305"/>
      <c r="LM66" s="306"/>
      <c r="LN66" s="306"/>
      <c r="LO66" s="240" t="str">
        <f>Language!$E$186</f>
        <v>Final</v>
      </c>
      <c r="LP66" s="240" t="str">
        <f>Language!$E$178</f>
        <v>W/D/L</v>
      </c>
      <c r="LQ66" s="240" t="str">
        <f>Language!$E$179</f>
        <v>GD</v>
      </c>
      <c r="LR66" s="240" t="str">
        <f>Language!$E$180</f>
        <v>exact</v>
      </c>
      <c r="LS66" s="240" t="str">
        <f>Language!$E$191</f>
        <v>many g.</v>
      </c>
      <c r="LT66" s="241" t="str">
        <f>Language!$E$181</f>
        <v>teams</v>
      </c>
      <c r="LV66" s="368">
        <f t="shared" ref="LV66:LV68" si="985">IFERROR(VLOOKUP(LV57,$B$57:$F$60,5,0),0)</f>
        <v>0</v>
      </c>
      <c r="LW66" s="368">
        <f t="shared" ref="LW66:LW67" si="986">IFERROR(VLOOKUP(LV62,$B$62:$F$63,5,0),0)</f>
        <v>0</v>
      </c>
      <c r="LX66" s="368">
        <f t="shared" ref="LX66:LX68" si="987">IFERROR(VLOOKUP(LV57,$D$57:$G$60,4,0),0)</f>
        <v>0</v>
      </c>
      <c r="LY66" s="305"/>
      <c r="LZ66" s="306"/>
      <c r="MA66" s="306"/>
      <c r="MB66" s="240" t="str">
        <f>Language!$E$186</f>
        <v>Final</v>
      </c>
      <c r="MC66" s="240" t="str">
        <f>Language!$E$178</f>
        <v>W/D/L</v>
      </c>
      <c r="MD66" s="240" t="str">
        <f>Language!$E$179</f>
        <v>GD</v>
      </c>
      <c r="ME66" s="240" t="str">
        <f>Language!$E$180</f>
        <v>exact</v>
      </c>
      <c r="MF66" s="240" t="str">
        <f>Language!$E$191</f>
        <v>many g.</v>
      </c>
      <c r="MG66" s="241" t="str">
        <f>Language!$E$181</f>
        <v>teams</v>
      </c>
    </row>
    <row r="67">
      <c r="A67" s="172"/>
      <c r="B67" s="172"/>
      <c r="F67" s="59"/>
      <c r="G67" s="59"/>
      <c r="H67" s="133"/>
      <c r="I67" s="368">
        <f t="shared" si="885"/>
        <v>0</v>
      </c>
      <c r="J67" s="368">
        <f t="shared" si="886"/>
        <v>0</v>
      </c>
      <c r="K67" s="368">
        <f t="shared" si="887"/>
        <v>0</v>
      </c>
      <c r="L67" s="307" t="str">
        <f>Language!$E$216</f>
        <v>Number:</v>
      </c>
      <c r="M67" s="308"/>
      <c r="N67" s="309"/>
      <c r="O67" s="255">
        <f>SUM(O65)</f>
        <v>0</v>
      </c>
      <c r="P67" s="255">
        <f>SUM(P6:P63)</f>
        <v>0</v>
      </c>
      <c r="Q67" s="255">
        <f t="shared" ref="Q67:S67" si="888">SUM(Q6:Q65)</f>
        <v>0</v>
      </c>
      <c r="R67" s="255">
        <f t="shared" si="888"/>
        <v>0</v>
      </c>
      <c r="S67" s="255">
        <f t="shared" si="888"/>
        <v>0</v>
      </c>
      <c r="T67" s="273">
        <f>SUM(T57:T65)</f>
        <v>0</v>
      </c>
      <c r="V67" s="368">
        <f t="shared" si="889"/>
        <v>0</v>
      </c>
      <c r="W67" s="368">
        <f t="shared" si="890"/>
        <v>0</v>
      </c>
      <c r="X67" s="368">
        <f t="shared" si="891"/>
        <v>0</v>
      </c>
      <c r="Y67" s="307" t="str">
        <f>Language!$E$216</f>
        <v>Number:</v>
      </c>
      <c r="Z67" s="308"/>
      <c r="AA67" s="309"/>
      <c r="AB67" s="255">
        <f>SUM(AB65)</f>
        <v>0</v>
      </c>
      <c r="AC67" s="255">
        <f>SUM(AC6:AC63)</f>
        <v>0</v>
      </c>
      <c r="AD67" s="255">
        <f t="shared" ref="AD67:AF67" si="892">SUM(AD6:AD65)</f>
        <v>0</v>
      </c>
      <c r="AE67" s="255">
        <f t="shared" si="892"/>
        <v>0</v>
      </c>
      <c r="AF67" s="255">
        <f t="shared" si="892"/>
        <v>0</v>
      </c>
      <c r="AG67" s="273">
        <f>SUM(AG57:AG65)</f>
        <v>0</v>
      </c>
      <c r="AI67" s="368">
        <f t="shared" si="893"/>
        <v>0</v>
      </c>
      <c r="AJ67" s="368">
        <f t="shared" si="894"/>
        <v>0</v>
      </c>
      <c r="AK67" s="368">
        <f t="shared" si="895"/>
        <v>0</v>
      </c>
      <c r="AL67" s="307" t="str">
        <f>Language!$E$216</f>
        <v>Number:</v>
      </c>
      <c r="AM67" s="308"/>
      <c r="AN67" s="309"/>
      <c r="AO67" s="255">
        <f>SUM(AO65)</f>
        <v>0</v>
      </c>
      <c r="AP67" s="255">
        <f>SUM(AP6:AP63)</f>
        <v>0</v>
      </c>
      <c r="AQ67" s="255">
        <f t="shared" ref="AQ67:AS67" si="896">SUM(AQ6:AQ65)</f>
        <v>0</v>
      </c>
      <c r="AR67" s="255">
        <f t="shared" si="896"/>
        <v>0</v>
      </c>
      <c r="AS67" s="255">
        <f t="shared" si="896"/>
        <v>0</v>
      </c>
      <c r="AT67" s="273">
        <f>SUM(AT57:AT65)</f>
        <v>0</v>
      </c>
      <c r="AV67" s="368">
        <f t="shared" si="897"/>
        <v>0</v>
      </c>
      <c r="AW67" s="368">
        <f t="shared" si="898"/>
        <v>0</v>
      </c>
      <c r="AX67" s="368">
        <f t="shared" si="899"/>
        <v>0</v>
      </c>
      <c r="AY67" s="307" t="str">
        <f>Language!$E$216</f>
        <v>Number:</v>
      </c>
      <c r="AZ67" s="308"/>
      <c r="BA67" s="309"/>
      <c r="BB67" s="255">
        <f>SUM(BB65)</f>
        <v>0</v>
      </c>
      <c r="BC67" s="255">
        <f>SUM(BC6:BC63)</f>
        <v>0</v>
      </c>
      <c r="BD67" s="255">
        <f t="shared" ref="BD67:BF67" si="900">SUM(BD6:BD65)</f>
        <v>0</v>
      </c>
      <c r="BE67" s="255">
        <f t="shared" si="900"/>
        <v>0</v>
      </c>
      <c r="BF67" s="255">
        <f t="shared" si="900"/>
        <v>0</v>
      </c>
      <c r="BG67" s="273">
        <f>SUM(BG57:BG65)</f>
        <v>0</v>
      </c>
      <c r="BI67" s="368">
        <f t="shared" si="901"/>
        <v>0</v>
      </c>
      <c r="BJ67" s="368">
        <f t="shared" si="902"/>
        <v>0</v>
      </c>
      <c r="BK67" s="368">
        <f t="shared" si="903"/>
        <v>0</v>
      </c>
      <c r="BL67" s="307" t="str">
        <f>Language!$E$216</f>
        <v>Number:</v>
      </c>
      <c r="BM67" s="308"/>
      <c r="BN67" s="309"/>
      <c r="BO67" s="255">
        <f>SUM(BO65)</f>
        <v>0</v>
      </c>
      <c r="BP67" s="255">
        <f>SUM(BP6:BP63)</f>
        <v>0</v>
      </c>
      <c r="BQ67" s="255">
        <f t="shared" ref="BQ67:BS67" si="904">SUM(BQ6:BQ65)</f>
        <v>0</v>
      </c>
      <c r="BR67" s="255">
        <f t="shared" si="904"/>
        <v>0</v>
      </c>
      <c r="BS67" s="255">
        <f t="shared" si="904"/>
        <v>0</v>
      </c>
      <c r="BT67" s="273">
        <f>SUM(BT57:BT65)</f>
        <v>0</v>
      </c>
      <c r="BV67" s="368">
        <f t="shared" si="905"/>
        <v>0</v>
      </c>
      <c r="BW67" s="368">
        <f t="shared" si="906"/>
        <v>0</v>
      </c>
      <c r="BX67" s="368">
        <f t="shared" si="907"/>
        <v>0</v>
      </c>
      <c r="BY67" s="307" t="str">
        <f>Language!$E$216</f>
        <v>Number:</v>
      </c>
      <c r="BZ67" s="308"/>
      <c r="CA67" s="309"/>
      <c r="CB67" s="255">
        <f>SUM(CB65)</f>
        <v>0</v>
      </c>
      <c r="CC67" s="255">
        <f>SUM(CC6:CC63)</f>
        <v>0</v>
      </c>
      <c r="CD67" s="255">
        <f t="shared" ref="CD67:CF67" si="908">SUM(CD6:CD65)</f>
        <v>0</v>
      </c>
      <c r="CE67" s="255">
        <f t="shared" si="908"/>
        <v>0</v>
      </c>
      <c r="CF67" s="255">
        <f t="shared" si="908"/>
        <v>0</v>
      </c>
      <c r="CG67" s="273">
        <f>SUM(CG57:CG65)</f>
        <v>0</v>
      </c>
      <c r="CI67" s="368">
        <f t="shared" si="909"/>
        <v>0</v>
      </c>
      <c r="CJ67" s="368">
        <f t="shared" si="910"/>
        <v>0</v>
      </c>
      <c r="CK67" s="368">
        <f t="shared" si="911"/>
        <v>0</v>
      </c>
      <c r="CL67" s="307" t="str">
        <f>Language!$E$216</f>
        <v>Number:</v>
      </c>
      <c r="CM67" s="308"/>
      <c r="CN67" s="309"/>
      <c r="CO67" s="255">
        <f>SUM(CO65)</f>
        <v>0</v>
      </c>
      <c r="CP67" s="255">
        <f>SUM(CP6:CP63)</f>
        <v>0</v>
      </c>
      <c r="CQ67" s="255">
        <f t="shared" ref="CQ67:CS67" si="912">SUM(CQ6:CQ65)</f>
        <v>0</v>
      </c>
      <c r="CR67" s="255">
        <f t="shared" si="912"/>
        <v>0</v>
      </c>
      <c r="CS67" s="255">
        <f t="shared" si="912"/>
        <v>0</v>
      </c>
      <c r="CT67" s="273">
        <f>SUM(CT57:CT65)</f>
        <v>0</v>
      </c>
      <c r="CV67" s="368">
        <f t="shared" si="913"/>
        <v>0</v>
      </c>
      <c r="CW67" s="368">
        <f t="shared" si="914"/>
        <v>0</v>
      </c>
      <c r="CX67" s="368">
        <f t="shared" si="915"/>
        <v>0</v>
      </c>
      <c r="CY67" s="307" t="str">
        <f>Language!$E$216</f>
        <v>Number:</v>
      </c>
      <c r="CZ67" s="308"/>
      <c r="DA67" s="309"/>
      <c r="DB67" s="255">
        <f>SUM(DB65)</f>
        <v>0</v>
      </c>
      <c r="DC67" s="255">
        <f>SUM(DC6:DC63)</f>
        <v>0</v>
      </c>
      <c r="DD67" s="255">
        <f t="shared" ref="DD67:DF67" si="916">SUM(DD6:DD65)</f>
        <v>0</v>
      </c>
      <c r="DE67" s="255">
        <f t="shared" si="916"/>
        <v>0</v>
      </c>
      <c r="DF67" s="255">
        <f t="shared" si="916"/>
        <v>0</v>
      </c>
      <c r="DG67" s="273">
        <f>SUM(DG57:DG65)</f>
        <v>0</v>
      </c>
      <c r="DI67" s="368">
        <f t="shared" si="917"/>
        <v>0</v>
      </c>
      <c r="DJ67" s="368">
        <f t="shared" si="918"/>
        <v>0</v>
      </c>
      <c r="DK67" s="368">
        <f t="shared" si="919"/>
        <v>0</v>
      </c>
      <c r="DL67" s="307" t="str">
        <f>Language!$E$216</f>
        <v>Number:</v>
      </c>
      <c r="DM67" s="308"/>
      <c r="DN67" s="309"/>
      <c r="DO67" s="255">
        <f>SUM(DO65)</f>
        <v>0</v>
      </c>
      <c r="DP67" s="255">
        <f>SUM(DP6:DP63)</f>
        <v>0</v>
      </c>
      <c r="DQ67" s="255">
        <f t="shared" ref="DQ67:DS67" si="920">SUM(DQ6:DQ65)</f>
        <v>0</v>
      </c>
      <c r="DR67" s="255">
        <f t="shared" si="920"/>
        <v>0</v>
      </c>
      <c r="DS67" s="255">
        <f t="shared" si="920"/>
        <v>0</v>
      </c>
      <c r="DT67" s="273">
        <f>SUM(DT57:DT65)</f>
        <v>0</v>
      </c>
      <c r="DV67" s="368">
        <f t="shared" si="921"/>
        <v>0</v>
      </c>
      <c r="DW67" s="368">
        <f t="shared" si="922"/>
        <v>0</v>
      </c>
      <c r="DX67" s="368">
        <f t="shared" si="923"/>
        <v>0</v>
      </c>
      <c r="DY67" s="307" t="str">
        <f>Language!$E$216</f>
        <v>Number:</v>
      </c>
      <c r="DZ67" s="308"/>
      <c r="EA67" s="309"/>
      <c r="EB67" s="255">
        <f>SUM(EB65)</f>
        <v>0</v>
      </c>
      <c r="EC67" s="255">
        <f>SUM(EC6:EC63)</f>
        <v>0</v>
      </c>
      <c r="ED67" s="255">
        <f t="shared" ref="ED67:EF67" si="924">SUM(ED6:ED65)</f>
        <v>0</v>
      </c>
      <c r="EE67" s="255">
        <f t="shared" si="924"/>
        <v>0</v>
      </c>
      <c r="EF67" s="255">
        <f t="shared" si="924"/>
        <v>0</v>
      </c>
      <c r="EG67" s="273">
        <f>SUM(EG57:EG65)</f>
        <v>0</v>
      </c>
      <c r="EI67" s="368">
        <f t="shared" si="925"/>
        <v>0</v>
      </c>
      <c r="EJ67" s="368">
        <f t="shared" si="926"/>
        <v>0</v>
      </c>
      <c r="EK67" s="368">
        <f t="shared" si="927"/>
        <v>0</v>
      </c>
      <c r="EL67" s="307" t="str">
        <f>Language!$E$216</f>
        <v>Number:</v>
      </c>
      <c r="EM67" s="308"/>
      <c r="EN67" s="309"/>
      <c r="EO67" s="255">
        <f>SUM(EO65)</f>
        <v>0</v>
      </c>
      <c r="EP67" s="255">
        <f>SUM(EP6:EP63)</f>
        <v>0</v>
      </c>
      <c r="EQ67" s="255">
        <f t="shared" ref="EQ67:ES67" si="928">SUM(EQ6:EQ65)</f>
        <v>0</v>
      </c>
      <c r="ER67" s="255">
        <f t="shared" si="928"/>
        <v>0</v>
      </c>
      <c r="ES67" s="255">
        <f t="shared" si="928"/>
        <v>0</v>
      </c>
      <c r="ET67" s="273">
        <f>SUM(ET57:ET65)</f>
        <v>0</v>
      </c>
      <c r="EV67" s="368">
        <f t="shared" si="929"/>
        <v>0</v>
      </c>
      <c r="EW67" s="368">
        <f t="shared" si="930"/>
        <v>0</v>
      </c>
      <c r="EX67" s="368">
        <f t="shared" si="931"/>
        <v>0</v>
      </c>
      <c r="EY67" s="307" t="str">
        <f>Language!$E$216</f>
        <v>Number:</v>
      </c>
      <c r="EZ67" s="308"/>
      <c r="FA67" s="309"/>
      <c r="FB67" s="255">
        <f>SUM(FB65)</f>
        <v>0</v>
      </c>
      <c r="FC67" s="255">
        <f>SUM(FC6:FC63)</f>
        <v>0</v>
      </c>
      <c r="FD67" s="255">
        <f t="shared" ref="FD67:FF67" si="932">SUM(FD6:FD65)</f>
        <v>0</v>
      </c>
      <c r="FE67" s="255">
        <f t="shared" si="932"/>
        <v>0</v>
      </c>
      <c r="FF67" s="255">
        <f t="shared" si="932"/>
        <v>0</v>
      </c>
      <c r="FG67" s="273">
        <f>SUM(FG57:FG65)</f>
        <v>0</v>
      </c>
      <c r="FI67" s="368">
        <f t="shared" si="933"/>
        <v>0</v>
      </c>
      <c r="FJ67" s="368">
        <f t="shared" si="934"/>
        <v>0</v>
      </c>
      <c r="FK67" s="368">
        <f t="shared" si="935"/>
        <v>0</v>
      </c>
      <c r="FL67" s="307" t="str">
        <f>Language!$E$216</f>
        <v>Number:</v>
      </c>
      <c r="FM67" s="308"/>
      <c r="FN67" s="309"/>
      <c r="FO67" s="255">
        <f>SUM(FO65)</f>
        <v>0</v>
      </c>
      <c r="FP67" s="255">
        <f>SUM(FP6:FP63)</f>
        <v>0</v>
      </c>
      <c r="FQ67" s="255">
        <f t="shared" ref="FQ67:FS67" si="936">SUM(FQ6:FQ65)</f>
        <v>0</v>
      </c>
      <c r="FR67" s="255">
        <f t="shared" si="936"/>
        <v>0</v>
      </c>
      <c r="FS67" s="255">
        <f t="shared" si="936"/>
        <v>0</v>
      </c>
      <c r="FT67" s="273">
        <f>SUM(FT57:FT65)</f>
        <v>0</v>
      </c>
      <c r="FV67" s="368">
        <f t="shared" si="937"/>
        <v>0</v>
      </c>
      <c r="FW67" s="368">
        <f t="shared" si="938"/>
        <v>0</v>
      </c>
      <c r="FX67" s="368">
        <f t="shared" si="939"/>
        <v>0</v>
      </c>
      <c r="FY67" s="307" t="str">
        <f>Language!$E$216</f>
        <v>Number:</v>
      </c>
      <c r="FZ67" s="308"/>
      <c r="GA67" s="309"/>
      <c r="GB67" s="255">
        <f>SUM(GB65)</f>
        <v>0</v>
      </c>
      <c r="GC67" s="255">
        <f>SUM(GC6:GC63)</f>
        <v>0</v>
      </c>
      <c r="GD67" s="255">
        <f t="shared" ref="GD67:GF67" si="940">SUM(GD6:GD65)</f>
        <v>0</v>
      </c>
      <c r="GE67" s="255">
        <f t="shared" si="940"/>
        <v>0</v>
      </c>
      <c r="GF67" s="255">
        <f t="shared" si="940"/>
        <v>0</v>
      </c>
      <c r="GG67" s="273">
        <f>SUM(GG57:GG65)</f>
        <v>0</v>
      </c>
      <c r="GI67" s="368">
        <f t="shared" si="941"/>
        <v>0</v>
      </c>
      <c r="GJ67" s="368">
        <f t="shared" si="942"/>
        <v>0</v>
      </c>
      <c r="GK67" s="368">
        <f t="shared" si="943"/>
        <v>0</v>
      </c>
      <c r="GL67" s="307" t="str">
        <f>Language!$E$216</f>
        <v>Number:</v>
      </c>
      <c r="GM67" s="308"/>
      <c r="GN67" s="309"/>
      <c r="GO67" s="255">
        <f>SUM(GO65)</f>
        <v>0</v>
      </c>
      <c r="GP67" s="255">
        <f>SUM(GP6:GP63)</f>
        <v>0</v>
      </c>
      <c r="GQ67" s="255">
        <f t="shared" ref="GQ67:GS67" si="944">SUM(GQ6:GQ65)</f>
        <v>0</v>
      </c>
      <c r="GR67" s="255">
        <f t="shared" si="944"/>
        <v>0</v>
      </c>
      <c r="GS67" s="255">
        <f t="shared" si="944"/>
        <v>0</v>
      </c>
      <c r="GT67" s="273">
        <f>SUM(GT57:GT65)</f>
        <v>0</v>
      </c>
      <c r="GV67" s="368">
        <f t="shared" si="945"/>
        <v>0</v>
      </c>
      <c r="GW67" s="368">
        <f t="shared" si="946"/>
        <v>0</v>
      </c>
      <c r="GX67" s="368">
        <f t="shared" si="947"/>
        <v>0</v>
      </c>
      <c r="GY67" s="307" t="str">
        <f>Language!$E$216</f>
        <v>Number:</v>
      </c>
      <c r="GZ67" s="308"/>
      <c r="HA67" s="309"/>
      <c r="HB67" s="255">
        <f>SUM(HB65)</f>
        <v>0</v>
      </c>
      <c r="HC67" s="255">
        <f>SUM(HC6:HC63)</f>
        <v>0</v>
      </c>
      <c r="HD67" s="255">
        <f t="shared" ref="HD67:HF67" si="948">SUM(HD6:HD65)</f>
        <v>0</v>
      </c>
      <c r="HE67" s="255">
        <f t="shared" si="948"/>
        <v>0</v>
      </c>
      <c r="HF67" s="255">
        <f t="shared" si="948"/>
        <v>0</v>
      </c>
      <c r="HG67" s="273">
        <f>SUM(HG57:HG65)</f>
        <v>0</v>
      </c>
      <c r="HI67" s="368">
        <f t="shared" si="949"/>
        <v>0</v>
      </c>
      <c r="HJ67" s="368">
        <f t="shared" si="950"/>
        <v>0</v>
      </c>
      <c r="HK67" s="368">
        <f t="shared" si="951"/>
        <v>0</v>
      </c>
      <c r="HL67" s="307" t="str">
        <f>Language!$E$216</f>
        <v>Number:</v>
      </c>
      <c r="HM67" s="308"/>
      <c r="HN67" s="309"/>
      <c r="HO67" s="255">
        <f>SUM(HO65)</f>
        <v>0</v>
      </c>
      <c r="HP67" s="255">
        <f>SUM(HP6:HP63)</f>
        <v>0</v>
      </c>
      <c r="HQ67" s="255">
        <f t="shared" ref="HQ67:HS67" si="952">SUM(HQ6:HQ65)</f>
        <v>0</v>
      </c>
      <c r="HR67" s="255">
        <f t="shared" si="952"/>
        <v>0</v>
      </c>
      <c r="HS67" s="255">
        <f t="shared" si="952"/>
        <v>0</v>
      </c>
      <c r="HT67" s="273">
        <f>SUM(HT57:HT65)</f>
        <v>0</v>
      </c>
      <c r="HV67" s="368">
        <f t="shared" si="953"/>
        <v>0</v>
      </c>
      <c r="HW67" s="368">
        <f t="shared" si="954"/>
        <v>0</v>
      </c>
      <c r="HX67" s="368">
        <f t="shared" si="955"/>
        <v>0</v>
      </c>
      <c r="HY67" s="307" t="str">
        <f>Language!$E$216</f>
        <v>Number:</v>
      </c>
      <c r="HZ67" s="308"/>
      <c r="IA67" s="309"/>
      <c r="IB67" s="255">
        <f>SUM(IB65)</f>
        <v>0</v>
      </c>
      <c r="IC67" s="255">
        <f>SUM(IC6:IC63)</f>
        <v>0</v>
      </c>
      <c r="ID67" s="255">
        <f t="shared" ref="ID67:IF67" si="956">SUM(ID6:ID65)</f>
        <v>0</v>
      </c>
      <c r="IE67" s="255">
        <f t="shared" si="956"/>
        <v>0</v>
      </c>
      <c r="IF67" s="255">
        <f t="shared" si="956"/>
        <v>0</v>
      </c>
      <c r="IG67" s="273">
        <f>SUM(IG57:IG65)</f>
        <v>0</v>
      </c>
      <c r="II67" s="368">
        <f t="shared" si="957"/>
        <v>0</v>
      </c>
      <c r="IJ67" s="368">
        <f t="shared" si="958"/>
        <v>0</v>
      </c>
      <c r="IK67" s="368">
        <f t="shared" si="959"/>
        <v>0</v>
      </c>
      <c r="IL67" s="307" t="str">
        <f>Language!$E$216</f>
        <v>Number:</v>
      </c>
      <c r="IM67" s="308"/>
      <c r="IN67" s="309"/>
      <c r="IO67" s="255">
        <f>SUM(IO65)</f>
        <v>0</v>
      </c>
      <c r="IP67" s="255">
        <f>SUM(IP6:IP63)</f>
        <v>0</v>
      </c>
      <c r="IQ67" s="255">
        <f t="shared" ref="IQ67:IS67" si="960">SUM(IQ6:IQ65)</f>
        <v>0</v>
      </c>
      <c r="IR67" s="255">
        <f t="shared" si="960"/>
        <v>0</v>
      </c>
      <c r="IS67" s="255">
        <f t="shared" si="960"/>
        <v>0</v>
      </c>
      <c r="IT67" s="273">
        <f>SUM(IT57:IT65)</f>
        <v>0</v>
      </c>
      <c r="IV67" s="368">
        <f t="shared" si="961"/>
        <v>0</v>
      </c>
      <c r="IW67" s="368">
        <f t="shared" si="962"/>
        <v>0</v>
      </c>
      <c r="IX67" s="368">
        <f t="shared" si="963"/>
        <v>0</v>
      </c>
      <c r="IY67" s="307" t="str">
        <f>Language!$E$216</f>
        <v>Number:</v>
      </c>
      <c r="IZ67" s="308"/>
      <c r="JA67" s="309"/>
      <c r="JB67" s="255">
        <f>SUM(JB65)</f>
        <v>0</v>
      </c>
      <c r="JC67" s="255">
        <f>SUM(JC6:JC63)</f>
        <v>0</v>
      </c>
      <c r="JD67" s="255">
        <f t="shared" ref="JD67:JF67" si="964">SUM(JD6:JD65)</f>
        <v>0</v>
      </c>
      <c r="JE67" s="255">
        <f t="shared" si="964"/>
        <v>0</v>
      </c>
      <c r="JF67" s="255">
        <f t="shared" si="964"/>
        <v>0</v>
      </c>
      <c r="JG67" s="273">
        <f>SUM(JG57:JG65)</f>
        <v>0</v>
      </c>
      <c r="JI67" s="368">
        <f t="shared" si="965"/>
        <v>0</v>
      </c>
      <c r="JJ67" s="368">
        <f t="shared" si="966"/>
        <v>0</v>
      </c>
      <c r="JK67" s="368">
        <f t="shared" si="967"/>
        <v>0</v>
      </c>
      <c r="JL67" s="307" t="str">
        <f>Language!$E$216</f>
        <v>Number:</v>
      </c>
      <c r="JM67" s="308"/>
      <c r="JN67" s="309"/>
      <c r="JO67" s="255">
        <f>SUM(JO65)</f>
        <v>0</v>
      </c>
      <c r="JP67" s="255">
        <f>SUM(JP6:JP63)</f>
        <v>0</v>
      </c>
      <c r="JQ67" s="255">
        <f t="shared" ref="JQ67:JS67" si="968">SUM(JQ6:JQ65)</f>
        <v>0</v>
      </c>
      <c r="JR67" s="255">
        <f t="shared" si="968"/>
        <v>0</v>
      </c>
      <c r="JS67" s="255">
        <f t="shared" si="968"/>
        <v>0</v>
      </c>
      <c r="JT67" s="273">
        <f>SUM(JT57:JT65)</f>
        <v>0</v>
      </c>
      <c r="JV67" s="368">
        <f t="shared" si="969"/>
        <v>0</v>
      </c>
      <c r="JW67" s="368">
        <f t="shared" si="970"/>
        <v>0</v>
      </c>
      <c r="JX67" s="368">
        <f t="shared" si="971"/>
        <v>0</v>
      </c>
      <c r="JY67" s="307" t="str">
        <f>Language!$E$216</f>
        <v>Number:</v>
      </c>
      <c r="JZ67" s="308"/>
      <c r="KA67" s="309"/>
      <c r="KB67" s="255">
        <f>SUM(KB65)</f>
        <v>0</v>
      </c>
      <c r="KC67" s="255">
        <f>SUM(KC6:KC63)</f>
        <v>0</v>
      </c>
      <c r="KD67" s="255">
        <f t="shared" ref="KD67:KF67" si="972">SUM(KD6:KD65)</f>
        <v>0</v>
      </c>
      <c r="KE67" s="255">
        <f t="shared" si="972"/>
        <v>0</v>
      </c>
      <c r="KF67" s="255">
        <f t="shared" si="972"/>
        <v>0</v>
      </c>
      <c r="KG67" s="273">
        <f>SUM(KG57:KG65)</f>
        <v>0</v>
      </c>
      <c r="KI67" s="368">
        <f t="shared" si="973"/>
        <v>0</v>
      </c>
      <c r="KJ67" s="368">
        <f t="shared" si="974"/>
        <v>0</v>
      </c>
      <c r="KK67" s="368">
        <f t="shared" si="975"/>
        <v>0</v>
      </c>
      <c r="KL67" s="307" t="str">
        <f>Language!$E$216</f>
        <v>Number:</v>
      </c>
      <c r="KM67" s="308"/>
      <c r="KN67" s="309"/>
      <c r="KO67" s="255">
        <f>SUM(KO65)</f>
        <v>0</v>
      </c>
      <c r="KP67" s="255">
        <f>SUM(KP6:KP63)</f>
        <v>0</v>
      </c>
      <c r="KQ67" s="255">
        <f t="shared" ref="KQ67:KS67" si="976">SUM(KQ6:KQ65)</f>
        <v>0</v>
      </c>
      <c r="KR67" s="255">
        <f t="shared" si="976"/>
        <v>0</v>
      </c>
      <c r="KS67" s="255">
        <f t="shared" si="976"/>
        <v>0</v>
      </c>
      <c r="KT67" s="273">
        <f>SUM(KT57:KT65)</f>
        <v>0</v>
      </c>
      <c r="KV67" s="368">
        <f t="shared" si="977"/>
        <v>0</v>
      </c>
      <c r="KW67" s="368">
        <f t="shared" si="978"/>
        <v>0</v>
      </c>
      <c r="KX67" s="368">
        <f t="shared" si="979"/>
        <v>0</v>
      </c>
      <c r="KY67" s="307" t="str">
        <f>Language!$E$216</f>
        <v>Number:</v>
      </c>
      <c r="KZ67" s="308"/>
      <c r="LA67" s="309"/>
      <c r="LB67" s="255">
        <f>SUM(LB65)</f>
        <v>0</v>
      </c>
      <c r="LC67" s="255">
        <f>SUM(LC6:LC63)</f>
        <v>0</v>
      </c>
      <c r="LD67" s="255">
        <f t="shared" ref="LD67:LF67" si="980">SUM(LD6:LD65)</f>
        <v>0</v>
      </c>
      <c r="LE67" s="255">
        <f t="shared" si="980"/>
        <v>0</v>
      </c>
      <c r="LF67" s="255">
        <f t="shared" si="980"/>
        <v>0</v>
      </c>
      <c r="LG67" s="273">
        <f>SUM(LG57:LG65)</f>
        <v>0</v>
      </c>
      <c r="LI67" s="368">
        <f t="shared" si="981"/>
        <v>0</v>
      </c>
      <c r="LJ67" s="368">
        <f t="shared" si="982"/>
        <v>0</v>
      </c>
      <c r="LK67" s="368">
        <f t="shared" si="983"/>
        <v>0</v>
      </c>
      <c r="LL67" s="307" t="str">
        <f>Language!$E$216</f>
        <v>Number:</v>
      </c>
      <c r="LM67" s="308"/>
      <c r="LN67" s="309"/>
      <c r="LO67" s="255">
        <f>SUM(LO65)</f>
        <v>0</v>
      </c>
      <c r="LP67" s="255">
        <f>SUM(LP6:LP63)</f>
        <v>0</v>
      </c>
      <c r="LQ67" s="255">
        <f t="shared" ref="LQ67:LS67" si="984">SUM(LQ6:LQ65)</f>
        <v>0</v>
      </c>
      <c r="LR67" s="255">
        <f t="shared" si="984"/>
        <v>0</v>
      </c>
      <c r="LS67" s="255">
        <f t="shared" si="984"/>
        <v>0</v>
      </c>
      <c r="LT67" s="273">
        <f>SUM(LT57:LT65)</f>
        <v>0</v>
      </c>
      <c r="LV67" s="368">
        <f t="shared" si="985"/>
        <v>0</v>
      </c>
      <c r="LW67" s="368">
        <f t="shared" si="986"/>
        <v>0</v>
      </c>
      <c r="LX67" s="368">
        <f t="shared" si="987"/>
        <v>0</v>
      </c>
      <c r="LY67" s="307" t="str">
        <f>Language!$E$216</f>
        <v>Number:</v>
      </c>
      <c r="LZ67" s="308"/>
      <c r="MA67" s="309"/>
      <c r="MB67" s="255">
        <f>SUM(MB65)</f>
        <v>0</v>
      </c>
      <c r="MC67" s="255">
        <f>SUM(MC6:MC63)</f>
        <v>0</v>
      </c>
      <c r="MD67" s="255">
        <f t="shared" ref="MD67:MF67" si="988">SUM(MD6:MD65)</f>
        <v>0</v>
      </c>
      <c r="ME67" s="255">
        <f t="shared" si="988"/>
        <v>0</v>
      </c>
      <c r="MF67" s="255">
        <f t="shared" si="988"/>
        <v>0</v>
      </c>
      <c r="MG67" s="273">
        <f>SUM(MG57:MG65)</f>
        <v>0</v>
      </c>
    </row>
    <row r="68" ht="16.5" hidden="1" customHeight="1">
      <c r="A68" s="172"/>
      <c r="B68" s="172"/>
      <c r="F68" s="59"/>
      <c r="G68" s="59"/>
      <c r="H68" s="133"/>
      <c r="I68" s="368">
        <f t="shared" si="885"/>
        <v>0</v>
      </c>
      <c r="J68" s="368">
        <f>IFERROR(VLOOKUP(I62,$D$62:$G$63,4,0),0)</f>
        <v>0</v>
      </c>
      <c r="K68" s="368">
        <f t="shared" si="887"/>
        <v>0</v>
      </c>
      <c r="L68" s="307" t="str">
        <f>Language!$E$175</f>
        <v>Points:</v>
      </c>
      <c r="M68" s="308"/>
      <c r="N68" s="309"/>
      <c r="O68" s="255">
        <f>O67*PrSettings!$F$9</f>
        <v>0</v>
      </c>
      <c r="P68" s="255">
        <f>P67*PrSettings!$F$4</f>
        <v>0</v>
      </c>
      <c r="Q68" s="255">
        <f>Q67*PrSettings!$F$5</f>
        <v>0</v>
      </c>
      <c r="R68" s="255">
        <f>R67*PrSettings!$F$6</f>
        <v>0</v>
      </c>
      <c r="S68" s="255">
        <f>S67*PrSettings!$F$7</f>
        <v>0</v>
      </c>
      <c r="T68" s="273">
        <f>T67*PrSettings!$F$8</f>
        <v>0</v>
      </c>
      <c r="V68" s="368">
        <f t="shared" si="889"/>
        <v>0</v>
      </c>
      <c r="W68" s="368">
        <f>IFERROR(VLOOKUP(V62,$D$62:$G$63,4,0),0)</f>
        <v>0</v>
      </c>
      <c r="X68" s="368">
        <f t="shared" si="891"/>
        <v>0</v>
      </c>
      <c r="Y68" s="307" t="str">
        <f>Language!$E$175</f>
        <v>Points:</v>
      </c>
      <c r="Z68" s="308"/>
      <c r="AA68" s="309"/>
      <c r="AB68" s="255">
        <f>AB67*PrSettings!$F$9</f>
        <v>0</v>
      </c>
      <c r="AC68" s="255">
        <f>AC67*PrSettings!$F$4</f>
        <v>0</v>
      </c>
      <c r="AD68" s="255">
        <f>AD67*PrSettings!$F$5</f>
        <v>0</v>
      </c>
      <c r="AE68" s="255">
        <f>AE67*PrSettings!$F$6</f>
        <v>0</v>
      </c>
      <c r="AF68" s="255">
        <f>AF67*PrSettings!$F$7</f>
        <v>0</v>
      </c>
      <c r="AG68" s="273">
        <f>AG67*PrSettings!$F$8</f>
        <v>0</v>
      </c>
      <c r="AI68" s="368">
        <f t="shared" si="893"/>
        <v>0</v>
      </c>
      <c r="AJ68" s="368">
        <f>IFERROR(VLOOKUP(AI62,$D$62:$G$63,4,0),0)</f>
        <v>0</v>
      </c>
      <c r="AK68" s="368">
        <f t="shared" si="895"/>
        <v>0</v>
      </c>
      <c r="AL68" s="307" t="str">
        <f>Language!$E$175</f>
        <v>Points:</v>
      </c>
      <c r="AM68" s="308"/>
      <c r="AN68" s="309"/>
      <c r="AO68" s="255">
        <f>AO67*PrSettings!$F$9</f>
        <v>0</v>
      </c>
      <c r="AP68" s="255">
        <f>AP67*PrSettings!$F$4</f>
        <v>0</v>
      </c>
      <c r="AQ68" s="255">
        <f>AQ67*PrSettings!$F$5</f>
        <v>0</v>
      </c>
      <c r="AR68" s="255">
        <f>AR67*PrSettings!$F$6</f>
        <v>0</v>
      </c>
      <c r="AS68" s="255">
        <f>AS67*PrSettings!$F$7</f>
        <v>0</v>
      </c>
      <c r="AT68" s="273">
        <f>AT67*PrSettings!$F$8</f>
        <v>0</v>
      </c>
      <c r="AV68" s="368">
        <f t="shared" si="897"/>
        <v>0</v>
      </c>
      <c r="AW68" s="368">
        <f>IFERROR(VLOOKUP(AV62,$D$62:$G$63,4,0),0)</f>
        <v>0</v>
      </c>
      <c r="AX68" s="368">
        <f t="shared" si="899"/>
        <v>0</v>
      </c>
      <c r="AY68" s="307" t="str">
        <f>Language!$E$175</f>
        <v>Points:</v>
      </c>
      <c r="AZ68" s="308"/>
      <c r="BA68" s="309"/>
      <c r="BB68" s="255">
        <f>BB67*PrSettings!$F$9</f>
        <v>0</v>
      </c>
      <c r="BC68" s="255">
        <f>BC67*PrSettings!$F$4</f>
        <v>0</v>
      </c>
      <c r="BD68" s="255">
        <f>BD67*PrSettings!$F$5</f>
        <v>0</v>
      </c>
      <c r="BE68" s="255">
        <f>BE67*PrSettings!$F$6</f>
        <v>0</v>
      </c>
      <c r="BF68" s="255">
        <f>BF67*PrSettings!$F$7</f>
        <v>0</v>
      </c>
      <c r="BG68" s="273">
        <f>BG67*PrSettings!$F$8</f>
        <v>0</v>
      </c>
      <c r="BI68" s="368">
        <f t="shared" si="901"/>
        <v>0</v>
      </c>
      <c r="BJ68" s="368">
        <f>IFERROR(VLOOKUP(BI62,$D$62:$G$63,4,0),0)</f>
        <v>0</v>
      </c>
      <c r="BK68" s="368">
        <f t="shared" si="903"/>
        <v>0</v>
      </c>
      <c r="BL68" s="307" t="str">
        <f>Language!$E$175</f>
        <v>Points:</v>
      </c>
      <c r="BM68" s="308"/>
      <c r="BN68" s="309"/>
      <c r="BO68" s="255">
        <f>BO67*PrSettings!$F$9</f>
        <v>0</v>
      </c>
      <c r="BP68" s="255">
        <f>BP67*PrSettings!$F$4</f>
        <v>0</v>
      </c>
      <c r="BQ68" s="255">
        <f>BQ67*PrSettings!$F$5</f>
        <v>0</v>
      </c>
      <c r="BR68" s="255">
        <f>BR67*PrSettings!$F$6</f>
        <v>0</v>
      </c>
      <c r="BS68" s="255">
        <f>BS67*PrSettings!$F$7</f>
        <v>0</v>
      </c>
      <c r="BT68" s="273">
        <f>BT67*PrSettings!$F$8</f>
        <v>0</v>
      </c>
      <c r="BV68" s="368">
        <f t="shared" si="905"/>
        <v>0</v>
      </c>
      <c r="BW68" s="368">
        <f>IFERROR(VLOOKUP(BV62,$D$62:$G$63,4,0),0)</f>
        <v>0</v>
      </c>
      <c r="BX68" s="368">
        <f t="shared" si="907"/>
        <v>0</v>
      </c>
      <c r="BY68" s="307" t="str">
        <f>Language!$E$175</f>
        <v>Points:</v>
      </c>
      <c r="BZ68" s="308"/>
      <c r="CA68" s="309"/>
      <c r="CB68" s="255">
        <f>CB67*PrSettings!$F$9</f>
        <v>0</v>
      </c>
      <c r="CC68" s="255">
        <f>CC67*PrSettings!$F$4</f>
        <v>0</v>
      </c>
      <c r="CD68" s="255">
        <f>CD67*PrSettings!$F$5</f>
        <v>0</v>
      </c>
      <c r="CE68" s="255">
        <f>CE67*PrSettings!$F$6</f>
        <v>0</v>
      </c>
      <c r="CF68" s="255">
        <f>CF67*PrSettings!$F$7</f>
        <v>0</v>
      </c>
      <c r="CG68" s="273">
        <f>CG67*PrSettings!$F$8</f>
        <v>0</v>
      </c>
      <c r="CI68" s="368">
        <f t="shared" si="909"/>
        <v>0</v>
      </c>
      <c r="CJ68" s="368">
        <f>IFERROR(VLOOKUP(CI62,$D$62:$G$63,4,0),0)</f>
        <v>0</v>
      </c>
      <c r="CK68" s="368">
        <f t="shared" si="911"/>
        <v>0</v>
      </c>
      <c r="CL68" s="307" t="str">
        <f>Language!$E$175</f>
        <v>Points:</v>
      </c>
      <c r="CM68" s="308"/>
      <c r="CN68" s="309"/>
      <c r="CO68" s="255">
        <f>CO67*PrSettings!$F$9</f>
        <v>0</v>
      </c>
      <c r="CP68" s="255">
        <f>CP67*PrSettings!$F$4</f>
        <v>0</v>
      </c>
      <c r="CQ68" s="255">
        <f>CQ67*PrSettings!$F$5</f>
        <v>0</v>
      </c>
      <c r="CR68" s="255">
        <f>CR67*PrSettings!$F$6</f>
        <v>0</v>
      </c>
      <c r="CS68" s="255">
        <f>CS67*PrSettings!$F$7</f>
        <v>0</v>
      </c>
      <c r="CT68" s="273">
        <f>CT67*PrSettings!$F$8</f>
        <v>0</v>
      </c>
      <c r="CV68" s="368">
        <f t="shared" si="913"/>
        <v>0</v>
      </c>
      <c r="CW68" s="368">
        <f>IFERROR(VLOOKUP(CV62,$D$62:$G$63,4,0),0)</f>
        <v>0</v>
      </c>
      <c r="CX68" s="368">
        <f t="shared" si="915"/>
        <v>0</v>
      </c>
      <c r="CY68" s="307" t="str">
        <f>Language!$E$175</f>
        <v>Points:</v>
      </c>
      <c r="CZ68" s="308"/>
      <c r="DA68" s="309"/>
      <c r="DB68" s="255">
        <f>DB67*PrSettings!$F$9</f>
        <v>0</v>
      </c>
      <c r="DC68" s="255">
        <f>DC67*PrSettings!$F$4</f>
        <v>0</v>
      </c>
      <c r="DD68" s="255">
        <f>DD67*PrSettings!$F$5</f>
        <v>0</v>
      </c>
      <c r="DE68" s="255">
        <f>DE67*PrSettings!$F$6</f>
        <v>0</v>
      </c>
      <c r="DF68" s="255">
        <f>DF67*PrSettings!$F$7</f>
        <v>0</v>
      </c>
      <c r="DG68" s="273">
        <f>DG67*PrSettings!$F$8</f>
        <v>0</v>
      </c>
      <c r="DI68" s="368">
        <f t="shared" si="917"/>
        <v>0</v>
      </c>
      <c r="DJ68" s="368">
        <f>IFERROR(VLOOKUP(DI62,$D$62:$G$63,4,0),0)</f>
        <v>0</v>
      </c>
      <c r="DK68" s="368">
        <f t="shared" si="919"/>
        <v>0</v>
      </c>
      <c r="DL68" s="307" t="str">
        <f>Language!$E$175</f>
        <v>Points:</v>
      </c>
      <c r="DM68" s="308"/>
      <c r="DN68" s="309"/>
      <c r="DO68" s="255">
        <f>DO67*PrSettings!$F$9</f>
        <v>0</v>
      </c>
      <c r="DP68" s="255">
        <f>DP67*PrSettings!$F$4</f>
        <v>0</v>
      </c>
      <c r="DQ68" s="255">
        <f>DQ67*PrSettings!$F$5</f>
        <v>0</v>
      </c>
      <c r="DR68" s="255">
        <f>DR67*PrSettings!$F$6</f>
        <v>0</v>
      </c>
      <c r="DS68" s="255">
        <f>DS67*PrSettings!$F$7</f>
        <v>0</v>
      </c>
      <c r="DT68" s="273">
        <f>DT67*PrSettings!$F$8</f>
        <v>0</v>
      </c>
      <c r="DV68" s="368">
        <f t="shared" si="921"/>
        <v>0</v>
      </c>
      <c r="DW68" s="368">
        <f>IFERROR(VLOOKUP(DV62,$D$62:$G$63,4,0),0)</f>
        <v>0</v>
      </c>
      <c r="DX68" s="368">
        <f t="shared" si="923"/>
        <v>0</v>
      </c>
      <c r="DY68" s="307" t="str">
        <f>Language!$E$175</f>
        <v>Points:</v>
      </c>
      <c r="DZ68" s="308"/>
      <c r="EA68" s="309"/>
      <c r="EB68" s="255">
        <f>EB67*PrSettings!$F$9</f>
        <v>0</v>
      </c>
      <c r="EC68" s="255">
        <f>EC67*PrSettings!$F$4</f>
        <v>0</v>
      </c>
      <c r="ED68" s="255">
        <f>ED67*PrSettings!$F$5</f>
        <v>0</v>
      </c>
      <c r="EE68" s="255">
        <f>EE67*PrSettings!$F$6</f>
        <v>0</v>
      </c>
      <c r="EF68" s="255">
        <f>EF67*PrSettings!$F$7</f>
        <v>0</v>
      </c>
      <c r="EG68" s="273">
        <f>EG67*PrSettings!$F$8</f>
        <v>0</v>
      </c>
      <c r="EI68" s="368">
        <f t="shared" si="925"/>
        <v>0</v>
      </c>
      <c r="EJ68" s="368">
        <f>IFERROR(VLOOKUP(EI62,$D$62:$G$63,4,0),0)</f>
        <v>0</v>
      </c>
      <c r="EK68" s="368">
        <f t="shared" si="927"/>
        <v>0</v>
      </c>
      <c r="EL68" s="307" t="str">
        <f>Language!$E$175</f>
        <v>Points:</v>
      </c>
      <c r="EM68" s="308"/>
      <c r="EN68" s="309"/>
      <c r="EO68" s="255">
        <f>EO67*PrSettings!$F$9</f>
        <v>0</v>
      </c>
      <c r="EP68" s="255">
        <f>EP67*PrSettings!$F$4</f>
        <v>0</v>
      </c>
      <c r="EQ68" s="255">
        <f>EQ67*PrSettings!$F$5</f>
        <v>0</v>
      </c>
      <c r="ER68" s="255">
        <f>ER67*PrSettings!$F$6</f>
        <v>0</v>
      </c>
      <c r="ES68" s="255">
        <f>ES67*PrSettings!$F$7</f>
        <v>0</v>
      </c>
      <c r="ET68" s="273">
        <f>ET67*PrSettings!$F$8</f>
        <v>0</v>
      </c>
      <c r="EV68" s="368">
        <f t="shared" si="929"/>
        <v>0</v>
      </c>
      <c r="EW68" s="368">
        <f>IFERROR(VLOOKUP(EV62,$D$62:$G$63,4,0),0)</f>
        <v>0</v>
      </c>
      <c r="EX68" s="368">
        <f t="shared" si="931"/>
        <v>0</v>
      </c>
      <c r="EY68" s="307" t="str">
        <f>Language!$E$175</f>
        <v>Points:</v>
      </c>
      <c r="EZ68" s="308"/>
      <c r="FA68" s="309"/>
      <c r="FB68" s="255">
        <f>FB67*PrSettings!$F$9</f>
        <v>0</v>
      </c>
      <c r="FC68" s="255">
        <f>FC67*PrSettings!$F$4</f>
        <v>0</v>
      </c>
      <c r="FD68" s="255">
        <f>FD67*PrSettings!$F$5</f>
        <v>0</v>
      </c>
      <c r="FE68" s="255">
        <f>FE67*PrSettings!$F$6</f>
        <v>0</v>
      </c>
      <c r="FF68" s="255">
        <f>FF67*PrSettings!$F$7</f>
        <v>0</v>
      </c>
      <c r="FG68" s="273">
        <f>FG67*PrSettings!$F$8</f>
        <v>0</v>
      </c>
      <c r="FI68" s="368">
        <f t="shared" si="933"/>
        <v>0</v>
      </c>
      <c r="FJ68" s="368">
        <f>IFERROR(VLOOKUP(FI62,$D$62:$G$63,4,0),0)</f>
        <v>0</v>
      </c>
      <c r="FK68" s="368">
        <f t="shared" si="935"/>
        <v>0</v>
      </c>
      <c r="FL68" s="307" t="str">
        <f>Language!$E$175</f>
        <v>Points:</v>
      </c>
      <c r="FM68" s="308"/>
      <c r="FN68" s="309"/>
      <c r="FO68" s="255">
        <f>FO67*PrSettings!$F$9</f>
        <v>0</v>
      </c>
      <c r="FP68" s="255">
        <f>FP67*PrSettings!$F$4</f>
        <v>0</v>
      </c>
      <c r="FQ68" s="255">
        <f>FQ67*PrSettings!$F$5</f>
        <v>0</v>
      </c>
      <c r="FR68" s="255">
        <f>FR67*PrSettings!$F$6</f>
        <v>0</v>
      </c>
      <c r="FS68" s="255">
        <f>FS67*PrSettings!$F$7</f>
        <v>0</v>
      </c>
      <c r="FT68" s="273">
        <f>FT67*PrSettings!$F$8</f>
        <v>0</v>
      </c>
      <c r="FV68" s="368">
        <f t="shared" si="937"/>
        <v>0</v>
      </c>
      <c r="FW68" s="368">
        <f>IFERROR(VLOOKUP(FV62,$D$62:$G$63,4,0),0)</f>
        <v>0</v>
      </c>
      <c r="FX68" s="368">
        <f t="shared" si="939"/>
        <v>0</v>
      </c>
      <c r="FY68" s="307" t="str">
        <f>Language!$E$175</f>
        <v>Points:</v>
      </c>
      <c r="FZ68" s="308"/>
      <c r="GA68" s="309"/>
      <c r="GB68" s="255">
        <f>GB67*PrSettings!$F$9</f>
        <v>0</v>
      </c>
      <c r="GC68" s="255">
        <f>GC67*PrSettings!$F$4</f>
        <v>0</v>
      </c>
      <c r="GD68" s="255">
        <f>GD67*PrSettings!$F$5</f>
        <v>0</v>
      </c>
      <c r="GE68" s="255">
        <f>GE67*PrSettings!$F$6</f>
        <v>0</v>
      </c>
      <c r="GF68" s="255">
        <f>GF67*PrSettings!$F$7</f>
        <v>0</v>
      </c>
      <c r="GG68" s="273">
        <f>GG67*PrSettings!$F$8</f>
        <v>0</v>
      </c>
      <c r="GI68" s="368">
        <f t="shared" si="941"/>
        <v>0</v>
      </c>
      <c r="GJ68" s="368">
        <f>IFERROR(VLOOKUP(GI62,$D$62:$G$63,4,0),0)</f>
        <v>0</v>
      </c>
      <c r="GK68" s="368">
        <f t="shared" si="943"/>
        <v>0</v>
      </c>
      <c r="GL68" s="307" t="str">
        <f>Language!$E$175</f>
        <v>Points:</v>
      </c>
      <c r="GM68" s="308"/>
      <c r="GN68" s="309"/>
      <c r="GO68" s="255">
        <f>GO67*PrSettings!$F$9</f>
        <v>0</v>
      </c>
      <c r="GP68" s="255">
        <f>GP67*PrSettings!$F$4</f>
        <v>0</v>
      </c>
      <c r="GQ68" s="255">
        <f>GQ67*PrSettings!$F$5</f>
        <v>0</v>
      </c>
      <c r="GR68" s="255">
        <f>GR67*PrSettings!$F$6</f>
        <v>0</v>
      </c>
      <c r="GS68" s="255">
        <f>GS67*PrSettings!$F$7</f>
        <v>0</v>
      </c>
      <c r="GT68" s="273">
        <f>GT67*PrSettings!$F$8</f>
        <v>0</v>
      </c>
      <c r="GV68" s="368">
        <f t="shared" si="945"/>
        <v>0</v>
      </c>
      <c r="GW68" s="368">
        <f>IFERROR(VLOOKUP(GV62,$D$62:$G$63,4,0),0)</f>
        <v>0</v>
      </c>
      <c r="GX68" s="368">
        <f t="shared" si="947"/>
        <v>0</v>
      </c>
      <c r="GY68" s="307" t="str">
        <f>Language!$E$175</f>
        <v>Points:</v>
      </c>
      <c r="GZ68" s="308"/>
      <c r="HA68" s="309"/>
      <c r="HB68" s="255">
        <f>HB67*PrSettings!$F$9</f>
        <v>0</v>
      </c>
      <c r="HC68" s="255">
        <f>HC67*PrSettings!$F$4</f>
        <v>0</v>
      </c>
      <c r="HD68" s="255">
        <f>HD67*PrSettings!$F$5</f>
        <v>0</v>
      </c>
      <c r="HE68" s="255">
        <f>HE67*PrSettings!$F$6</f>
        <v>0</v>
      </c>
      <c r="HF68" s="255">
        <f>HF67*PrSettings!$F$7</f>
        <v>0</v>
      </c>
      <c r="HG68" s="273">
        <f>HG67*PrSettings!$F$8</f>
        <v>0</v>
      </c>
      <c r="HI68" s="368">
        <f t="shared" si="949"/>
        <v>0</v>
      </c>
      <c r="HJ68" s="368">
        <f>IFERROR(VLOOKUP(HI62,$D$62:$G$63,4,0),0)</f>
        <v>0</v>
      </c>
      <c r="HK68" s="368">
        <f t="shared" si="951"/>
        <v>0</v>
      </c>
      <c r="HL68" s="307" t="str">
        <f>Language!$E$175</f>
        <v>Points:</v>
      </c>
      <c r="HM68" s="308"/>
      <c r="HN68" s="309"/>
      <c r="HO68" s="255">
        <f>HO67*PrSettings!$F$9</f>
        <v>0</v>
      </c>
      <c r="HP68" s="255">
        <f>HP67*PrSettings!$F$4</f>
        <v>0</v>
      </c>
      <c r="HQ68" s="255">
        <f>HQ67*PrSettings!$F$5</f>
        <v>0</v>
      </c>
      <c r="HR68" s="255">
        <f>HR67*PrSettings!$F$6</f>
        <v>0</v>
      </c>
      <c r="HS68" s="255">
        <f>HS67*PrSettings!$F$7</f>
        <v>0</v>
      </c>
      <c r="HT68" s="273">
        <f>HT67*PrSettings!$F$8</f>
        <v>0</v>
      </c>
      <c r="HV68" s="368">
        <f t="shared" si="953"/>
        <v>0</v>
      </c>
      <c r="HW68" s="368">
        <f>IFERROR(VLOOKUP(HV62,$D$62:$G$63,4,0),0)</f>
        <v>0</v>
      </c>
      <c r="HX68" s="368">
        <f t="shared" si="955"/>
        <v>0</v>
      </c>
      <c r="HY68" s="307" t="str">
        <f>Language!$E$175</f>
        <v>Points:</v>
      </c>
      <c r="HZ68" s="308"/>
      <c r="IA68" s="309"/>
      <c r="IB68" s="255">
        <f>IB67*PrSettings!$F$9</f>
        <v>0</v>
      </c>
      <c r="IC68" s="255">
        <f>IC67*PrSettings!$F$4</f>
        <v>0</v>
      </c>
      <c r="ID68" s="255">
        <f>ID67*PrSettings!$F$5</f>
        <v>0</v>
      </c>
      <c r="IE68" s="255">
        <f>IE67*PrSettings!$F$6</f>
        <v>0</v>
      </c>
      <c r="IF68" s="255">
        <f>IF67*PrSettings!$F$7</f>
        <v>0</v>
      </c>
      <c r="IG68" s="273">
        <f>IG67*PrSettings!$F$8</f>
        <v>0</v>
      </c>
      <c r="II68" s="368">
        <f t="shared" si="957"/>
        <v>0</v>
      </c>
      <c r="IJ68" s="368">
        <f>IFERROR(VLOOKUP(II62,$D$62:$G$63,4,0),0)</f>
        <v>0</v>
      </c>
      <c r="IK68" s="368">
        <f t="shared" si="959"/>
        <v>0</v>
      </c>
      <c r="IL68" s="307" t="str">
        <f>Language!$E$175</f>
        <v>Points:</v>
      </c>
      <c r="IM68" s="308"/>
      <c r="IN68" s="309"/>
      <c r="IO68" s="255">
        <f>IO67*PrSettings!$F$9</f>
        <v>0</v>
      </c>
      <c r="IP68" s="255">
        <f>IP67*PrSettings!$F$4</f>
        <v>0</v>
      </c>
      <c r="IQ68" s="255">
        <f>IQ67*PrSettings!$F$5</f>
        <v>0</v>
      </c>
      <c r="IR68" s="255">
        <f>IR67*PrSettings!$F$6</f>
        <v>0</v>
      </c>
      <c r="IS68" s="255">
        <f>IS67*PrSettings!$F$7</f>
        <v>0</v>
      </c>
      <c r="IT68" s="273">
        <f>IT67*PrSettings!$F$8</f>
        <v>0</v>
      </c>
      <c r="IV68" s="368">
        <f t="shared" si="961"/>
        <v>0</v>
      </c>
      <c r="IW68" s="368">
        <f>IFERROR(VLOOKUP(IV62,$D$62:$G$63,4,0),0)</f>
        <v>0</v>
      </c>
      <c r="IX68" s="368">
        <f t="shared" si="963"/>
        <v>0</v>
      </c>
      <c r="IY68" s="307" t="str">
        <f>Language!$E$175</f>
        <v>Points:</v>
      </c>
      <c r="IZ68" s="308"/>
      <c r="JA68" s="309"/>
      <c r="JB68" s="255">
        <f>JB67*PrSettings!$F$9</f>
        <v>0</v>
      </c>
      <c r="JC68" s="255">
        <f>JC67*PrSettings!$F$4</f>
        <v>0</v>
      </c>
      <c r="JD68" s="255">
        <f>JD67*PrSettings!$F$5</f>
        <v>0</v>
      </c>
      <c r="JE68" s="255">
        <f>JE67*PrSettings!$F$6</f>
        <v>0</v>
      </c>
      <c r="JF68" s="255">
        <f>JF67*PrSettings!$F$7</f>
        <v>0</v>
      </c>
      <c r="JG68" s="273">
        <f>JG67*PrSettings!$F$8</f>
        <v>0</v>
      </c>
      <c r="JI68" s="368">
        <f t="shared" si="965"/>
        <v>0</v>
      </c>
      <c r="JJ68" s="368">
        <f>IFERROR(VLOOKUP(JI62,$D$62:$G$63,4,0),0)</f>
        <v>0</v>
      </c>
      <c r="JK68" s="368">
        <f t="shared" si="967"/>
        <v>0</v>
      </c>
      <c r="JL68" s="307" t="str">
        <f>Language!$E$175</f>
        <v>Points:</v>
      </c>
      <c r="JM68" s="308"/>
      <c r="JN68" s="309"/>
      <c r="JO68" s="255">
        <f>JO67*PrSettings!$F$9</f>
        <v>0</v>
      </c>
      <c r="JP68" s="255">
        <f>JP67*PrSettings!$F$4</f>
        <v>0</v>
      </c>
      <c r="JQ68" s="255">
        <f>JQ67*PrSettings!$F$5</f>
        <v>0</v>
      </c>
      <c r="JR68" s="255">
        <f>JR67*PrSettings!$F$6</f>
        <v>0</v>
      </c>
      <c r="JS68" s="255">
        <f>JS67*PrSettings!$F$7</f>
        <v>0</v>
      </c>
      <c r="JT68" s="273">
        <f>JT67*PrSettings!$F$8</f>
        <v>0</v>
      </c>
      <c r="JV68" s="368">
        <f t="shared" si="969"/>
        <v>0</v>
      </c>
      <c r="JW68" s="368">
        <f>IFERROR(VLOOKUP(JV62,$D$62:$G$63,4,0),0)</f>
        <v>0</v>
      </c>
      <c r="JX68" s="368">
        <f t="shared" si="971"/>
        <v>0</v>
      </c>
      <c r="JY68" s="307" t="str">
        <f>Language!$E$175</f>
        <v>Points:</v>
      </c>
      <c r="JZ68" s="308"/>
      <c r="KA68" s="309"/>
      <c r="KB68" s="255">
        <f>KB67*PrSettings!$F$9</f>
        <v>0</v>
      </c>
      <c r="KC68" s="255">
        <f>KC67*PrSettings!$F$4</f>
        <v>0</v>
      </c>
      <c r="KD68" s="255">
        <f>KD67*PrSettings!$F$5</f>
        <v>0</v>
      </c>
      <c r="KE68" s="255">
        <f>KE67*PrSettings!$F$6</f>
        <v>0</v>
      </c>
      <c r="KF68" s="255">
        <f>KF67*PrSettings!$F$7</f>
        <v>0</v>
      </c>
      <c r="KG68" s="273">
        <f>KG67*PrSettings!$F$8</f>
        <v>0</v>
      </c>
      <c r="KI68" s="368">
        <f t="shared" si="973"/>
        <v>0</v>
      </c>
      <c r="KJ68" s="368">
        <f>IFERROR(VLOOKUP(KI62,$D$62:$G$63,4,0),0)</f>
        <v>0</v>
      </c>
      <c r="KK68" s="368">
        <f t="shared" si="975"/>
        <v>0</v>
      </c>
      <c r="KL68" s="307" t="str">
        <f>Language!$E$175</f>
        <v>Points:</v>
      </c>
      <c r="KM68" s="308"/>
      <c r="KN68" s="309"/>
      <c r="KO68" s="255">
        <f>KO67*PrSettings!$F$9</f>
        <v>0</v>
      </c>
      <c r="KP68" s="255">
        <f>KP67*PrSettings!$F$4</f>
        <v>0</v>
      </c>
      <c r="KQ68" s="255">
        <f>KQ67*PrSettings!$F$5</f>
        <v>0</v>
      </c>
      <c r="KR68" s="255">
        <f>KR67*PrSettings!$F$6</f>
        <v>0</v>
      </c>
      <c r="KS68" s="255">
        <f>KS67*PrSettings!$F$7</f>
        <v>0</v>
      </c>
      <c r="KT68" s="273">
        <f>KT67*PrSettings!$F$8</f>
        <v>0</v>
      </c>
      <c r="KV68" s="368">
        <f t="shared" si="977"/>
        <v>0</v>
      </c>
      <c r="KW68" s="368">
        <f>IFERROR(VLOOKUP(KV62,$D$62:$G$63,4,0),0)</f>
        <v>0</v>
      </c>
      <c r="KX68" s="368">
        <f t="shared" si="979"/>
        <v>0</v>
      </c>
      <c r="KY68" s="307" t="str">
        <f>Language!$E$175</f>
        <v>Points:</v>
      </c>
      <c r="KZ68" s="308"/>
      <c r="LA68" s="309"/>
      <c r="LB68" s="255">
        <f>LB67*PrSettings!$F$9</f>
        <v>0</v>
      </c>
      <c r="LC68" s="255">
        <f>LC67*PrSettings!$F$4</f>
        <v>0</v>
      </c>
      <c r="LD68" s="255">
        <f>LD67*PrSettings!$F$5</f>
        <v>0</v>
      </c>
      <c r="LE68" s="255">
        <f>LE67*PrSettings!$F$6</f>
        <v>0</v>
      </c>
      <c r="LF68" s="255">
        <f>LF67*PrSettings!$F$7</f>
        <v>0</v>
      </c>
      <c r="LG68" s="273">
        <f>LG67*PrSettings!$F$8</f>
        <v>0</v>
      </c>
      <c r="LI68" s="368">
        <f t="shared" si="981"/>
        <v>0</v>
      </c>
      <c r="LJ68" s="368">
        <f>IFERROR(VLOOKUP(LI62,$D$62:$G$63,4,0),0)</f>
        <v>0</v>
      </c>
      <c r="LK68" s="368">
        <f t="shared" si="983"/>
        <v>0</v>
      </c>
      <c r="LL68" s="307" t="str">
        <f>Language!$E$175</f>
        <v>Points:</v>
      </c>
      <c r="LM68" s="308"/>
      <c r="LN68" s="309"/>
      <c r="LO68" s="255">
        <f>LO67*PrSettings!$F$9</f>
        <v>0</v>
      </c>
      <c r="LP68" s="255">
        <f>LP67*PrSettings!$F$4</f>
        <v>0</v>
      </c>
      <c r="LQ68" s="255">
        <f>LQ67*PrSettings!$F$5</f>
        <v>0</v>
      </c>
      <c r="LR68" s="255">
        <f>LR67*PrSettings!$F$6</f>
        <v>0</v>
      </c>
      <c r="LS68" s="255">
        <f>LS67*PrSettings!$F$7</f>
        <v>0</v>
      </c>
      <c r="LT68" s="273">
        <f>LT67*PrSettings!$F$8</f>
        <v>0</v>
      </c>
      <c r="LV68" s="368">
        <f t="shared" si="985"/>
        <v>0</v>
      </c>
      <c r="LW68" s="368">
        <f>IFERROR(VLOOKUP(LV62,$D$62:$G$63,4,0),0)</f>
        <v>0</v>
      </c>
      <c r="LX68" s="368">
        <f t="shared" si="987"/>
        <v>0</v>
      </c>
      <c r="LY68" s="307" t="str">
        <f>Language!$E$175</f>
        <v>Points:</v>
      </c>
      <c r="LZ68" s="308"/>
      <c r="MA68" s="309"/>
      <c r="MB68" s="255">
        <f>MB67*PrSettings!$F$9</f>
        <v>0</v>
      </c>
      <c r="MC68" s="255">
        <f>MC67*PrSettings!$F$4</f>
        <v>0</v>
      </c>
      <c r="MD68" s="255">
        <f>MD67*PrSettings!$F$5</f>
        <v>0</v>
      </c>
      <c r="ME68" s="255">
        <f>ME67*PrSettings!$F$6</f>
        <v>0</v>
      </c>
      <c r="MF68" s="255">
        <f>MF67*PrSettings!$F$7</f>
        <v>0</v>
      </c>
      <c r="MG68" s="273">
        <f>MG67*PrSettings!$F$8</f>
        <v>0</v>
      </c>
    </row>
    <row r="69" ht="16.5" customHeight="1">
      <c r="A69" s="172"/>
      <c r="B69" s="172"/>
      <c r="F69" s="59"/>
      <c r="G69" s="59"/>
      <c r="H69" s="133"/>
      <c r="I69" s="368"/>
      <c r="J69" s="368"/>
      <c r="K69" s="368"/>
      <c r="L69" s="310" t="str">
        <f>Language!$E$175</f>
        <v>Points:</v>
      </c>
      <c r="M69" s="311"/>
      <c r="N69" s="312"/>
      <c r="O69" s="313">
        <f>O67*PrSettings!$F$9</f>
        <v>0</v>
      </c>
      <c r="P69" s="313">
        <f>P67*PrSettings!$F$4</f>
        <v>0</v>
      </c>
      <c r="Q69" s="313">
        <f>Q67*PrSettings!$F$5</f>
        <v>0</v>
      </c>
      <c r="R69" s="313">
        <f>R67*PrSettings!$F$6</f>
        <v>0</v>
      </c>
      <c r="S69" s="313">
        <f>S67*PrSettings!$F$7</f>
        <v>0</v>
      </c>
      <c r="T69" s="314">
        <f>T67*PrSettings!$F$8</f>
        <v>0</v>
      </c>
      <c r="V69" s="368"/>
      <c r="W69" s="368"/>
      <c r="X69" s="368"/>
      <c r="Y69" s="310" t="str">
        <f>Language!$E$175</f>
        <v>Points:</v>
      </c>
      <c r="Z69" s="311"/>
      <c r="AA69" s="312"/>
      <c r="AB69" s="313">
        <f>AB67*PrSettings!$F$9</f>
        <v>0</v>
      </c>
      <c r="AC69" s="313">
        <f>AC67*PrSettings!$F$4</f>
        <v>0</v>
      </c>
      <c r="AD69" s="313">
        <f>AD67*PrSettings!$F$5</f>
        <v>0</v>
      </c>
      <c r="AE69" s="313">
        <f>AE67*PrSettings!$F$6</f>
        <v>0</v>
      </c>
      <c r="AF69" s="313">
        <f>AF67*PrSettings!$F$7</f>
        <v>0</v>
      </c>
      <c r="AG69" s="314">
        <f>AG67*PrSettings!$F$8</f>
        <v>0</v>
      </c>
      <c r="AI69" s="368"/>
      <c r="AJ69" s="368"/>
      <c r="AK69" s="368"/>
      <c r="AL69" s="310" t="str">
        <f>Language!$E$175</f>
        <v>Points:</v>
      </c>
      <c r="AM69" s="311"/>
      <c r="AN69" s="312"/>
      <c r="AO69" s="313">
        <f>AO67*PrSettings!$F$9</f>
        <v>0</v>
      </c>
      <c r="AP69" s="313">
        <f>AP67*PrSettings!$F$4</f>
        <v>0</v>
      </c>
      <c r="AQ69" s="313">
        <f>AQ67*PrSettings!$F$5</f>
        <v>0</v>
      </c>
      <c r="AR69" s="313">
        <f>AR67*PrSettings!$F$6</f>
        <v>0</v>
      </c>
      <c r="AS69" s="313">
        <f>AS67*PrSettings!$F$7</f>
        <v>0</v>
      </c>
      <c r="AT69" s="314">
        <f>AT67*PrSettings!$F$8</f>
        <v>0</v>
      </c>
      <c r="AV69" s="368"/>
      <c r="AW69" s="368"/>
      <c r="AX69" s="368"/>
      <c r="AY69" s="310" t="str">
        <f>Language!$E$175</f>
        <v>Points:</v>
      </c>
      <c r="AZ69" s="311"/>
      <c r="BA69" s="312"/>
      <c r="BB69" s="313">
        <f>BB67*PrSettings!$F$9</f>
        <v>0</v>
      </c>
      <c r="BC69" s="313">
        <f>BC67*PrSettings!$F$4</f>
        <v>0</v>
      </c>
      <c r="BD69" s="313">
        <f>BD67*PrSettings!$F$5</f>
        <v>0</v>
      </c>
      <c r="BE69" s="313">
        <f>BE67*PrSettings!$F$6</f>
        <v>0</v>
      </c>
      <c r="BF69" s="313">
        <f>BF67*PrSettings!$F$7</f>
        <v>0</v>
      </c>
      <c r="BG69" s="314">
        <f>BG67*PrSettings!$F$8</f>
        <v>0</v>
      </c>
      <c r="BI69" s="368"/>
      <c r="BJ69" s="368"/>
      <c r="BK69" s="368"/>
      <c r="BL69" s="310" t="str">
        <f>Language!$E$175</f>
        <v>Points:</v>
      </c>
      <c r="BM69" s="311"/>
      <c r="BN69" s="312"/>
      <c r="BO69" s="313">
        <f>BO67*PrSettings!$F$9</f>
        <v>0</v>
      </c>
      <c r="BP69" s="313">
        <f>BP67*PrSettings!$F$4</f>
        <v>0</v>
      </c>
      <c r="BQ69" s="313">
        <f>BQ67*PrSettings!$F$5</f>
        <v>0</v>
      </c>
      <c r="BR69" s="313">
        <f>BR67*PrSettings!$F$6</f>
        <v>0</v>
      </c>
      <c r="BS69" s="313">
        <f>BS67*PrSettings!$F$7</f>
        <v>0</v>
      </c>
      <c r="BT69" s="314">
        <f>BT67*PrSettings!$F$8</f>
        <v>0</v>
      </c>
      <c r="BV69" s="368"/>
      <c r="BW69" s="368"/>
      <c r="BX69" s="368"/>
      <c r="BY69" s="310" t="str">
        <f>Language!$E$175</f>
        <v>Points:</v>
      </c>
      <c r="BZ69" s="311"/>
      <c r="CA69" s="312"/>
      <c r="CB69" s="313">
        <f>CB67*PrSettings!$F$9</f>
        <v>0</v>
      </c>
      <c r="CC69" s="313">
        <f>CC67*PrSettings!$F$4</f>
        <v>0</v>
      </c>
      <c r="CD69" s="313">
        <f>CD67*PrSettings!$F$5</f>
        <v>0</v>
      </c>
      <c r="CE69" s="313">
        <f>CE67*PrSettings!$F$6</f>
        <v>0</v>
      </c>
      <c r="CF69" s="313">
        <f>CF67*PrSettings!$F$7</f>
        <v>0</v>
      </c>
      <c r="CG69" s="314">
        <f>CG67*PrSettings!$F$8</f>
        <v>0</v>
      </c>
      <c r="CI69" s="368"/>
      <c r="CJ69" s="368"/>
      <c r="CK69" s="368"/>
      <c r="CL69" s="310" t="str">
        <f>Language!$E$175</f>
        <v>Points:</v>
      </c>
      <c r="CM69" s="311"/>
      <c r="CN69" s="312"/>
      <c r="CO69" s="313">
        <f>CO67*PrSettings!$F$9</f>
        <v>0</v>
      </c>
      <c r="CP69" s="313">
        <f>CP67*PrSettings!$F$4</f>
        <v>0</v>
      </c>
      <c r="CQ69" s="313">
        <f>CQ67*PrSettings!$F$5</f>
        <v>0</v>
      </c>
      <c r="CR69" s="313">
        <f>CR67*PrSettings!$F$6</f>
        <v>0</v>
      </c>
      <c r="CS69" s="313">
        <f>CS67*PrSettings!$F$7</f>
        <v>0</v>
      </c>
      <c r="CT69" s="314">
        <f>CT67*PrSettings!$F$8</f>
        <v>0</v>
      </c>
      <c r="CV69" s="368"/>
      <c r="CW69" s="368"/>
      <c r="CX69" s="368"/>
      <c r="CY69" s="310" t="str">
        <f>Language!$E$175</f>
        <v>Points:</v>
      </c>
      <c r="CZ69" s="311"/>
      <c r="DA69" s="312"/>
      <c r="DB69" s="313">
        <f>DB67*PrSettings!$F$9</f>
        <v>0</v>
      </c>
      <c r="DC69" s="313">
        <f>DC67*PrSettings!$F$4</f>
        <v>0</v>
      </c>
      <c r="DD69" s="313">
        <f>DD67*PrSettings!$F$5</f>
        <v>0</v>
      </c>
      <c r="DE69" s="313">
        <f>DE67*PrSettings!$F$6</f>
        <v>0</v>
      </c>
      <c r="DF69" s="313">
        <f>DF67*PrSettings!$F$7</f>
        <v>0</v>
      </c>
      <c r="DG69" s="314">
        <f>DG67*PrSettings!$F$8</f>
        <v>0</v>
      </c>
      <c r="DI69" s="368"/>
      <c r="DJ69" s="368"/>
      <c r="DK69" s="368"/>
      <c r="DL69" s="310" t="str">
        <f>Language!$E$175</f>
        <v>Points:</v>
      </c>
      <c r="DM69" s="311"/>
      <c r="DN69" s="312"/>
      <c r="DO69" s="313">
        <f>DO67*PrSettings!$F$9</f>
        <v>0</v>
      </c>
      <c r="DP69" s="313">
        <f>DP67*PrSettings!$F$4</f>
        <v>0</v>
      </c>
      <c r="DQ69" s="313">
        <f>DQ67*PrSettings!$F$5</f>
        <v>0</v>
      </c>
      <c r="DR69" s="313">
        <f>DR67*PrSettings!$F$6</f>
        <v>0</v>
      </c>
      <c r="DS69" s="313">
        <f>DS67*PrSettings!$F$7</f>
        <v>0</v>
      </c>
      <c r="DT69" s="314">
        <f>DT67*PrSettings!$F$8</f>
        <v>0</v>
      </c>
      <c r="DV69" s="368"/>
      <c r="DW69" s="368"/>
      <c r="DX69" s="368"/>
      <c r="DY69" s="310" t="str">
        <f>Language!$E$175</f>
        <v>Points:</v>
      </c>
      <c r="DZ69" s="311"/>
      <c r="EA69" s="312"/>
      <c r="EB69" s="313">
        <f>EB67*PrSettings!$F$9</f>
        <v>0</v>
      </c>
      <c r="EC69" s="313">
        <f>EC67*PrSettings!$F$4</f>
        <v>0</v>
      </c>
      <c r="ED69" s="313">
        <f>ED67*PrSettings!$F$5</f>
        <v>0</v>
      </c>
      <c r="EE69" s="313">
        <f>EE67*PrSettings!$F$6</f>
        <v>0</v>
      </c>
      <c r="EF69" s="313">
        <f>EF67*PrSettings!$F$7</f>
        <v>0</v>
      </c>
      <c r="EG69" s="314">
        <f>EG67*PrSettings!$F$8</f>
        <v>0</v>
      </c>
      <c r="EI69" s="368"/>
      <c r="EJ69" s="368"/>
      <c r="EK69" s="368"/>
      <c r="EL69" s="310" t="str">
        <f>Language!$E$175</f>
        <v>Points:</v>
      </c>
      <c r="EM69" s="311"/>
      <c r="EN69" s="312"/>
      <c r="EO69" s="313">
        <f>EO67*PrSettings!$F$9</f>
        <v>0</v>
      </c>
      <c r="EP69" s="313">
        <f>EP67*PrSettings!$F$4</f>
        <v>0</v>
      </c>
      <c r="EQ69" s="313">
        <f>EQ67*PrSettings!$F$5</f>
        <v>0</v>
      </c>
      <c r="ER69" s="313">
        <f>ER67*PrSettings!$F$6</f>
        <v>0</v>
      </c>
      <c r="ES69" s="313">
        <f>ES67*PrSettings!$F$7</f>
        <v>0</v>
      </c>
      <c r="ET69" s="314">
        <f>ET67*PrSettings!$F$8</f>
        <v>0</v>
      </c>
      <c r="EV69" s="368"/>
      <c r="EW69" s="368"/>
      <c r="EX69" s="368"/>
      <c r="EY69" s="310" t="str">
        <f>Language!$E$175</f>
        <v>Points:</v>
      </c>
      <c r="EZ69" s="311"/>
      <c r="FA69" s="312"/>
      <c r="FB69" s="313">
        <f>FB67*PrSettings!$F$9</f>
        <v>0</v>
      </c>
      <c r="FC69" s="313">
        <f>FC67*PrSettings!$F$4</f>
        <v>0</v>
      </c>
      <c r="FD69" s="313">
        <f>FD67*PrSettings!$F$5</f>
        <v>0</v>
      </c>
      <c r="FE69" s="313">
        <f>FE67*PrSettings!$F$6</f>
        <v>0</v>
      </c>
      <c r="FF69" s="313">
        <f>FF67*PrSettings!$F$7</f>
        <v>0</v>
      </c>
      <c r="FG69" s="314">
        <f>FG67*PrSettings!$F$8</f>
        <v>0</v>
      </c>
      <c r="FI69" s="368"/>
      <c r="FJ69" s="368"/>
      <c r="FK69" s="368"/>
      <c r="FL69" s="310" t="str">
        <f>Language!$E$175</f>
        <v>Points:</v>
      </c>
      <c r="FM69" s="311"/>
      <c r="FN69" s="312"/>
      <c r="FO69" s="313">
        <f>FO67*PrSettings!$F$9</f>
        <v>0</v>
      </c>
      <c r="FP69" s="313">
        <f>FP67*PrSettings!$F$4</f>
        <v>0</v>
      </c>
      <c r="FQ69" s="313">
        <f>FQ67*PrSettings!$F$5</f>
        <v>0</v>
      </c>
      <c r="FR69" s="313">
        <f>FR67*PrSettings!$F$6</f>
        <v>0</v>
      </c>
      <c r="FS69" s="313">
        <f>FS67*PrSettings!$F$7</f>
        <v>0</v>
      </c>
      <c r="FT69" s="314">
        <f>FT67*PrSettings!$F$8</f>
        <v>0</v>
      </c>
      <c r="FV69" s="368"/>
      <c r="FW69" s="368"/>
      <c r="FX69" s="368"/>
      <c r="FY69" s="310" t="str">
        <f>Language!$E$175</f>
        <v>Points:</v>
      </c>
      <c r="FZ69" s="311"/>
      <c r="GA69" s="312"/>
      <c r="GB69" s="313">
        <f>GB67*PrSettings!$F$9</f>
        <v>0</v>
      </c>
      <c r="GC69" s="313">
        <f>GC67*PrSettings!$F$4</f>
        <v>0</v>
      </c>
      <c r="GD69" s="313">
        <f>GD67*PrSettings!$F$5</f>
        <v>0</v>
      </c>
      <c r="GE69" s="313">
        <f>GE67*PrSettings!$F$6</f>
        <v>0</v>
      </c>
      <c r="GF69" s="313">
        <f>GF67*PrSettings!$F$7</f>
        <v>0</v>
      </c>
      <c r="GG69" s="314">
        <f>GG67*PrSettings!$F$8</f>
        <v>0</v>
      </c>
      <c r="GI69" s="368"/>
      <c r="GJ69" s="368"/>
      <c r="GK69" s="368"/>
      <c r="GL69" s="310" t="str">
        <f>Language!$E$175</f>
        <v>Points:</v>
      </c>
      <c r="GM69" s="311"/>
      <c r="GN69" s="312"/>
      <c r="GO69" s="313">
        <f>GO67*PrSettings!$F$9</f>
        <v>0</v>
      </c>
      <c r="GP69" s="313">
        <f>GP67*PrSettings!$F$4</f>
        <v>0</v>
      </c>
      <c r="GQ69" s="313">
        <f>GQ67*PrSettings!$F$5</f>
        <v>0</v>
      </c>
      <c r="GR69" s="313">
        <f>GR67*PrSettings!$F$6</f>
        <v>0</v>
      </c>
      <c r="GS69" s="313">
        <f>GS67*PrSettings!$F$7</f>
        <v>0</v>
      </c>
      <c r="GT69" s="314">
        <f>GT67*PrSettings!$F$8</f>
        <v>0</v>
      </c>
      <c r="GV69" s="368"/>
      <c r="GW69" s="368"/>
      <c r="GX69" s="368"/>
      <c r="GY69" s="310" t="str">
        <f>Language!$E$175</f>
        <v>Points:</v>
      </c>
      <c r="GZ69" s="311"/>
      <c r="HA69" s="312"/>
      <c r="HB69" s="313">
        <f>HB67*PrSettings!$F$9</f>
        <v>0</v>
      </c>
      <c r="HC69" s="313">
        <f>HC67*PrSettings!$F$4</f>
        <v>0</v>
      </c>
      <c r="HD69" s="313">
        <f>HD67*PrSettings!$F$5</f>
        <v>0</v>
      </c>
      <c r="HE69" s="313">
        <f>HE67*PrSettings!$F$6</f>
        <v>0</v>
      </c>
      <c r="HF69" s="313">
        <f>HF67*PrSettings!$F$7</f>
        <v>0</v>
      </c>
      <c r="HG69" s="314">
        <f>HG67*PrSettings!$F$8</f>
        <v>0</v>
      </c>
      <c r="HI69" s="368"/>
      <c r="HJ69" s="368"/>
      <c r="HK69" s="368"/>
      <c r="HL69" s="310" t="str">
        <f>Language!$E$175</f>
        <v>Points:</v>
      </c>
      <c r="HM69" s="311"/>
      <c r="HN69" s="312"/>
      <c r="HO69" s="313">
        <f>HO67*PrSettings!$F$9</f>
        <v>0</v>
      </c>
      <c r="HP69" s="313">
        <f>HP67*PrSettings!$F$4</f>
        <v>0</v>
      </c>
      <c r="HQ69" s="313">
        <f>HQ67*PrSettings!$F$5</f>
        <v>0</v>
      </c>
      <c r="HR69" s="313">
        <f>HR67*PrSettings!$F$6</f>
        <v>0</v>
      </c>
      <c r="HS69" s="313">
        <f>HS67*PrSettings!$F$7</f>
        <v>0</v>
      </c>
      <c r="HT69" s="314">
        <f>HT67*PrSettings!$F$8</f>
        <v>0</v>
      </c>
      <c r="HV69" s="368"/>
      <c r="HW69" s="368"/>
      <c r="HX69" s="368"/>
      <c r="HY69" s="310" t="str">
        <f>Language!$E$175</f>
        <v>Points:</v>
      </c>
      <c r="HZ69" s="311"/>
      <c r="IA69" s="312"/>
      <c r="IB69" s="313">
        <f>IB67*PrSettings!$F$9</f>
        <v>0</v>
      </c>
      <c r="IC69" s="313">
        <f>IC67*PrSettings!$F$4</f>
        <v>0</v>
      </c>
      <c r="ID69" s="313">
        <f>ID67*PrSettings!$F$5</f>
        <v>0</v>
      </c>
      <c r="IE69" s="313">
        <f>IE67*PrSettings!$F$6</f>
        <v>0</v>
      </c>
      <c r="IF69" s="313">
        <f>IF67*PrSettings!$F$7</f>
        <v>0</v>
      </c>
      <c r="IG69" s="314">
        <f>IG67*PrSettings!$F$8</f>
        <v>0</v>
      </c>
      <c r="II69" s="368"/>
      <c r="IJ69" s="368"/>
      <c r="IK69" s="368"/>
      <c r="IL69" s="310" t="str">
        <f>Language!$E$175</f>
        <v>Points:</v>
      </c>
      <c r="IM69" s="311"/>
      <c r="IN69" s="312"/>
      <c r="IO69" s="313">
        <f>IO67*PrSettings!$F$9</f>
        <v>0</v>
      </c>
      <c r="IP69" s="313">
        <f>IP67*PrSettings!$F$4</f>
        <v>0</v>
      </c>
      <c r="IQ69" s="313">
        <f>IQ67*PrSettings!$F$5</f>
        <v>0</v>
      </c>
      <c r="IR69" s="313">
        <f>IR67*PrSettings!$F$6</f>
        <v>0</v>
      </c>
      <c r="IS69" s="313">
        <f>IS67*PrSettings!$F$7</f>
        <v>0</v>
      </c>
      <c r="IT69" s="314">
        <f>IT67*PrSettings!$F$8</f>
        <v>0</v>
      </c>
      <c r="IV69" s="368"/>
      <c r="IW69" s="368"/>
      <c r="IX69" s="368"/>
      <c r="IY69" s="310" t="str">
        <f>Language!$E$175</f>
        <v>Points:</v>
      </c>
      <c r="IZ69" s="311"/>
      <c r="JA69" s="312"/>
      <c r="JB69" s="313">
        <f>JB67*PrSettings!$F$9</f>
        <v>0</v>
      </c>
      <c r="JC69" s="313">
        <f>JC67*PrSettings!$F$4</f>
        <v>0</v>
      </c>
      <c r="JD69" s="313">
        <f>JD67*PrSettings!$F$5</f>
        <v>0</v>
      </c>
      <c r="JE69" s="313">
        <f>JE67*PrSettings!$F$6</f>
        <v>0</v>
      </c>
      <c r="JF69" s="313">
        <f>JF67*PrSettings!$F$7</f>
        <v>0</v>
      </c>
      <c r="JG69" s="314">
        <f>JG67*PrSettings!$F$8</f>
        <v>0</v>
      </c>
      <c r="JI69" s="368"/>
      <c r="JJ69" s="368"/>
      <c r="JK69" s="368"/>
      <c r="JL69" s="310" t="str">
        <f>Language!$E$175</f>
        <v>Points:</v>
      </c>
      <c r="JM69" s="311"/>
      <c r="JN69" s="312"/>
      <c r="JO69" s="313">
        <f>JO67*PrSettings!$F$9</f>
        <v>0</v>
      </c>
      <c r="JP69" s="313">
        <f>JP67*PrSettings!$F$4</f>
        <v>0</v>
      </c>
      <c r="JQ69" s="313">
        <f>JQ67*PrSettings!$F$5</f>
        <v>0</v>
      </c>
      <c r="JR69" s="313">
        <f>JR67*PrSettings!$F$6</f>
        <v>0</v>
      </c>
      <c r="JS69" s="313">
        <f>JS67*PrSettings!$F$7</f>
        <v>0</v>
      </c>
      <c r="JT69" s="314">
        <f>JT67*PrSettings!$F$8</f>
        <v>0</v>
      </c>
      <c r="JV69" s="368"/>
      <c r="JW69" s="368"/>
      <c r="JX69" s="368"/>
      <c r="JY69" s="310" t="str">
        <f>Language!$E$175</f>
        <v>Points:</v>
      </c>
      <c r="JZ69" s="311"/>
      <c r="KA69" s="312"/>
      <c r="KB69" s="313">
        <f>KB67*PrSettings!$F$9</f>
        <v>0</v>
      </c>
      <c r="KC69" s="313">
        <f>KC67*PrSettings!$F$4</f>
        <v>0</v>
      </c>
      <c r="KD69" s="313">
        <f>KD67*PrSettings!$F$5</f>
        <v>0</v>
      </c>
      <c r="KE69" s="313">
        <f>KE67*PrSettings!$F$6</f>
        <v>0</v>
      </c>
      <c r="KF69" s="313">
        <f>KF67*PrSettings!$F$7</f>
        <v>0</v>
      </c>
      <c r="KG69" s="314">
        <f>KG67*PrSettings!$F$8</f>
        <v>0</v>
      </c>
      <c r="KI69" s="368"/>
      <c r="KJ69" s="368"/>
      <c r="KK69" s="368"/>
      <c r="KL69" s="310" t="str">
        <f>Language!$E$175</f>
        <v>Points:</v>
      </c>
      <c r="KM69" s="311"/>
      <c r="KN69" s="312"/>
      <c r="KO69" s="313">
        <f>KO67*PrSettings!$F$9</f>
        <v>0</v>
      </c>
      <c r="KP69" s="313">
        <f>KP67*PrSettings!$F$4</f>
        <v>0</v>
      </c>
      <c r="KQ69" s="313">
        <f>KQ67*PrSettings!$F$5</f>
        <v>0</v>
      </c>
      <c r="KR69" s="313">
        <f>KR67*PrSettings!$F$6</f>
        <v>0</v>
      </c>
      <c r="KS69" s="313">
        <f>KS67*PrSettings!$F$7</f>
        <v>0</v>
      </c>
      <c r="KT69" s="314">
        <f>KT67*PrSettings!$F$8</f>
        <v>0</v>
      </c>
      <c r="KV69" s="368"/>
      <c r="KW69" s="368"/>
      <c r="KX69" s="368"/>
      <c r="KY69" s="310" t="str">
        <f>Language!$E$175</f>
        <v>Points:</v>
      </c>
      <c r="KZ69" s="311"/>
      <c r="LA69" s="312"/>
      <c r="LB69" s="313">
        <f>LB67*PrSettings!$F$9</f>
        <v>0</v>
      </c>
      <c r="LC69" s="313">
        <f>LC67*PrSettings!$F$4</f>
        <v>0</v>
      </c>
      <c r="LD69" s="313">
        <f>LD67*PrSettings!$F$5</f>
        <v>0</v>
      </c>
      <c r="LE69" s="313">
        <f>LE67*PrSettings!$F$6</f>
        <v>0</v>
      </c>
      <c r="LF69" s="313">
        <f>LF67*PrSettings!$F$7</f>
        <v>0</v>
      </c>
      <c r="LG69" s="314">
        <f>LG67*PrSettings!$F$8</f>
        <v>0</v>
      </c>
      <c r="LI69" s="368"/>
      <c r="LJ69" s="368"/>
      <c r="LK69" s="368"/>
      <c r="LL69" s="310" t="str">
        <f>Language!$E$175</f>
        <v>Points:</v>
      </c>
      <c r="LM69" s="311"/>
      <c r="LN69" s="312"/>
      <c r="LO69" s="313">
        <f>LO67*PrSettings!$F$9</f>
        <v>0</v>
      </c>
      <c r="LP69" s="313">
        <f>LP67*PrSettings!$F$4</f>
        <v>0</v>
      </c>
      <c r="LQ69" s="313">
        <f>LQ67*PrSettings!$F$5</f>
        <v>0</v>
      </c>
      <c r="LR69" s="313">
        <f>LR67*PrSettings!$F$6</f>
        <v>0</v>
      </c>
      <c r="LS69" s="313">
        <f>LS67*PrSettings!$F$7</f>
        <v>0</v>
      </c>
      <c r="LT69" s="314">
        <f>LT67*PrSettings!$F$8</f>
        <v>0</v>
      </c>
      <c r="LV69" s="368"/>
      <c r="LW69" s="368"/>
      <c r="LX69" s="368"/>
      <c r="LY69" s="310" t="str">
        <f>Language!$E$175</f>
        <v>Points:</v>
      </c>
      <c r="LZ69" s="311"/>
      <c r="MA69" s="312"/>
      <c r="MB69" s="313">
        <f>MB67*PrSettings!$F$9</f>
        <v>0</v>
      </c>
      <c r="MC69" s="313">
        <f>MC67*PrSettings!$F$4</f>
        <v>0</v>
      </c>
      <c r="MD69" s="313">
        <f>MD67*PrSettings!$F$5</f>
        <v>0</v>
      </c>
      <c r="ME69" s="313">
        <f>ME67*PrSettings!$F$6</f>
        <v>0</v>
      </c>
      <c r="MF69" s="313">
        <f>MF67*PrSettings!$F$7</f>
        <v>0</v>
      </c>
      <c r="MG69" s="314">
        <f>MG67*PrSettings!$F$8</f>
        <v>0</v>
      </c>
    </row>
    <row r="70" ht="22.5" customHeight="1">
      <c r="A70" s="172"/>
      <c r="B70" s="172"/>
      <c r="F70" s="59"/>
      <c r="G70" s="59"/>
      <c r="H70" s="133"/>
      <c r="I70" s="368">
        <f>IFERROR(VLOOKUP(I60,$B$57:$F$60,5,0),0)</f>
        <v>0</v>
      </c>
      <c r="J70" s="368">
        <f>IFERROR(VLOOKUP(I63,$D$62:$G$63,4,0),0)</f>
        <v>0</v>
      </c>
      <c r="K70" s="368">
        <f>IFERROR(VLOOKUP(I60,$D$57:$G$60,4,0),0)</f>
        <v>0</v>
      </c>
      <c r="L70" s="315" t="str">
        <f>Language!$E$176</f>
        <v>Sum:</v>
      </c>
      <c r="M70" s="316"/>
      <c r="N70" s="317"/>
      <c r="O70" s="318">
        <f>SUM(O68:T68)</f>
        <v>0</v>
      </c>
      <c r="P70" s="316"/>
      <c r="Q70" s="316"/>
      <c r="R70" s="316"/>
      <c r="S70" s="316"/>
      <c r="T70" s="319"/>
      <c r="V70" s="368">
        <f>IFERROR(VLOOKUP(V60,$B$57:$F$60,5,0),0)</f>
        <v>0</v>
      </c>
      <c r="W70" s="368">
        <f>IFERROR(VLOOKUP(V63,$D$62:$G$63,4,0),0)</f>
        <v>0</v>
      </c>
      <c r="X70" s="368">
        <f>IFERROR(VLOOKUP(V60,$D$57:$G$60,4,0),0)</f>
        <v>0</v>
      </c>
      <c r="Y70" s="315" t="str">
        <f>Language!$E$176</f>
        <v>Sum:</v>
      </c>
      <c r="Z70" s="316"/>
      <c r="AA70" s="317"/>
      <c r="AB70" s="318">
        <f>SUM(AB68:AG68)</f>
        <v>0</v>
      </c>
      <c r="AC70" s="316"/>
      <c r="AD70" s="316"/>
      <c r="AE70" s="316"/>
      <c r="AF70" s="316"/>
      <c r="AG70" s="319"/>
      <c r="AI70" s="368">
        <f>IFERROR(VLOOKUP(AI60,$B$57:$F$60,5,0),0)</f>
        <v>0</v>
      </c>
      <c r="AJ70" s="368">
        <f>IFERROR(VLOOKUP(AI63,$D$62:$G$63,4,0),0)</f>
        <v>0</v>
      </c>
      <c r="AK70" s="368">
        <f>IFERROR(VLOOKUP(AI60,$D$57:$G$60,4,0),0)</f>
        <v>0</v>
      </c>
      <c r="AL70" s="315" t="str">
        <f>Language!$E$176</f>
        <v>Sum:</v>
      </c>
      <c r="AM70" s="316"/>
      <c r="AN70" s="317"/>
      <c r="AO70" s="318">
        <f>SUM(AO68:AT68)</f>
        <v>0</v>
      </c>
      <c r="AP70" s="316"/>
      <c r="AQ70" s="316"/>
      <c r="AR70" s="316"/>
      <c r="AS70" s="316"/>
      <c r="AT70" s="319"/>
      <c r="AV70" s="368">
        <f>IFERROR(VLOOKUP(AV60,$B$57:$F$60,5,0),0)</f>
        <v>0</v>
      </c>
      <c r="AW70" s="368">
        <f>IFERROR(VLOOKUP(AV63,$D$62:$G$63,4,0),0)</f>
        <v>0</v>
      </c>
      <c r="AX70" s="368">
        <f>IFERROR(VLOOKUP(AV60,$D$57:$G$60,4,0),0)</f>
        <v>0</v>
      </c>
      <c r="AY70" s="315" t="str">
        <f>Language!$E$176</f>
        <v>Sum:</v>
      </c>
      <c r="AZ70" s="316"/>
      <c r="BA70" s="317"/>
      <c r="BB70" s="318">
        <f>SUM(BB68:BG68)</f>
        <v>0</v>
      </c>
      <c r="BC70" s="316"/>
      <c r="BD70" s="316"/>
      <c r="BE70" s="316"/>
      <c r="BF70" s="316"/>
      <c r="BG70" s="319"/>
      <c r="BI70" s="368">
        <f>IFERROR(VLOOKUP(BI60,$B$57:$F$60,5,0),0)</f>
        <v>0</v>
      </c>
      <c r="BJ70" s="368">
        <f>IFERROR(VLOOKUP(BI63,$D$62:$G$63,4,0),0)</f>
        <v>0</v>
      </c>
      <c r="BK70" s="368">
        <f>IFERROR(VLOOKUP(BI60,$D$57:$G$60,4,0),0)</f>
        <v>0</v>
      </c>
      <c r="BL70" s="315" t="str">
        <f>Language!$E$176</f>
        <v>Sum:</v>
      </c>
      <c r="BM70" s="316"/>
      <c r="BN70" s="317"/>
      <c r="BO70" s="318">
        <f>SUM(BO68:BT68)</f>
        <v>0</v>
      </c>
      <c r="BP70" s="316"/>
      <c r="BQ70" s="316"/>
      <c r="BR70" s="316"/>
      <c r="BS70" s="316"/>
      <c r="BT70" s="319"/>
      <c r="BV70" s="368">
        <f>IFERROR(VLOOKUP(BV60,$B$57:$F$60,5,0),0)</f>
        <v>0</v>
      </c>
      <c r="BW70" s="368">
        <f>IFERROR(VLOOKUP(BV63,$D$62:$G$63,4,0),0)</f>
        <v>0</v>
      </c>
      <c r="BX70" s="368">
        <f>IFERROR(VLOOKUP(BV60,$D$57:$G$60,4,0),0)</f>
        <v>0</v>
      </c>
      <c r="BY70" s="315" t="str">
        <f>Language!$E$176</f>
        <v>Sum:</v>
      </c>
      <c r="BZ70" s="316"/>
      <c r="CA70" s="317"/>
      <c r="CB70" s="318">
        <f>SUM(CB68:CG68)</f>
        <v>0</v>
      </c>
      <c r="CC70" s="316"/>
      <c r="CD70" s="316"/>
      <c r="CE70" s="316"/>
      <c r="CF70" s="316"/>
      <c r="CG70" s="319"/>
      <c r="CI70" s="368">
        <f>IFERROR(VLOOKUP(CI60,$B$57:$F$60,5,0),0)</f>
        <v>0</v>
      </c>
      <c r="CJ70" s="368">
        <f>IFERROR(VLOOKUP(CI63,$D$62:$G$63,4,0),0)</f>
        <v>0</v>
      </c>
      <c r="CK70" s="368">
        <f>IFERROR(VLOOKUP(CI60,$D$57:$G$60,4,0),0)</f>
        <v>0</v>
      </c>
      <c r="CL70" s="315" t="str">
        <f>Language!$E$176</f>
        <v>Sum:</v>
      </c>
      <c r="CM70" s="316"/>
      <c r="CN70" s="317"/>
      <c r="CO70" s="318">
        <f>SUM(CO68:CT68)</f>
        <v>0</v>
      </c>
      <c r="CP70" s="316"/>
      <c r="CQ70" s="316"/>
      <c r="CR70" s="316"/>
      <c r="CS70" s="316"/>
      <c r="CT70" s="319"/>
      <c r="CV70" s="368">
        <f>IFERROR(VLOOKUP(CV60,$B$57:$F$60,5,0),0)</f>
        <v>0</v>
      </c>
      <c r="CW70" s="368">
        <f>IFERROR(VLOOKUP(CV63,$D$62:$G$63,4,0),0)</f>
        <v>0</v>
      </c>
      <c r="CX70" s="368">
        <f>IFERROR(VLOOKUP(CV60,$D$57:$G$60,4,0),0)</f>
        <v>0</v>
      </c>
      <c r="CY70" s="315" t="str">
        <f>Language!$E$176</f>
        <v>Sum:</v>
      </c>
      <c r="CZ70" s="316"/>
      <c r="DA70" s="317"/>
      <c r="DB70" s="318">
        <f>SUM(DB68:DG68)</f>
        <v>0</v>
      </c>
      <c r="DC70" s="316"/>
      <c r="DD70" s="316"/>
      <c r="DE70" s="316"/>
      <c r="DF70" s="316"/>
      <c r="DG70" s="319"/>
      <c r="DI70" s="368">
        <f>IFERROR(VLOOKUP(DI60,$B$57:$F$60,5,0),0)</f>
        <v>0</v>
      </c>
      <c r="DJ70" s="368">
        <f>IFERROR(VLOOKUP(DI63,$D$62:$G$63,4,0),0)</f>
        <v>0</v>
      </c>
      <c r="DK70" s="368">
        <f>IFERROR(VLOOKUP(DI60,$D$57:$G$60,4,0),0)</f>
        <v>0</v>
      </c>
      <c r="DL70" s="315" t="str">
        <f>Language!$E$176</f>
        <v>Sum:</v>
      </c>
      <c r="DM70" s="316"/>
      <c r="DN70" s="317"/>
      <c r="DO70" s="318">
        <f>SUM(DO68:DT68)</f>
        <v>0</v>
      </c>
      <c r="DP70" s="316"/>
      <c r="DQ70" s="316"/>
      <c r="DR70" s="316"/>
      <c r="DS70" s="316"/>
      <c r="DT70" s="319"/>
      <c r="DV70" s="368">
        <f>IFERROR(VLOOKUP(DV60,$B$57:$F$60,5,0),0)</f>
        <v>0</v>
      </c>
      <c r="DW70" s="368">
        <f>IFERROR(VLOOKUP(DV63,$D$62:$G$63,4,0),0)</f>
        <v>0</v>
      </c>
      <c r="DX70" s="368">
        <f>IFERROR(VLOOKUP(DV60,$D$57:$G$60,4,0),0)</f>
        <v>0</v>
      </c>
      <c r="DY70" s="315" t="str">
        <f>Language!$E$176</f>
        <v>Sum:</v>
      </c>
      <c r="DZ70" s="316"/>
      <c r="EA70" s="317"/>
      <c r="EB70" s="318">
        <f>SUM(EB68:EG68)</f>
        <v>0</v>
      </c>
      <c r="EC70" s="316"/>
      <c r="ED70" s="316"/>
      <c r="EE70" s="316"/>
      <c r="EF70" s="316"/>
      <c r="EG70" s="319"/>
      <c r="EI70" s="368">
        <f>IFERROR(VLOOKUP(EI60,$B$57:$F$60,5,0),0)</f>
        <v>0</v>
      </c>
      <c r="EJ70" s="368">
        <f>IFERROR(VLOOKUP(EI63,$D$62:$G$63,4,0),0)</f>
        <v>0</v>
      </c>
      <c r="EK70" s="368">
        <f>IFERROR(VLOOKUP(EI60,$D$57:$G$60,4,0),0)</f>
        <v>0</v>
      </c>
      <c r="EL70" s="315" t="str">
        <f>Language!$E$176</f>
        <v>Sum:</v>
      </c>
      <c r="EM70" s="316"/>
      <c r="EN70" s="317"/>
      <c r="EO70" s="318">
        <f>SUM(EO68:ET68)</f>
        <v>0</v>
      </c>
      <c r="EP70" s="316"/>
      <c r="EQ70" s="316"/>
      <c r="ER70" s="316"/>
      <c r="ES70" s="316"/>
      <c r="ET70" s="319"/>
      <c r="EV70" s="368">
        <f>IFERROR(VLOOKUP(EV60,$B$57:$F$60,5,0),0)</f>
        <v>0</v>
      </c>
      <c r="EW70" s="368">
        <f>IFERROR(VLOOKUP(EV63,$D$62:$G$63,4,0),0)</f>
        <v>0</v>
      </c>
      <c r="EX70" s="368">
        <f>IFERROR(VLOOKUP(EV60,$D$57:$G$60,4,0),0)</f>
        <v>0</v>
      </c>
      <c r="EY70" s="315" t="str">
        <f>Language!$E$176</f>
        <v>Sum:</v>
      </c>
      <c r="EZ70" s="316"/>
      <c r="FA70" s="317"/>
      <c r="FB70" s="318">
        <f>SUM(FB68:FG68)</f>
        <v>0</v>
      </c>
      <c r="FC70" s="316"/>
      <c r="FD70" s="316"/>
      <c r="FE70" s="316"/>
      <c r="FF70" s="316"/>
      <c r="FG70" s="319"/>
      <c r="FI70" s="368">
        <f>IFERROR(VLOOKUP(FI60,$B$57:$F$60,5,0),0)</f>
        <v>0</v>
      </c>
      <c r="FJ70" s="368">
        <f>IFERROR(VLOOKUP(FI63,$D$62:$G$63,4,0),0)</f>
        <v>0</v>
      </c>
      <c r="FK70" s="368">
        <f>IFERROR(VLOOKUP(FI60,$D$57:$G$60,4,0),0)</f>
        <v>0</v>
      </c>
      <c r="FL70" s="315" t="str">
        <f>Language!$E$176</f>
        <v>Sum:</v>
      </c>
      <c r="FM70" s="316"/>
      <c r="FN70" s="317"/>
      <c r="FO70" s="318">
        <f>SUM(FO68:FT68)</f>
        <v>0</v>
      </c>
      <c r="FP70" s="316"/>
      <c r="FQ70" s="316"/>
      <c r="FR70" s="316"/>
      <c r="FS70" s="316"/>
      <c r="FT70" s="319"/>
      <c r="FV70" s="368">
        <f>IFERROR(VLOOKUP(FV60,$B$57:$F$60,5,0),0)</f>
        <v>0</v>
      </c>
      <c r="FW70" s="368">
        <f>IFERROR(VLOOKUP(FV63,$D$62:$G$63,4,0),0)</f>
        <v>0</v>
      </c>
      <c r="FX70" s="368">
        <f>IFERROR(VLOOKUP(FV60,$D$57:$G$60,4,0),0)</f>
        <v>0</v>
      </c>
      <c r="FY70" s="315" t="str">
        <f>Language!$E$176</f>
        <v>Sum:</v>
      </c>
      <c r="FZ70" s="316"/>
      <c r="GA70" s="317"/>
      <c r="GB70" s="318">
        <f>SUM(GB68:GG68)</f>
        <v>0</v>
      </c>
      <c r="GC70" s="316"/>
      <c r="GD70" s="316"/>
      <c r="GE70" s="316"/>
      <c r="GF70" s="316"/>
      <c r="GG70" s="319"/>
      <c r="GI70" s="368">
        <f>IFERROR(VLOOKUP(GI60,$B$57:$F$60,5,0),0)</f>
        <v>0</v>
      </c>
      <c r="GJ70" s="368">
        <f>IFERROR(VLOOKUP(GI63,$D$62:$G$63,4,0),0)</f>
        <v>0</v>
      </c>
      <c r="GK70" s="368">
        <f>IFERROR(VLOOKUP(GI60,$D$57:$G$60,4,0),0)</f>
        <v>0</v>
      </c>
      <c r="GL70" s="315" t="str">
        <f>Language!$E$176</f>
        <v>Sum:</v>
      </c>
      <c r="GM70" s="316"/>
      <c r="GN70" s="317"/>
      <c r="GO70" s="318">
        <f>SUM(GO68:GT68)</f>
        <v>0</v>
      </c>
      <c r="GP70" s="316"/>
      <c r="GQ70" s="316"/>
      <c r="GR70" s="316"/>
      <c r="GS70" s="316"/>
      <c r="GT70" s="319"/>
      <c r="GV70" s="368">
        <f>IFERROR(VLOOKUP(GV60,$B$57:$F$60,5,0),0)</f>
        <v>0</v>
      </c>
      <c r="GW70" s="368">
        <f>IFERROR(VLOOKUP(GV63,$D$62:$G$63,4,0),0)</f>
        <v>0</v>
      </c>
      <c r="GX70" s="368">
        <f>IFERROR(VLOOKUP(GV60,$D$57:$G$60,4,0),0)</f>
        <v>0</v>
      </c>
      <c r="GY70" s="315" t="str">
        <f>Language!$E$176</f>
        <v>Sum:</v>
      </c>
      <c r="GZ70" s="316"/>
      <c r="HA70" s="317"/>
      <c r="HB70" s="318">
        <f>SUM(HB68:HG68)</f>
        <v>0</v>
      </c>
      <c r="HC70" s="316"/>
      <c r="HD70" s="316"/>
      <c r="HE70" s="316"/>
      <c r="HF70" s="316"/>
      <c r="HG70" s="319"/>
      <c r="HI70" s="368">
        <f>IFERROR(VLOOKUP(HI60,$B$57:$F$60,5,0),0)</f>
        <v>0</v>
      </c>
      <c r="HJ70" s="368">
        <f>IFERROR(VLOOKUP(HI63,$D$62:$G$63,4,0),0)</f>
        <v>0</v>
      </c>
      <c r="HK70" s="368">
        <f>IFERROR(VLOOKUP(HI60,$D$57:$G$60,4,0),0)</f>
        <v>0</v>
      </c>
      <c r="HL70" s="315" t="str">
        <f>Language!$E$176</f>
        <v>Sum:</v>
      </c>
      <c r="HM70" s="316"/>
      <c r="HN70" s="317"/>
      <c r="HO70" s="318">
        <f>SUM(HO68:HT68)</f>
        <v>0</v>
      </c>
      <c r="HP70" s="316"/>
      <c r="HQ70" s="316"/>
      <c r="HR70" s="316"/>
      <c r="HS70" s="316"/>
      <c r="HT70" s="319"/>
      <c r="HV70" s="368">
        <f>IFERROR(VLOOKUP(HV60,$B$57:$F$60,5,0),0)</f>
        <v>0</v>
      </c>
      <c r="HW70" s="368">
        <f>IFERROR(VLOOKUP(HV63,$D$62:$G$63,4,0),0)</f>
        <v>0</v>
      </c>
      <c r="HX70" s="368">
        <f>IFERROR(VLOOKUP(HV60,$D$57:$G$60,4,0),0)</f>
        <v>0</v>
      </c>
      <c r="HY70" s="315" t="str">
        <f>Language!$E$176</f>
        <v>Sum:</v>
      </c>
      <c r="HZ70" s="316"/>
      <c r="IA70" s="317"/>
      <c r="IB70" s="318">
        <f>SUM(IB68:IG68)</f>
        <v>0</v>
      </c>
      <c r="IC70" s="316"/>
      <c r="ID70" s="316"/>
      <c r="IE70" s="316"/>
      <c r="IF70" s="316"/>
      <c r="IG70" s="319"/>
      <c r="II70" s="368">
        <f>IFERROR(VLOOKUP(II60,$B$57:$F$60,5,0),0)</f>
        <v>0</v>
      </c>
      <c r="IJ70" s="368">
        <f>IFERROR(VLOOKUP(II63,$D$62:$G$63,4,0),0)</f>
        <v>0</v>
      </c>
      <c r="IK70" s="368">
        <f>IFERROR(VLOOKUP(II60,$D$57:$G$60,4,0),0)</f>
        <v>0</v>
      </c>
      <c r="IL70" s="315" t="str">
        <f>Language!$E$176</f>
        <v>Sum:</v>
      </c>
      <c r="IM70" s="316"/>
      <c r="IN70" s="317"/>
      <c r="IO70" s="318">
        <f>SUM(IO68:IT68)</f>
        <v>0</v>
      </c>
      <c r="IP70" s="316"/>
      <c r="IQ70" s="316"/>
      <c r="IR70" s="316"/>
      <c r="IS70" s="316"/>
      <c r="IT70" s="319"/>
      <c r="IV70" s="368">
        <f>IFERROR(VLOOKUP(IV60,$B$57:$F$60,5,0),0)</f>
        <v>0</v>
      </c>
      <c r="IW70" s="368">
        <f>IFERROR(VLOOKUP(IV63,$D$62:$G$63,4,0),0)</f>
        <v>0</v>
      </c>
      <c r="IX70" s="368">
        <f>IFERROR(VLOOKUP(IV60,$D$57:$G$60,4,0),0)</f>
        <v>0</v>
      </c>
      <c r="IY70" s="315" t="str">
        <f>Language!$E$176</f>
        <v>Sum:</v>
      </c>
      <c r="IZ70" s="316"/>
      <c r="JA70" s="317"/>
      <c r="JB70" s="318">
        <f>SUM(JB68:JG68)</f>
        <v>0</v>
      </c>
      <c r="JC70" s="316"/>
      <c r="JD70" s="316"/>
      <c r="JE70" s="316"/>
      <c r="JF70" s="316"/>
      <c r="JG70" s="319"/>
      <c r="JI70" s="368">
        <f>IFERROR(VLOOKUP(JI60,$B$57:$F$60,5,0),0)</f>
        <v>0</v>
      </c>
      <c r="JJ70" s="368">
        <f>IFERROR(VLOOKUP(JI63,$D$62:$G$63,4,0),0)</f>
        <v>0</v>
      </c>
      <c r="JK70" s="368">
        <f>IFERROR(VLOOKUP(JI60,$D$57:$G$60,4,0),0)</f>
        <v>0</v>
      </c>
      <c r="JL70" s="315" t="str">
        <f>Language!$E$176</f>
        <v>Sum:</v>
      </c>
      <c r="JM70" s="316"/>
      <c r="JN70" s="317"/>
      <c r="JO70" s="318">
        <f>SUM(JO68:JT68)</f>
        <v>0</v>
      </c>
      <c r="JP70" s="316"/>
      <c r="JQ70" s="316"/>
      <c r="JR70" s="316"/>
      <c r="JS70" s="316"/>
      <c r="JT70" s="319"/>
      <c r="JV70" s="368">
        <f>IFERROR(VLOOKUP(JV60,$B$57:$F$60,5,0),0)</f>
        <v>0</v>
      </c>
      <c r="JW70" s="368">
        <f>IFERROR(VLOOKUP(JV63,$D$62:$G$63,4,0),0)</f>
        <v>0</v>
      </c>
      <c r="JX70" s="368">
        <f>IFERROR(VLOOKUP(JV60,$D$57:$G$60,4,0),0)</f>
        <v>0</v>
      </c>
      <c r="JY70" s="315" t="str">
        <f>Language!$E$176</f>
        <v>Sum:</v>
      </c>
      <c r="JZ70" s="316"/>
      <c r="KA70" s="317"/>
      <c r="KB70" s="318">
        <f>SUM(KB68:KG68)</f>
        <v>0</v>
      </c>
      <c r="KC70" s="316"/>
      <c r="KD70" s="316"/>
      <c r="KE70" s="316"/>
      <c r="KF70" s="316"/>
      <c r="KG70" s="319"/>
      <c r="KI70" s="368">
        <f>IFERROR(VLOOKUP(KI60,$B$57:$F$60,5,0),0)</f>
        <v>0</v>
      </c>
      <c r="KJ70" s="368">
        <f>IFERROR(VLOOKUP(KI63,$D$62:$G$63,4,0),0)</f>
        <v>0</v>
      </c>
      <c r="KK70" s="368">
        <f>IFERROR(VLOOKUP(KI60,$D$57:$G$60,4,0),0)</f>
        <v>0</v>
      </c>
      <c r="KL70" s="315" t="str">
        <f>Language!$E$176</f>
        <v>Sum:</v>
      </c>
      <c r="KM70" s="316"/>
      <c r="KN70" s="317"/>
      <c r="KO70" s="318">
        <f>SUM(KO68:KT68)</f>
        <v>0</v>
      </c>
      <c r="KP70" s="316"/>
      <c r="KQ70" s="316"/>
      <c r="KR70" s="316"/>
      <c r="KS70" s="316"/>
      <c r="KT70" s="319"/>
      <c r="KV70" s="368">
        <f>IFERROR(VLOOKUP(KV60,$B$57:$F$60,5,0),0)</f>
        <v>0</v>
      </c>
      <c r="KW70" s="368">
        <f>IFERROR(VLOOKUP(KV63,$D$62:$G$63,4,0),0)</f>
        <v>0</v>
      </c>
      <c r="KX70" s="368">
        <f>IFERROR(VLOOKUP(KV60,$D$57:$G$60,4,0),0)</f>
        <v>0</v>
      </c>
      <c r="KY70" s="315" t="str">
        <f>Language!$E$176</f>
        <v>Sum:</v>
      </c>
      <c r="KZ70" s="316"/>
      <c r="LA70" s="317"/>
      <c r="LB70" s="318">
        <f>SUM(LB68:LG68)</f>
        <v>0</v>
      </c>
      <c r="LC70" s="316"/>
      <c r="LD70" s="316"/>
      <c r="LE70" s="316"/>
      <c r="LF70" s="316"/>
      <c r="LG70" s="319"/>
      <c r="LI70" s="368">
        <f>IFERROR(VLOOKUP(LI60,$B$57:$F$60,5,0),0)</f>
        <v>0</v>
      </c>
      <c r="LJ70" s="368">
        <f>IFERROR(VLOOKUP(LI63,$D$62:$G$63,4,0),0)</f>
        <v>0</v>
      </c>
      <c r="LK70" s="368">
        <f>IFERROR(VLOOKUP(LI60,$D$57:$G$60,4,0),0)</f>
        <v>0</v>
      </c>
      <c r="LL70" s="315" t="str">
        <f>Language!$E$176</f>
        <v>Sum:</v>
      </c>
      <c r="LM70" s="316"/>
      <c r="LN70" s="317"/>
      <c r="LO70" s="318">
        <f>SUM(LO68:LT68)</f>
        <v>0</v>
      </c>
      <c r="LP70" s="316"/>
      <c r="LQ70" s="316"/>
      <c r="LR70" s="316"/>
      <c r="LS70" s="316"/>
      <c r="LT70" s="319"/>
      <c r="LV70" s="368">
        <f>IFERROR(VLOOKUP(LV60,$B$57:$F$60,5,0),0)</f>
        <v>0</v>
      </c>
      <c r="LW70" s="368">
        <f>IFERROR(VLOOKUP(LV63,$D$62:$G$63,4,0),0)</f>
        <v>0</v>
      </c>
      <c r="LX70" s="368">
        <f>IFERROR(VLOOKUP(LV60,$D$57:$G$60,4,0),0)</f>
        <v>0</v>
      </c>
      <c r="LY70" s="315" t="str">
        <f>Language!$E$176</f>
        <v>Sum:</v>
      </c>
      <c r="LZ70" s="316"/>
      <c r="MA70" s="317"/>
      <c r="MB70" s="318">
        <f>SUM(MB68:MG68)</f>
        <v>0</v>
      </c>
      <c r="MC70" s="316"/>
      <c r="MD70" s="316"/>
      <c r="ME70" s="316"/>
      <c r="MF70" s="316"/>
      <c r="MG70" s="319"/>
    </row>
    <row r="71" ht="30.75" customHeight="1">
      <c r="A71" s="172"/>
      <c r="B71" s="172"/>
      <c r="F71" s="59"/>
      <c r="G71" s="59"/>
      <c r="H71" s="133"/>
      <c r="I71" s="368">
        <f t="shared" ref="I71:I74" si="989">IFERROR(VLOOKUP(K57,$B$57:$F$60,5,0),0)</f>
        <v>0</v>
      </c>
      <c r="J71" s="368">
        <f t="shared" ref="J71:J72" si="990">IFERROR(VLOOKUP(K62,$B$62:$F$63,5,0),0)</f>
        <v>0</v>
      </c>
      <c r="K71" s="368">
        <f t="shared" ref="K71:K74" si="991">IFERROR(VLOOKUP(K57,$D$57:$G$60,4,0),0)</f>
        <v>0</v>
      </c>
      <c r="L71" s="133"/>
      <c r="M71" s="133"/>
      <c r="N71" s="133"/>
      <c r="O71" s="133"/>
      <c r="P71" s="133"/>
      <c r="Q71" s="133"/>
      <c r="R71" s="133"/>
      <c r="S71" s="133"/>
      <c r="T71" s="133"/>
      <c r="V71" s="368">
        <f t="shared" ref="V71:V74" si="992">IFERROR(VLOOKUP(X57,$B$57:$F$60,5,0),0)</f>
        <v>0</v>
      </c>
      <c r="W71" s="368">
        <f t="shared" ref="W71:W72" si="993">IFERROR(VLOOKUP(X62,$B$62:$F$63,5,0),0)</f>
        <v>0</v>
      </c>
      <c r="X71" s="368">
        <f t="shared" ref="X71:X74" si="994">IFERROR(VLOOKUP(X57,$D$57:$G$60,4,0),0)</f>
        <v>0</v>
      </c>
      <c r="Y71" s="133"/>
      <c r="Z71" s="133"/>
      <c r="AA71" s="133"/>
      <c r="AB71" s="133"/>
      <c r="AC71" s="133"/>
      <c r="AD71" s="133"/>
      <c r="AE71" s="133"/>
      <c r="AF71" s="133"/>
      <c r="AG71" s="133"/>
      <c r="AI71" s="368">
        <f t="shared" ref="AI71:AI74" si="995">IFERROR(VLOOKUP(AK57,$B$57:$F$60,5,0),0)</f>
        <v>0</v>
      </c>
      <c r="AJ71" s="368">
        <f t="shared" ref="AJ71:AJ72" si="996">IFERROR(VLOOKUP(AK62,$B$62:$F$63,5,0),0)</f>
        <v>0</v>
      </c>
      <c r="AK71" s="368">
        <f t="shared" ref="AK71:AK74" si="997">IFERROR(VLOOKUP(AK57,$D$57:$G$60,4,0),0)</f>
        <v>0</v>
      </c>
      <c r="AL71" s="133"/>
      <c r="AM71" s="133"/>
      <c r="AN71" s="133"/>
      <c r="AO71" s="133"/>
      <c r="AP71" s="133"/>
      <c r="AQ71" s="133"/>
      <c r="AR71" s="133"/>
      <c r="AS71" s="133"/>
      <c r="AT71" s="133"/>
      <c r="AV71" s="368">
        <f t="shared" ref="AV71:AV74" si="998">IFERROR(VLOOKUP(AX57,$B$57:$F$60,5,0),0)</f>
        <v>0</v>
      </c>
      <c r="AW71" s="368">
        <f t="shared" ref="AW71:AW72" si="999">IFERROR(VLOOKUP(AX62,$B$62:$F$63,5,0),0)</f>
        <v>0</v>
      </c>
      <c r="AX71" s="368">
        <f t="shared" ref="AX71:AX74" si="1000">IFERROR(VLOOKUP(AX57,$D$57:$G$60,4,0),0)</f>
        <v>0</v>
      </c>
      <c r="AY71" s="133"/>
      <c r="AZ71" s="133"/>
      <c r="BA71" s="133"/>
      <c r="BB71" s="133"/>
      <c r="BC71" s="133"/>
      <c r="BD71" s="133"/>
      <c r="BE71" s="133"/>
      <c r="BF71" s="133"/>
      <c r="BG71" s="133"/>
      <c r="BI71" s="368">
        <f t="shared" ref="BI71:BI74" si="1001">IFERROR(VLOOKUP(BK57,$B$57:$F$60,5,0),0)</f>
        <v>0</v>
      </c>
      <c r="BJ71" s="368">
        <f t="shared" ref="BJ71:BJ72" si="1002">IFERROR(VLOOKUP(BK62,$B$62:$F$63,5,0),0)</f>
        <v>0</v>
      </c>
      <c r="BK71" s="368">
        <f t="shared" ref="BK71:BK74" si="1003">IFERROR(VLOOKUP(BK57,$D$57:$G$60,4,0),0)</f>
        <v>0</v>
      </c>
      <c r="BL71" s="133"/>
      <c r="BM71" s="133"/>
      <c r="BN71" s="133"/>
      <c r="BO71" s="133"/>
      <c r="BP71" s="133"/>
      <c r="BQ71" s="133"/>
      <c r="BR71" s="133"/>
      <c r="BS71" s="133"/>
      <c r="BT71" s="133"/>
      <c r="BV71" s="368">
        <f t="shared" ref="BV71:BV74" si="1004">IFERROR(VLOOKUP(BX57,$B$57:$F$60,5,0),0)</f>
        <v>0</v>
      </c>
      <c r="BW71" s="368">
        <f t="shared" ref="BW71:BW72" si="1005">IFERROR(VLOOKUP(BX62,$B$62:$F$63,5,0),0)</f>
        <v>0</v>
      </c>
      <c r="BX71" s="368">
        <f t="shared" ref="BX71:BX74" si="1006">IFERROR(VLOOKUP(BX57,$D$57:$G$60,4,0),0)</f>
        <v>0</v>
      </c>
      <c r="BY71" s="133"/>
      <c r="BZ71" s="133"/>
      <c r="CA71" s="133"/>
      <c r="CB71" s="133"/>
      <c r="CC71" s="133"/>
      <c r="CD71" s="133"/>
      <c r="CE71" s="133"/>
      <c r="CF71" s="133"/>
      <c r="CG71" s="133"/>
      <c r="CI71" s="368">
        <f t="shared" ref="CI71:CI74" si="1007">IFERROR(VLOOKUP(CK57,$B$57:$F$60,5,0),0)</f>
        <v>0</v>
      </c>
      <c r="CJ71" s="368">
        <f t="shared" ref="CJ71:CJ72" si="1008">IFERROR(VLOOKUP(CK62,$B$62:$F$63,5,0),0)</f>
        <v>0</v>
      </c>
      <c r="CK71" s="368">
        <f t="shared" ref="CK71:CK74" si="1009">IFERROR(VLOOKUP(CK57,$D$57:$G$60,4,0),0)</f>
        <v>0</v>
      </c>
      <c r="CL71" s="133"/>
      <c r="CM71" s="133"/>
      <c r="CN71" s="133"/>
      <c r="CO71" s="133"/>
      <c r="CP71" s="133"/>
      <c r="CQ71" s="133"/>
      <c r="CR71" s="133"/>
      <c r="CS71" s="133"/>
      <c r="CT71" s="133"/>
      <c r="CV71" s="368">
        <f t="shared" ref="CV71:CV74" si="1010">IFERROR(VLOOKUP(CX57,$B$57:$F$60,5,0),0)</f>
        <v>0</v>
      </c>
      <c r="CW71" s="368">
        <f t="shared" ref="CW71:CW72" si="1011">IFERROR(VLOOKUP(CX62,$B$62:$F$63,5,0),0)</f>
        <v>0</v>
      </c>
      <c r="CX71" s="368">
        <f t="shared" ref="CX71:CX74" si="1012">IFERROR(VLOOKUP(CX57,$D$57:$G$60,4,0),0)</f>
        <v>0</v>
      </c>
      <c r="CY71" s="133"/>
      <c r="CZ71" s="133"/>
      <c r="DA71" s="133"/>
      <c r="DB71" s="133"/>
      <c r="DC71" s="133"/>
      <c r="DD71" s="133"/>
      <c r="DE71" s="133"/>
      <c r="DF71" s="133"/>
      <c r="DG71" s="133"/>
      <c r="DI71" s="368">
        <f t="shared" ref="DI71:DI74" si="1013">IFERROR(VLOOKUP(DK57,$B$57:$F$60,5,0),0)</f>
        <v>0</v>
      </c>
      <c r="DJ71" s="368">
        <f t="shared" ref="DJ71:DJ72" si="1014">IFERROR(VLOOKUP(DK62,$B$62:$F$63,5,0),0)</f>
        <v>0</v>
      </c>
      <c r="DK71" s="368">
        <f t="shared" ref="DK71:DK74" si="1015">IFERROR(VLOOKUP(DK57,$D$57:$G$60,4,0),0)</f>
        <v>0</v>
      </c>
      <c r="DL71" s="133"/>
      <c r="DM71" s="133"/>
      <c r="DN71" s="133"/>
      <c r="DO71" s="133"/>
      <c r="DP71" s="133"/>
      <c r="DQ71" s="133"/>
      <c r="DR71" s="133"/>
      <c r="DS71" s="133"/>
      <c r="DT71" s="133"/>
      <c r="DV71" s="368">
        <f t="shared" ref="DV71:DV74" si="1016">IFERROR(VLOOKUP(DX57,$B$57:$F$60,5,0),0)</f>
        <v>0</v>
      </c>
      <c r="DW71" s="368">
        <f t="shared" ref="DW71:DW72" si="1017">IFERROR(VLOOKUP(DX62,$B$62:$F$63,5,0),0)</f>
        <v>0</v>
      </c>
      <c r="DX71" s="368">
        <f t="shared" ref="DX71:DX74" si="1018">IFERROR(VLOOKUP(DX57,$D$57:$G$60,4,0),0)</f>
        <v>0</v>
      </c>
      <c r="DY71" s="133"/>
      <c r="DZ71" s="133"/>
      <c r="EA71" s="133"/>
      <c r="EB71" s="133"/>
      <c r="EC71" s="133"/>
      <c r="ED71" s="133"/>
      <c r="EE71" s="133"/>
      <c r="EF71" s="133"/>
      <c r="EG71" s="133"/>
      <c r="EI71" s="368">
        <f t="shared" ref="EI71:EI74" si="1019">IFERROR(VLOOKUP(EK57,$B$57:$F$60,5,0),0)</f>
        <v>0</v>
      </c>
      <c r="EJ71" s="368">
        <f t="shared" ref="EJ71:EJ72" si="1020">IFERROR(VLOOKUP(EK62,$B$62:$F$63,5,0),0)</f>
        <v>0</v>
      </c>
      <c r="EK71" s="368">
        <f t="shared" ref="EK71:EK74" si="1021">IFERROR(VLOOKUP(EK57,$D$57:$G$60,4,0),0)</f>
        <v>0</v>
      </c>
      <c r="EL71" s="133"/>
      <c r="EM71" s="133"/>
      <c r="EN71" s="133"/>
      <c r="EO71" s="133"/>
      <c r="EP71" s="133"/>
      <c r="EQ71" s="133"/>
      <c r="ER71" s="133"/>
      <c r="ES71" s="133"/>
      <c r="ET71" s="133"/>
      <c r="EV71" s="368">
        <f t="shared" ref="EV71:EV74" si="1022">IFERROR(VLOOKUP(EX57,$B$57:$F$60,5,0),0)</f>
        <v>0</v>
      </c>
      <c r="EW71" s="368">
        <f t="shared" ref="EW71:EW72" si="1023">IFERROR(VLOOKUP(EX62,$B$62:$F$63,5,0),0)</f>
        <v>0</v>
      </c>
      <c r="EX71" s="368">
        <f t="shared" ref="EX71:EX74" si="1024">IFERROR(VLOOKUP(EX57,$D$57:$G$60,4,0),0)</f>
        <v>0</v>
      </c>
      <c r="EY71" s="133"/>
      <c r="EZ71" s="133"/>
      <c r="FA71" s="133"/>
      <c r="FB71" s="133"/>
      <c r="FC71" s="133"/>
      <c r="FD71" s="133"/>
      <c r="FE71" s="133"/>
      <c r="FF71" s="133"/>
      <c r="FG71" s="133"/>
      <c r="FI71" s="368">
        <f t="shared" ref="FI71:FI74" si="1025">IFERROR(VLOOKUP(FK57,$B$57:$F$60,5,0),0)</f>
        <v>0</v>
      </c>
      <c r="FJ71" s="368">
        <f t="shared" ref="FJ71:FJ72" si="1026">IFERROR(VLOOKUP(FK62,$B$62:$F$63,5,0),0)</f>
        <v>0</v>
      </c>
      <c r="FK71" s="368">
        <f t="shared" ref="FK71:FK74" si="1027">IFERROR(VLOOKUP(FK57,$D$57:$G$60,4,0),0)</f>
        <v>0</v>
      </c>
      <c r="FL71" s="133"/>
      <c r="FM71" s="133"/>
      <c r="FN71" s="133"/>
      <c r="FO71" s="133"/>
      <c r="FP71" s="133"/>
      <c r="FQ71" s="133"/>
      <c r="FR71" s="133"/>
      <c r="FS71" s="133"/>
      <c r="FT71" s="133"/>
      <c r="FV71" s="368">
        <f t="shared" ref="FV71:FV74" si="1028">IFERROR(VLOOKUP(FX57,$B$57:$F$60,5,0),0)</f>
        <v>0</v>
      </c>
      <c r="FW71" s="368">
        <f t="shared" ref="FW71:FW72" si="1029">IFERROR(VLOOKUP(FX62,$B$62:$F$63,5,0),0)</f>
        <v>0</v>
      </c>
      <c r="FX71" s="368">
        <f t="shared" ref="FX71:FX74" si="1030">IFERROR(VLOOKUP(FX57,$D$57:$G$60,4,0),0)</f>
        <v>0</v>
      </c>
      <c r="FY71" s="133"/>
      <c r="FZ71" s="133"/>
      <c r="GA71" s="133"/>
      <c r="GB71" s="133"/>
      <c r="GC71" s="133"/>
      <c r="GD71" s="133"/>
      <c r="GE71" s="133"/>
      <c r="GF71" s="133"/>
      <c r="GG71" s="133"/>
      <c r="GI71" s="368">
        <f t="shared" ref="GI71:GI74" si="1031">IFERROR(VLOOKUP(GK57,$B$57:$F$60,5,0),0)</f>
        <v>0</v>
      </c>
      <c r="GJ71" s="368">
        <f t="shared" ref="GJ71:GJ72" si="1032">IFERROR(VLOOKUP(GK62,$B$62:$F$63,5,0),0)</f>
        <v>0</v>
      </c>
      <c r="GK71" s="368">
        <f t="shared" ref="GK71:GK74" si="1033">IFERROR(VLOOKUP(GK57,$D$57:$G$60,4,0),0)</f>
        <v>0</v>
      </c>
      <c r="GL71" s="133"/>
      <c r="GM71" s="133"/>
      <c r="GN71" s="133"/>
      <c r="GO71" s="133"/>
      <c r="GP71" s="133"/>
      <c r="GQ71" s="133"/>
      <c r="GR71" s="133"/>
      <c r="GS71" s="133"/>
      <c r="GT71" s="133"/>
      <c r="GV71" s="368">
        <f t="shared" ref="GV71:GV74" si="1034">IFERROR(VLOOKUP(GX57,$B$57:$F$60,5,0),0)</f>
        <v>0</v>
      </c>
      <c r="GW71" s="368">
        <f t="shared" ref="GW71:GW72" si="1035">IFERROR(VLOOKUP(GX62,$B$62:$F$63,5,0),0)</f>
        <v>0</v>
      </c>
      <c r="GX71" s="368">
        <f t="shared" ref="GX71:GX74" si="1036">IFERROR(VLOOKUP(GX57,$D$57:$G$60,4,0),0)</f>
        <v>0</v>
      </c>
      <c r="GY71" s="133"/>
      <c r="GZ71" s="133"/>
      <c r="HA71" s="133"/>
      <c r="HB71" s="133"/>
      <c r="HC71" s="133"/>
      <c r="HD71" s="133"/>
      <c r="HE71" s="133"/>
      <c r="HF71" s="133"/>
      <c r="HG71" s="133"/>
      <c r="HI71" s="368">
        <f t="shared" ref="HI71:HI74" si="1037">IFERROR(VLOOKUP(HK57,$B$57:$F$60,5,0),0)</f>
        <v>0</v>
      </c>
      <c r="HJ71" s="368">
        <f t="shared" ref="HJ71:HJ72" si="1038">IFERROR(VLOOKUP(HK62,$B$62:$F$63,5,0),0)</f>
        <v>0</v>
      </c>
      <c r="HK71" s="368">
        <f t="shared" ref="HK71:HK74" si="1039">IFERROR(VLOOKUP(HK57,$D$57:$G$60,4,0),0)</f>
        <v>0</v>
      </c>
      <c r="HL71" s="133"/>
      <c r="HM71" s="133"/>
      <c r="HN71" s="133"/>
      <c r="HO71" s="133"/>
      <c r="HP71" s="133"/>
      <c r="HQ71" s="133"/>
      <c r="HR71" s="133"/>
      <c r="HS71" s="133"/>
      <c r="HT71" s="133"/>
      <c r="HV71" s="368">
        <f t="shared" ref="HV71:HV74" si="1040">IFERROR(VLOOKUP(HX57,$B$57:$F$60,5,0),0)</f>
        <v>0</v>
      </c>
      <c r="HW71" s="368">
        <f t="shared" ref="HW71:HW72" si="1041">IFERROR(VLOOKUP(HX62,$B$62:$F$63,5,0),0)</f>
        <v>0</v>
      </c>
      <c r="HX71" s="368">
        <f t="shared" ref="HX71:HX74" si="1042">IFERROR(VLOOKUP(HX57,$D$57:$G$60,4,0),0)</f>
        <v>0</v>
      </c>
      <c r="HY71" s="133"/>
      <c r="HZ71" s="133"/>
      <c r="IA71" s="133"/>
      <c r="IB71" s="133"/>
      <c r="IC71" s="133"/>
      <c r="ID71" s="133"/>
      <c r="IE71" s="133"/>
      <c r="IF71" s="133"/>
      <c r="IG71" s="133"/>
      <c r="II71" s="368">
        <f t="shared" ref="II71:II74" si="1043">IFERROR(VLOOKUP(IK57,$B$57:$F$60,5,0),0)</f>
        <v>0</v>
      </c>
      <c r="IJ71" s="368">
        <f t="shared" ref="IJ71:IJ72" si="1044">IFERROR(VLOOKUP(IK62,$B$62:$F$63,5,0),0)</f>
        <v>0</v>
      </c>
      <c r="IK71" s="368">
        <f t="shared" ref="IK71:IK74" si="1045">IFERROR(VLOOKUP(IK57,$D$57:$G$60,4,0),0)</f>
        <v>0</v>
      </c>
      <c r="IL71" s="133"/>
      <c r="IM71" s="133"/>
      <c r="IN71" s="133"/>
      <c r="IO71" s="133"/>
      <c r="IP71" s="133"/>
      <c r="IQ71" s="133"/>
      <c r="IR71" s="133"/>
      <c r="IS71" s="133"/>
      <c r="IT71" s="133"/>
      <c r="IV71" s="368">
        <f t="shared" ref="IV71:IV74" si="1046">IFERROR(VLOOKUP(IX57,$B$57:$F$60,5,0),0)</f>
        <v>0</v>
      </c>
      <c r="IW71" s="368">
        <f t="shared" ref="IW71:IW72" si="1047">IFERROR(VLOOKUP(IX62,$B$62:$F$63,5,0),0)</f>
        <v>0</v>
      </c>
      <c r="IX71" s="368">
        <f t="shared" ref="IX71:IX74" si="1048">IFERROR(VLOOKUP(IX57,$D$57:$G$60,4,0),0)</f>
        <v>0</v>
      </c>
      <c r="IY71" s="133"/>
      <c r="IZ71" s="133"/>
      <c r="JA71" s="133"/>
      <c r="JB71" s="133"/>
      <c r="JC71" s="133"/>
      <c r="JD71" s="133"/>
      <c r="JE71" s="133"/>
      <c r="JF71" s="133"/>
      <c r="JG71" s="133"/>
      <c r="JI71" s="368">
        <f t="shared" ref="JI71:JI74" si="1049">IFERROR(VLOOKUP(JK57,$B$57:$F$60,5,0),0)</f>
        <v>0</v>
      </c>
      <c r="JJ71" s="368">
        <f t="shared" ref="JJ71:JJ72" si="1050">IFERROR(VLOOKUP(JK62,$B$62:$F$63,5,0),0)</f>
        <v>0</v>
      </c>
      <c r="JK71" s="368">
        <f t="shared" ref="JK71:JK74" si="1051">IFERROR(VLOOKUP(JK57,$D$57:$G$60,4,0),0)</f>
        <v>0</v>
      </c>
      <c r="JL71" s="133"/>
      <c r="JM71" s="133"/>
      <c r="JN71" s="133"/>
      <c r="JO71" s="133"/>
      <c r="JP71" s="133"/>
      <c r="JQ71" s="133"/>
      <c r="JR71" s="133"/>
      <c r="JS71" s="133"/>
      <c r="JT71" s="133"/>
      <c r="JV71" s="368">
        <f t="shared" ref="JV71:JV74" si="1052">IFERROR(VLOOKUP(JX57,$B$57:$F$60,5,0),0)</f>
        <v>0</v>
      </c>
      <c r="JW71" s="368">
        <f t="shared" ref="JW71:JW72" si="1053">IFERROR(VLOOKUP(JX62,$B$62:$F$63,5,0),0)</f>
        <v>0</v>
      </c>
      <c r="JX71" s="368">
        <f t="shared" ref="JX71:JX74" si="1054">IFERROR(VLOOKUP(JX57,$D$57:$G$60,4,0),0)</f>
        <v>0</v>
      </c>
      <c r="JY71" s="133"/>
      <c r="JZ71" s="133"/>
      <c r="KA71" s="133"/>
      <c r="KB71" s="133"/>
      <c r="KC71" s="133"/>
      <c r="KD71" s="133"/>
      <c r="KE71" s="133"/>
      <c r="KF71" s="133"/>
      <c r="KG71" s="133"/>
      <c r="KI71" s="368">
        <f t="shared" ref="KI71:KI74" si="1055">IFERROR(VLOOKUP(KK57,$B$57:$F$60,5,0),0)</f>
        <v>0</v>
      </c>
      <c r="KJ71" s="368">
        <f t="shared" ref="KJ71:KJ72" si="1056">IFERROR(VLOOKUP(KK62,$B$62:$F$63,5,0),0)</f>
        <v>0</v>
      </c>
      <c r="KK71" s="368">
        <f t="shared" ref="KK71:KK74" si="1057">IFERROR(VLOOKUP(KK57,$D$57:$G$60,4,0),0)</f>
        <v>0</v>
      </c>
      <c r="KL71" s="133"/>
      <c r="KM71" s="133"/>
      <c r="KN71" s="133"/>
      <c r="KO71" s="133"/>
      <c r="KP71" s="133"/>
      <c r="KQ71" s="133"/>
      <c r="KR71" s="133"/>
      <c r="KS71" s="133"/>
      <c r="KT71" s="133"/>
      <c r="KV71" s="368">
        <f t="shared" ref="KV71:KV74" si="1058">IFERROR(VLOOKUP(KX57,$B$57:$F$60,5,0),0)</f>
        <v>0</v>
      </c>
      <c r="KW71" s="368">
        <f t="shared" ref="KW71:KW72" si="1059">IFERROR(VLOOKUP(KX62,$B$62:$F$63,5,0),0)</f>
        <v>0</v>
      </c>
      <c r="KX71" s="368">
        <f t="shared" ref="KX71:KX74" si="1060">IFERROR(VLOOKUP(KX57,$D$57:$G$60,4,0),0)</f>
        <v>0</v>
      </c>
      <c r="KY71" s="133"/>
      <c r="KZ71" s="133"/>
      <c r="LA71" s="133"/>
      <c r="LB71" s="133"/>
      <c r="LC71" s="133"/>
      <c r="LD71" s="133"/>
      <c r="LE71" s="133"/>
      <c r="LF71" s="133"/>
      <c r="LG71" s="133"/>
      <c r="LI71" s="368">
        <f t="shared" ref="LI71:LI74" si="1061">IFERROR(VLOOKUP(LK57,$B$57:$F$60,5,0),0)</f>
        <v>0</v>
      </c>
      <c r="LJ71" s="368">
        <f t="shared" ref="LJ71:LJ72" si="1062">IFERROR(VLOOKUP(LK62,$B$62:$F$63,5,0),0)</f>
        <v>0</v>
      </c>
      <c r="LK71" s="368">
        <f t="shared" ref="LK71:LK74" si="1063">IFERROR(VLOOKUP(LK57,$D$57:$G$60,4,0),0)</f>
        <v>0</v>
      </c>
      <c r="LL71" s="133"/>
      <c r="LM71" s="133"/>
      <c r="LN71" s="133"/>
      <c r="LO71" s="133"/>
      <c r="LP71" s="133"/>
      <c r="LQ71" s="133"/>
      <c r="LR71" s="133"/>
      <c r="LS71" s="133"/>
      <c r="LT71" s="133"/>
      <c r="LV71" s="368">
        <f t="shared" ref="LV71:LV74" si="1064">IFERROR(VLOOKUP(LX57,$B$57:$F$60,5,0),0)</f>
        <v>0</v>
      </c>
      <c r="LW71" s="368">
        <f t="shared" ref="LW71:LW72" si="1065">IFERROR(VLOOKUP(LX62,$B$62:$F$63,5,0),0)</f>
        <v>0</v>
      </c>
      <c r="LX71" s="368">
        <f t="shared" ref="LX71:LX74" si="1066">IFERROR(VLOOKUP(LX57,$D$57:$G$60,4,0),0)</f>
        <v>0</v>
      </c>
      <c r="LY71" s="133"/>
      <c r="LZ71" s="133"/>
      <c r="MA71" s="133"/>
      <c r="MB71" s="133"/>
      <c r="MC71" s="133"/>
      <c r="MD71" s="133"/>
      <c r="ME71" s="133"/>
      <c r="MF71" s="133"/>
      <c r="MG71" s="133"/>
    </row>
    <row r="72">
      <c r="A72" s="172"/>
      <c r="B72" s="320" t="str">
        <f>Language!$E$188</f>
        <v>Hint</v>
      </c>
      <c r="C72" s="321"/>
      <c r="D72" s="321"/>
      <c r="E72" s="321"/>
      <c r="F72" s="321"/>
      <c r="G72" s="321"/>
      <c r="H72" s="321"/>
      <c r="I72" s="368">
        <f t="shared" si="989"/>
        <v>0</v>
      </c>
      <c r="J72" s="368">
        <f t="shared" si="990"/>
        <v>0</v>
      </c>
      <c r="K72" s="368">
        <f t="shared" si="991"/>
        <v>0</v>
      </c>
      <c r="L72" s="222"/>
      <c r="T72" s="133"/>
      <c r="V72" s="368">
        <f t="shared" si="992"/>
        <v>0</v>
      </c>
      <c r="W72" s="368">
        <f t="shared" si="993"/>
        <v>0</v>
      </c>
      <c r="X72" s="368">
        <f t="shared" si="994"/>
        <v>0</v>
      </c>
      <c r="Y72" s="222"/>
      <c r="AG72" s="133"/>
      <c r="AI72" s="368">
        <f t="shared" si="995"/>
        <v>0</v>
      </c>
      <c r="AJ72" s="368">
        <f t="shared" si="996"/>
        <v>0</v>
      </c>
      <c r="AK72" s="368">
        <f t="shared" si="997"/>
        <v>0</v>
      </c>
      <c r="AL72" s="222"/>
      <c r="AT72" s="133"/>
      <c r="AV72" s="368">
        <f t="shared" si="998"/>
        <v>0</v>
      </c>
      <c r="AW72" s="368">
        <f t="shared" si="999"/>
        <v>0</v>
      </c>
      <c r="AX72" s="368">
        <f t="shared" si="1000"/>
        <v>0</v>
      </c>
      <c r="AY72" s="222"/>
      <c r="BG72" s="133"/>
      <c r="BI72" s="368">
        <f t="shared" si="1001"/>
        <v>0</v>
      </c>
      <c r="BJ72" s="368">
        <f t="shared" si="1002"/>
        <v>0</v>
      </c>
      <c r="BK72" s="368">
        <f t="shared" si="1003"/>
        <v>0</v>
      </c>
      <c r="BL72" s="222"/>
      <c r="BT72" s="133"/>
      <c r="BV72" s="368">
        <f t="shared" si="1004"/>
        <v>0</v>
      </c>
      <c r="BW72" s="368">
        <f t="shared" si="1005"/>
        <v>0</v>
      </c>
      <c r="BX72" s="368">
        <f t="shared" si="1006"/>
        <v>0</v>
      </c>
      <c r="BY72" s="222"/>
      <c r="CG72" s="133"/>
      <c r="CI72" s="368">
        <f t="shared" si="1007"/>
        <v>0</v>
      </c>
      <c r="CJ72" s="368">
        <f t="shared" si="1008"/>
        <v>0</v>
      </c>
      <c r="CK72" s="368">
        <f t="shared" si="1009"/>
        <v>0</v>
      </c>
      <c r="CL72" s="222"/>
      <c r="CT72" s="133"/>
      <c r="CV72" s="368">
        <f t="shared" si="1010"/>
        <v>0</v>
      </c>
      <c r="CW72" s="368">
        <f t="shared" si="1011"/>
        <v>0</v>
      </c>
      <c r="CX72" s="368">
        <f t="shared" si="1012"/>
        <v>0</v>
      </c>
      <c r="CY72" s="222"/>
      <c r="DG72" s="133"/>
      <c r="DI72" s="368">
        <f t="shared" si="1013"/>
        <v>0</v>
      </c>
      <c r="DJ72" s="368">
        <f t="shared" si="1014"/>
        <v>0</v>
      </c>
      <c r="DK72" s="368">
        <f t="shared" si="1015"/>
        <v>0</v>
      </c>
      <c r="DL72" s="222"/>
      <c r="DT72" s="133"/>
      <c r="DV72" s="368">
        <f t="shared" si="1016"/>
        <v>0</v>
      </c>
      <c r="DW72" s="368">
        <f t="shared" si="1017"/>
        <v>0</v>
      </c>
      <c r="DX72" s="368">
        <f t="shared" si="1018"/>
        <v>0</v>
      </c>
      <c r="DY72" s="222"/>
      <c r="EG72" s="133"/>
      <c r="EI72" s="368">
        <f t="shared" si="1019"/>
        <v>0</v>
      </c>
      <c r="EJ72" s="368">
        <f t="shared" si="1020"/>
        <v>0</v>
      </c>
      <c r="EK72" s="368">
        <f t="shared" si="1021"/>
        <v>0</v>
      </c>
      <c r="EL72" s="222"/>
      <c r="ET72" s="133"/>
      <c r="EV72" s="368">
        <f t="shared" si="1022"/>
        <v>0</v>
      </c>
      <c r="EW72" s="368">
        <f t="shared" si="1023"/>
        <v>0</v>
      </c>
      <c r="EX72" s="368">
        <f t="shared" si="1024"/>
        <v>0</v>
      </c>
      <c r="EY72" s="222"/>
      <c r="FG72" s="133"/>
      <c r="FI72" s="368">
        <f t="shared" si="1025"/>
        <v>0</v>
      </c>
      <c r="FJ72" s="368">
        <f t="shared" si="1026"/>
        <v>0</v>
      </c>
      <c r="FK72" s="368">
        <f t="shared" si="1027"/>
        <v>0</v>
      </c>
      <c r="FL72" s="222"/>
      <c r="FT72" s="133"/>
      <c r="FV72" s="368">
        <f t="shared" si="1028"/>
        <v>0</v>
      </c>
      <c r="FW72" s="368">
        <f t="shared" si="1029"/>
        <v>0</v>
      </c>
      <c r="FX72" s="368">
        <f t="shared" si="1030"/>
        <v>0</v>
      </c>
      <c r="FY72" s="222"/>
      <c r="GG72" s="133"/>
      <c r="GI72" s="368">
        <f t="shared" si="1031"/>
        <v>0</v>
      </c>
      <c r="GJ72" s="368">
        <f t="shared" si="1032"/>
        <v>0</v>
      </c>
      <c r="GK72" s="368">
        <f t="shared" si="1033"/>
        <v>0</v>
      </c>
      <c r="GL72" s="222"/>
      <c r="GT72" s="133"/>
      <c r="GV72" s="368">
        <f t="shared" si="1034"/>
        <v>0</v>
      </c>
      <c r="GW72" s="368">
        <f t="shared" si="1035"/>
        <v>0</v>
      </c>
      <c r="GX72" s="368">
        <f t="shared" si="1036"/>
        <v>0</v>
      </c>
      <c r="GY72" s="222"/>
      <c r="HG72" s="133"/>
      <c r="HI72" s="368">
        <f t="shared" si="1037"/>
        <v>0</v>
      </c>
      <c r="HJ72" s="368">
        <f t="shared" si="1038"/>
        <v>0</v>
      </c>
      <c r="HK72" s="368">
        <f t="shared" si="1039"/>
        <v>0</v>
      </c>
      <c r="HL72" s="222"/>
      <c r="HT72" s="133"/>
      <c r="HV72" s="368">
        <f t="shared" si="1040"/>
        <v>0</v>
      </c>
      <c r="HW72" s="368">
        <f t="shared" si="1041"/>
        <v>0</v>
      </c>
      <c r="HX72" s="368">
        <f t="shared" si="1042"/>
        <v>0</v>
      </c>
      <c r="HY72" s="222"/>
      <c r="IG72" s="133"/>
      <c r="II72" s="368">
        <f t="shared" si="1043"/>
        <v>0</v>
      </c>
      <c r="IJ72" s="368">
        <f t="shared" si="1044"/>
        <v>0</v>
      </c>
      <c r="IK72" s="368">
        <f t="shared" si="1045"/>
        <v>0</v>
      </c>
      <c r="IL72" s="222"/>
      <c r="IT72" s="133"/>
      <c r="IV72" s="368">
        <f t="shared" si="1046"/>
        <v>0</v>
      </c>
      <c r="IW72" s="368">
        <f t="shared" si="1047"/>
        <v>0</v>
      </c>
      <c r="IX72" s="368">
        <f t="shared" si="1048"/>
        <v>0</v>
      </c>
      <c r="IY72" s="222"/>
      <c r="JG72" s="133"/>
      <c r="JI72" s="368">
        <f t="shared" si="1049"/>
        <v>0</v>
      </c>
      <c r="JJ72" s="368">
        <f t="shared" si="1050"/>
        <v>0</v>
      </c>
      <c r="JK72" s="368">
        <f t="shared" si="1051"/>
        <v>0</v>
      </c>
      <c r="JL72" s="222"/>
      <c r="JT72" s="133"/>
      <c r="JV72" s="368">
        <f t="shared" si="1052"/>
        <v>0</v>
      </c>
      <c r="JW72" s="368">
        <f t="shared" si="1053"/>
        <v>0</v>
      </c>
      <c r="JX72" s="368">
        <f t="shared" si="1054"/>
        <v>0</v>
      </c>
      <c r="JY72" s="222"/>
      <c r="KG72" s="133"/>
      <c r="KI72" s="368">
        <f t="shared" si="1055"/>
        <v>0</v>
      </c>
      <c r="KJ72" s="368">
        <f t="shared" si="1056"/>
        <v>0</v>
      </c>
      <c r="KK72" s="368">
        <f t="shared" si="1057"/>
        <v>0</v>
      </c>
      <c r="KL72" s="222"/>
      <c r="KT72" s="133"/>
      <c r="KV72" s="368">
        <f t="shared" si="1058"/>
        <v>0</v>
      </c>
      <c r="KW72" s="368">
        <f t="shared" si="1059"/>
        <v>0</v>
      </c>
      <c r="KX72" s="368">
        <f t="shared" si="1060"/>
        <v>0</v>
      </c>
      <c r="KY72" s="222"/>
      <c r="LG72" s="133"/>
      <c r="LI72" s="368">
        <f t="shared" si="1061"/>
        <v>0</v>
      </c>
      <c r="LJ72" s="368">
        <f t="shared" si="1062"/>
        <v>0</v>
      </c>
      <c r="LK72" s="368">
        <f t="shared" si="1063"/>
        <v>0</v>
      </c>
      <c r="LL72" s="222"/>
      <c r="LT72" s="133"/>
      <c r="LV72" s="368">
        <f t="shared" si="1064"/>
        <v>0</v>
      </c>
      <c r="LW72" s="368">
        <f t="shared" si="1065"/>
        <v>0</v>
      </c>
      <c r="LX72" s="368">
        <f t="shared" si="1066"/>
        <v>0</v>
      </c>
      <c r="LY72" s="222"/>
      <c r="MG72" s="133"/>
    </row>
    <row r="73" ht="16.5" customHeight="1">
      <c r="A73" s="172"/>
      <c r="B73" s="322" t="str">
        <f>Language!$E$197</f>
        <v>For example, to add ten more people, select columns HI through MG and copy them to the right. Finished.
(Remove sheet protection!)</v>
      </c>
      <c r="C73" s="323"/>
      <c r="D73" s="323"/>
      <c r="E73" s="323"/>
      <c r="F73" s="323"/>
      <c r="G73" s="323"/>
      <c r="H73" s="324"/>
      <c r="I73" s="368">
        <f t="shared" si="989"/>
        <v>0</v>
      </c>
      <c r="J73" s="369">
        <f t="shared" ref="J73:J74" si="1067">IFERROR(VLOOKUP(K62,$D$62:$G$63,4,0),0)</f>
        <v>0</v>
      </c>
      <c r="K73" s="368">
        <f t="shared" si="991"/>
        <v>0</v>
      </c>
      <c r="L73" s="326"/>
      <c r="T73" s="133"/>
      <c r="V73" s="368">
        <f t="shared" si="992"/>
        <v>0</v>
      </c>
      <c r="W73" s="369">
        <f t="shared" ref="W73:W74" si="1068">IFERROR(VLOOKUP(X62,$D$62:$G$63,4,0),0)</f>
        <v>0</v>
      </c>
      <c r="X73" s="368">
        <f t="shared" si="994"/>
        <v>0</v>
      </c>
      <c r="Y73" s="326"/>
      <c r="AG73" s="133"/>
      <c r="AI73" s="368">
        <f t="shared" si="995"/>
        <v>0</v>
      </c>
      <c r="AJ73" s="369">
        <f t="shared" ref="AJ73:AJ74" si="1069">IFERROR(VLOOKUP(AK62,$D$62:$G$63,4,0),0)</f>
        <v>0</v>
      </c>
      <c r="AK73" s="368">
        <f t="shared" si="997"/>
        <v>0</v>
      </c>
      <c r="AL73" s="326"/>
      <c r="AT73" s="133"/>
      <c r="AV73" s="368">
        <f t="shared" si="998"/>
        <v>0</v>
      </c>
      <c r="AW73" s="369">
        <f t="shared" ref="AW73:AW74" si="1070">IFERROR(VLOOKUP(AX62,$D$62:$G$63,4,0),0)</f>
        <v>0</v>
      </c>
      <c r="AX73" s="368">
        <f t="shared" si="1000"/>
        <v>0</v>
      </c>
      <c r="AY73" s="326"/>
      <c r="BG73" s="133"/>
      <c r="BI73" s="368">
        <f t="shared" si="1001"/>
        <v>0</v>
      </c>
      <c r="BJ73" s="369">
        <f t="shared" ref="BJ73:BJ74" si="1071">IFERROR(VLOOKUP(BK62,$D$62:$G$63,4,0),0)</f>
        <v>0</v>
      </c>
      <c r="BK73" s="368">
        <f t="shared" si="1003"/>
        <v>0</v>
      </c>
      <c r="BL73" s="326"/>
      <c r="BT73" s="133"/>
      <c r="BV73" s="368">
        <f t="shared" si="1004"/>
        <v>0</v>
      </c>
      <c r="BW73" s="369">
        <f t="shared" ref="BW73:BW74" si="1072">IFERROR(VLOOKUP(BX62,$D$62:$G$63,4,0),0)</f>
        <v>0</v>
      </c>
      <c r="BX73" s="368">
        <f t="shared" si="1006"/>
        <v>0</v>
      </c>
      <c r="BY73" s="326"/>
      <c r="CG73" s="133"/>
      <c r="CI73" s="368">
        <f t="shared" si="1007"/>
        <v>0</v>
      </c>
      <c r="CJ73" s="369">
        <f t="shared" ref="CJ73:CJ74" si="1073">IFERROR(VLOOKUP(CK62,$D$62:$G$63,4,0),0)</f>
        <v>0</v>
      </c>
      <c r="CK73" s="368">
        <f t="shared" si="1009"/>
        <v>0</v>
      </c>
      <c r="CL73" s="326"/>
      <c r="CT73" s="133"/>
      <c r="CV73" s="368">
        <f t="shared" si="1010"/>
        <v>0</v>
      </c>
      <c r="CW73" s="369">
        <f t="shared" ref="CW73:CW74" si="1074">IFERROR(VLOOKUP(CX62,$D$62:$G$63,4,0),0)</f>
        <v>0</v>
      </c>
      <c r="CX73" s="368">
        <f t="shared" si="1012"/>
        <v>0</v>
      </c>
      <c r="CY73" s="326"/>
      <c r="DG73" s="133"/>
      <c r="DI73" s="368">
        <f t="shared" si="1013"/>
        <v>0</v>
      </c>
      <c r="DJ73" s="369">
        <f t="shared" ref="DJ73:DJ74" si="1075">IFERROR(VLOOKUP(DK62,$D$62:$G$63,4,0),0)</f>
        <v>0</v>
      </c>
      <c r="DK73" s="368">
        <f t="shared" si="1015"/>
        <v>0</v>
      </c>
      <c r="DL73" s="326"/>
      <c r="DT73" s="133"/>
      <c r="DV73" s="368">
        <f t="shared" si="1016"/>
        <v>0</v>
      </c>
      <c r="DW73" s="369">
        <f t="shared" ref="DW73:DW74" si="1076">IFERROR(VLOOKUP(DX62,$D$62:$G$63,4,0),0)</f>
        <v>0</v>
      </c>
      <c r="DX73" s="368">
        <f t="shared" si="1018"/>
        <v>0</v>
      </c>
      <c r="DY73" s="326"/>
      <c r="EG73" s="133"/>
      <c r="EI73" s="368">
        <f t="shared" si="1019"/>
        <v>0</v>
      </c>
      <c r="EJ73" s="369">
        <f t="shared" ref="EJ73:EJ74" si="1077">IFERROR(VLOOKUP(EK62,$D$62:$G$63,4,0),0)</f>
        <v>0</v>
      </c>
      <c r="EK73" s="368">
        <f t="shared" si="1021"/>
        <v>0</v>
      </c>
      <c r="EL73" s="326"/>
      <c r="ET73" s="133"/>
      <c r="EV73" s="368">
        <f t="shared" si="1022"/>
        <v>0</v>
      </c>
      <c r="EW73" s="369">
        <f t="shared" ref="EW73:EW74" si="1078">IFERROR(VLOOKUP(EX62,$D$62:$G$63,4,0),0)</f>
        <v>0</v>
      </c>
      <c r="EX73" s="368">
        <f t="shared" si="1024"/>
        <v>0</v>
      </c>
      <c r="EY73" s="326"/>
      <c r="FG73" s="133"/>
      <c r="FI73" s="368">
        <f t="shared" si="1025"/>
        <v>0</v>
      </c>
      <c r="FJ73" s="369">
        <f t="shared" ref="FJ73:FJ74" si="1079">IFERROR(VLOOKUP(FK62,$D$62:$G$63,4,0),0)</f>
        <v>0</v>
      </c>
      <c r="FK73" s="368">
        <f t="shared" si="1027"/>
        <v>0</v>
      </c>
      <c r="FL73" s="326"/>
      <c r="FT73" s="133"/>
      <c r="FV73" s="368">
        <f t="shared" si="1028"/>
        <v>0</v>
      </c>
      <c r="FW73" s="369">
        <f t="shared" ref="FW73:FW74" si="1080">IFERROR(VLOOKUP(FX62,$D$62:$G$63,4,0),0)</f>
        <v>0</v>
      </c>
      <c r="FX73" s="368">
        <f t="shared" si="1030"/>
        <v>0</v>
      </c>
      <c r="FY73" s="326"/>
      <c r="GG73" s="133"/>
      <c r="GI73" s="368">
        <f t="shared" si="1031"/>
        <v>0</v>
      </c>
      <c r="GJ73" s="369">
        <f t="shared" ref="GJ73:GJ74" si="1081">IFERROR(VLOOKUP(GK62,$D$62:$G$63,4,0),0)</f>
        <v>0</v>
      </c>
      <c r="GK73" s="368">
        <f t="shared" si="1033"/>
        <v>0</v>
      </c>
      <c r="GL73" s="326"/>
      <c r="GT73" s="133"/>
      <c r="GV73" s="368">
        <f t="shared" si="1034"/>
        <v>0</v>
      </c>
      <c r="GW73" s="369">
        <f t="shared" ref="GW73:GW74" si="1082">IFERROR(VLOOKUP(GX62,$D$62:$G$63,4,0),0)</f>
        <v>0</v>
      </c>
      <c r="GX73" s="368">
        <f t="shared" si="1036"/>
        <v>0</v>
      </c>
      <c r="GY73" s="326"/>
      <c r="HG73" s="133"/>
      <c r="HI73" s="368">
        <f t="shared" si="1037"/>
        <v>0</v>
      </c>
      <c r="HJ73" s="369">
        <f t="shared" ref="HJ73:HJ74" si="1083">IFERROR(VLOOKUP(HK62,$D$62:$G$63,4,0),0)</f>
        <v>0</v>
      </c>
      <c r="HK73" s="368">
        <f t="shared" si="1039"/>
        <v>0</v>
      </c>
      <c r="HL73" s="326"/>
      <c r="HT73" s="133"/>
      <c r="HV73" s="368">
        <f t="shared" si="1040"/>
        <v>0</v>
      </c>
      <c r="HW73" s="369">
        <f t="shared" ref="HW73:HW74" si="1084">IFERROR(VLOOKUP(HX62,$D$62:$G$63,4,0),0)</f>
        <v>0</v>
      </c>
      <c r="HX73" s="368">
        <f t="shared" si="1042"/>
        <v>0</v>
      </c>
      <c r="HY73" s="326"/>
      <c r="IG73" s="133"/>
      <c r="II73" s="368">
        <f t="shared" si="1043"/>
        <v>0</v>
      </c>
      <c r="IJ73" s="369">
        <f t="shared" ref="IJ73:IJ74" si="1085">IFERROR(VLOOKUP(IK62,$D$62:$G$63,4,0),0)</f>
        <v>0</v>
      </c>
      <c r="IK73" s="368">
        <f t="shared" si="1045"/>
        <v>0</v>
      </c>
      <c r="IL73" s="326"/>
      <c r="IT73" s="133"/>
      <c r="IV73" s="368">
        <f t="shared" si="1046"/>
        <v>0</v>
      </c>
      <c r="IW73" s="369">
        <f t="shared" ref="IW73:IW74" si="1086">IFERROR(VLOOKUP(IX62,$D$62:$G$63,4,0),0)</f>
        <v>0</v>
      </c>
      <c r="IX73" s="368">
        <f t="shared" si="1048"/>
        <v>0</v>
      </c>
      <c r="IY73" s="326"/>
      <c r="JG73" s="133"/>
      <c r="JI73" s="368">
        <f t="shared" si="1049"/>
        <v>0</v>
      </c>
      <c r="JJ73" s="369">
        <f t="shared" ref="JJ73:JJ74" si="1087">IFERROR(VLOOKUP(JK62,$D$62:$G$63,4,0),0)</f>
        <v>0</v>
      </c>
      <c r="JK73" s="368">
        <f t="shared" si="1051"/>
        <v>0</v>
      </c>
      <c r="JL73" s="326"/>
      <c r="JT73" s="133"/>
      <c r="JV73" s="368">
        <f t="shared" si="1052"/>
        <v>0</v>
      </c>
      <c r="JW73" s="369">
        <f t="shared" ref="JW73:JW74" si="1088">IFERROR(VLOOKUP(JX62,$D$62:$G$63,4,0),0)</f>
        <v>0</v>
      </c>
      <c r="JX73" s="368">
        <f t="shared" si="1054"/>
        <v>0</v>
      </c>
      <c r="JY73" s="326"/>
      <c r="KG73" s="133"/>
      <c r="KI73" s="368">
        <f t="shared" si="1055"/>
        <v>0</v>
      </c>
      <c r="KJ73" s="369">
        <f t="shared" ref="KJ73:KJ74" si="1089">IFERROR(VLOOKUP(KK62,$D$62:$G$63,4,0),0)</f>
        <v>0</v>
      </c>
      <c r="KK73" s="368">
        <f t="shared" si="1057"/>
        <v>0</v>
      </c>
      <c r="KL73" s="326"/>
      <c r="KT73" s="133"/>
      <c r="KV73" s="368">
        <f t="shared" si="1058"/>
        <v>0</v>
      </c>
      <c r="KW73" s="369">
        <f t="shared" ref="KW73:KW74" si="1090">IFERROR(VLOOKUP(KX62,$D$62:$G$63,4,0),0)</f>
        <v>0</v>
      </c>
      <c r="KX73" s="368">
        <f t="shared" si="1060"/>
        <v>0</v>
      </c>
      <c r="KY73" s="326"/>
      <c r="LG73" s="133"/>
      <c r="LI73" s="368">
        <f t="shared" si="1061"/>
        <v>0</v>
      </c>
      <c r="LJ73" s="369">
        <f t="shared" ref="LJ73:LJ74" si="1091">IFERROR(VLOOKUP(LK62,$D$62:$G$63,4,0),0)</f>
        <v>0</v>
      </c>
      <c r="LK73" s="368">
        <f t="shared" si="1063"/>
        <v>0</v>
      </c>
      <c r="LL73" s="326"/>
      <c r="LT73" s="133"/>
      <c r="LV73" s="368">
        <f t="shared" si="1064"/>
        <v>0</v>
      </c>
      <c r="LW73" s="369">
        <f t="shared" ref="LW73:LW74" si="1092">IFERROR(VLOOKUP(LX62,$D$62:$G$63,4,0),0)</f>
        <v>0</v>
      </c>
      <c r="LX73" s="368">
        <f t="shared" si="1066"/>
        <v>0</v>
      </c>
      <c r="LY73" s="326"/>
      <c r="MG73" s="133"/>
    </row>
    <row r="74">
      <c r="A74" s="172"/>
      <c r="B74" s="327"/>
      <c r="H74" s="328"/>
      <c r="I74" s="368">
        <f t="shared" si="989"/>
        <v>0</v>
      </c>
      <c r="J74" s="369">
        <f t="shared" si="1067"/>
        <v>0</v>
      </c>
      <c r="K74" s="368">
        <f t="shared" si="991"/>
        <v>0</v>
      </c>
      <c r="L74" s="326"/>
      <c r="T74" s="133"/>
      <c r="V74" s="368">
        <f t="shared" si="992"/>
        <v>0</v>
      </c>
      <c r="W74" s="369">
        <f t="shared" si="1068"/>
        <v>0</v>
      </c>
      <c r="X74" s="368">
        <f t="shared" si="994"/>
        <v>0</v>
      </c>
      <c r="Y74" s="326"/>
      <c r="AG74" s="133"/>
      <c r="AI74" s="368">
        <f t="shared" si="995"/>
        <v>0</v>
      </c>
      <c r="AJ74" s="369">
        <f t="shared" si="1069"/>
        <v>0</v>
      </c>
      <c r="AK74" s="368">
        <f t="shared" si="997"/>
        <v>0</v>
      </c>
      <c r="AL74" s="326"/>
      <c r="AT74" s="133"/>
      <c r="AV74" s="368">
        <f t="shared" si="998"/>
        <v>0</v>
      </c>
      <c r="AW74" s="369">
        <f t="shared" si="1070"/>
        <v>0</v>
      </c>
      <c r="AX74" s="368">
        <f t="shared" si="1000"/>
        <v>0</v>
      </c>
      <c r="AY74" s="326"/>
      <c r="BG74" s="133"/>
      <c r="BI74" s="368">
        <f t="shared" si="1001"/>
        <v>0</v>
      </c>
      <c r="BJ74" s="369">
        <f t="shared" si="1071"/>
        <v>0</v>
      </c>
      <c r="BK74" s="368">
        <f t="shared" si="1003"/>
        <v>0</v>
      </c>
      <c r="BL74" s="326"/>
      <c r="BT74" s="133"/>
      <c r="BV74" s="368">
        <f t="shared" si="1004"/>
        <v>0</v>
      </c>
      <c r="BW74" s="369">
        <f t="shared" si="1072"/>
        <v>0</v>
      </c>
      <c r="BX74" s="368">
        <f t="shared" si="1006"/>
        <v>0</v>
      </c>
      <c r="BY74" s="326"/>
      <c r="CG74" s="133"/>
      <c r="CI74" s="368">
        <f t="shared" si="1007"/>
        <v>0</v>
      </c>
      <c r="CJ74" s="369">
        <f t="shared" si="1073"/>
        <v>0</v>
      </c>
      <c r="CK74" s="368">
        <f t="shared" si="1009"/>
        <v>0</v>
      </c>
      <c r="CL74" s="326"/>
      <c r="CT74" s="133"/>
      <c r="CV74" s="368">
        <f t="shared" si="1010"/>
        <v>0</v>
      </c>
      <c r="CW74" s="369">
        <f t="shared" si="1074"/>
        <v>0</v>
      </c>
      <c r="CX74" s="368">
        <f t="shared" si="1012"/>
        <v>0</v>
      </c>
      <c r="CY74" s="326"/>
      <c r="DG74" s="133"/>
      <c r="DI74" s="368">
        <f t="shared" si="1013"/>
        <v>0</v>
      </c>
      <c r="DJ74" s="369">
        <f t="shared" si="1075"/>
        <v>0</v>
      </c>
      <c r="DK74" s="368">
        <f t="shared" si="1015"/>
        <v>0</v>
      </c>
      <c r="DL74" s="326"/>
      <c r="DT74" s="133"/>
      <c r="DV74" s="368">
        <f t="shared" si="1016"/>
        <v>0</v>
      </c>
      <c r="DW74" s="369">
        <f t="shared" si="1076"/>
        <v>0</v>
      </c>
      <c r="DX74" s="368">
        <f t="shared" si="1018"/>
        <v>0</v>
      </c>
      <c r="DY74" s="326"/>
      <c r="EG74" s="133"/>
      <c r="EI74" s="368">
        <f t="shared" si="1019"/>
        <v>0</v>
      </c>
      <c r="EJ74" s="369">
        <f t="shared" si="1077"/>
        <v>0</v>
      </c>
      <c r="EK74" s="368">
        <f t="shared" si="1021"/>
        <v>0</v>
      </c>
      <c r="EL74" s="326"/>
      <c r="ET74" s="133"/>
      <c r="EV74" s="368">
        <f t="shared" si="1022"/>
        <v>0</v>
      </c>
      <c r="EW74" s="369">
        <f t="shared" si="1078"/>
        <v>0</v>
      </c>
      <c r="EX74" s="368">
        <f t="shared" si="1024"/>
        <v>0</v>
      </c>
      <c r="EY74" s="326"/>
      <c r="FG74" s="133"/>
      <c r="FI74" s="368">
        <f t="shared" si="1025"/>
        <v>0</v>
      </c>
      <c r="FJ74" s="369">
        <f t="shared" si="1079"/>
        <v>0</v>
      </c>
      <c r="FK74" s="368">
        <f t="shared" si="1027"/>
        <v>0</v>
      </c>
      <c r="FL74" s="326"/>
      <c r="FT74" s="133"/>
      <c r="FV74" s="368">
        <f t="shared" si="1028"/>
        <v>0</v>
      </c>
      <c r="FW74" s="369">
        <f t="shared" si="1080"/>
        <v>0</v>
      </c>
      <c r="FX74" s="368">
        <f t="shared" si="1030"/>
        <v>0</v>
      </c>
      <c r="FY74" s="326"/>
      <c r="GG74" s="133"/>
      <c r="GI74" s="368">
        <f t="shared" si="1031"/>
        <v>0</v>
      </c>
      <c r="GJ74" s="369">
        <f t="shared" si="1081"/>
        <v>0</v>
      </c>
      <c r="GK74" s="368">
        <f t="shared" si="1033"/>
        <v>0</v>
      </c>
      <c r="GL74" s="326"/>
      <c r="GT74" s="133"/>
      <c r="GV74" s="368">
        <f t="shared" si="1034"/>
        <v>0</v>
      </c>
      <c r="GW74" s="369">
        <f t="shared" si="1082"/>
        <v>0</v>
      </c>
      <c r="GX74" s="368">
        <f t="shared" si="1036"/>
        <v>0</v>
      </c>
      <c r="GY74" s="326"/>
      <c r="HG74" s="133"/>
      <c r="HI74" s="368">
        <f t="shared" si="1037"/>
        <v>0</v>
      </c>
      <c r="HJ74" s="369">
        <f t="shared" si="1083"/>
        <v>0</v>
      </c>
      <c r="HK74" s="368">
        <f t="shared" si="1039"/>
        <v>0</v>
      </c>
      <c r="HL74" s="326"/>
      <c r="HT74" s="133"/>
      <c r="HV74" s="368">
        <f t="shared" si="1040"/>
        <v>0</v>
      </c>
      <c r="HW74" s="369">
        <f t="shared" si="1084"/>
        <v>0</v>
      </c>
      <c r="HX74" s="368">
        <f t="shared" si="1042"/>
        <v>0</v>
      </c>
      <c r="HY74" s="326"/>
      <c r="IG74" s="133"/>
      <c r="II74" s="368">
        <f t="shared" si="1043"/>
        <v>0</v>
      </c>
      <c r="IJ74" s="369">
        <f t="shared" si="1085"/>
        <v>0</v>
      </c>
      <c r="IK74" s="368">
        <f t="shared" si="1045"/>
        <v>0</v>
      </c>
      <c r="IL74" s="326"/>
      <c r="IT74" s="133"/>
      <c r="IV74" s="368">
        <f t="shared" si="1046"/>
        <v>0</v>
      </c>
      <c r="IW74" s="369">
        <f t="shared" si="1086"/>
        <v>0</v>
      </c>
      <c r="IX74" s="368">
        <f t="shared" si="1048"/>
        <v>0</v>
      </c>
      <c r="IY74" s="326"/>
      <c r="JG74" s="133"/>
      <c r="JI74" s="368">
        <f t="shared" si="1049"/>
        <v>0</v>
      </c>
      <c r="JJ74" s="369">
        <f t="shared" si="1087"/>
        <v>0</v>
      </c>
      <c r="JK74" s="368">
        <f t="shared" si="1051"/>
        <v>0</v>
      </c>
      <c r="JL74" s="326"/>
      <c r="JT74" s="133"/>
      <c r="JV74" s="368">
        <f t="shared" si="1052"/>
        <v>0</v>
      </c>
      <c r="JW74" s="369">
        <f t="shared" si="1088"/>
        <v>0</v>
      </c>
      <c r="JX74" s="368">
        <f t="shared" si="1054"/>
        <v>0</v>
      </c>
      <c r="JY74" s="326"/>
      <c r="KG74" s="133"/>
      <c r="KI74" s="368">
        <f t="shared" si="1055"/>
        <v>0</v>
      </c>
      <c r="KJ74" s="369">
        <f t="shared" si="1089"/>
        <v>0</v>
      </c>
      <c r="KK74" s="368">
        <f t="shared" si="1057"/>
        <v>0</v>
      </c>
      <c r="KL74" s="326"/>
      <c r="KT74" s="133"/>
      <c r="KV74" s="368">
        <f t="shared" si="1058"/>
        <v>0</v>
      </c>
      <c r="KW74" s="369">
        <f t="shared" si="1090"/>
        <v>0</v>
      </c>
      <c r="KX74" s="368">
        <f t="shared" si="1060"/>
        <v>0</v>
      </c>
      <c r="KY74" s="326"/>
      <c r="LG74" s="133"/>
      <c r="LI74" s="368">
        <f t="shared" si="1061"/>
        <v>0</v>
      </c>
      <c r="LJ74" s="369">
        <f t="shared" si="1091"/>
        <v>0</v>
      </c>
      <c r="LK74" s="368">
        <f t="shared" si="1063"/>
        <v>0</v>
      </c>
      <c r="LL74" s="326"/>
      <c r="LT74" s="133"/>
      <c r="LV74" s="368">
        <f t="shared" si="1064"/>
        <v>0</v>
      </c>
      <c r="LW74" s="369">
        <f t="shared" si="1092"/>
        <v>0</v>
      </c>
      <c r="LX74" s="368">
        <f t="shared" si="1066"/>
        <v>0</v>
      </c>
      <c r="LY74" s="326"/>
      <c r="MG74" s="133"/>
    </row>
    <row r="75">
      <c r="A75" s="172"/>
      <c r="B75" s="329"/>
      <c r="C75" s="77"/>
      <c r="D75" s="77"/>
      <c r="E75" s="77"/>
      <c r="F75" s="77"/>
      <c r="G75" s="77"/>
      <c r="H75" s="330"/>
      <c r="I75" s="325"/>
      <c r="J75" s="326"/>
      <c r="K75" s="326"/>
      <c r="L75" s="326"/>
      <c r="T75" s="133"/>
      <c r="V75" s="326"/>
      <c r="W75" s="326"/>
      <c r="X75" s="326"/>
      <c r="Y75" s="326"/>
      <c r="AG75" s="133"/>
      <c r="AI75" s="326"/>
      <c r="AJ75" s="326"/>
      <c r="AK75" s="326"/>
      <c r="AL75" s="326"/>
      <c r="AT75" s="133"/>
      <c r="AV75" s="326"/>
      <c r="AW75" s="326"/>
      <c r="AX75" s="326"/>
      <c r="AY75" s="326"/>
      <c r="BG75" s="133"/>
      <c r="BI75" s="326"/>
      <c r="BJ75" s="326"/>
      <c r="BK75" s="326"/>
      <c r="BL75" s="326"/>
      <c r="BT75" s="133"/>
      <c r="BV75" s="326"/>
      <c r="BW75" s="326"/>
      <c r="BX75" s="326"/>
      <c r="BY75" s="326"/>
      <c r="CG75" s="133"/>
      <c r="CI75" s="326"/>
      <c r="CJ75" s="326"/>
      <c r="CK75" s="326"/>
      <c r="CL75" s="326"/>
      <c r="CT75" s="133"/>
      <c r="CV75" s="326"/>
      <c r="CW75" s="326"/>
      <c r="CX75" s="326"/>
      <c r="CY75" s="326"/>
      <c r="DG75" s="133"/>
      <c r="DI75" s="326"/>
      <c r="DJ75" s="326"/>
      <c r="DK75" s="326"/>
      <c r="DL75" s="326"/>
      <c r="DT75" s="133"/>
      <c r="DV75" s="326"/>
      <c r="DW75" s="326"/>
      <c r="DX75" s="326"/>
      <c r="DY75" s="326"/>
      <c r="EG75" s="133"/>
      <c r="EI75" s="326"/>
      <c r="EJ75" s="326"/>
      <c r="EK75" s="326"/>
      <c r="EL75" s="326"/>
      <c r="ET75" s="133"/>
      <c r="EV75" s="326"/>
      <c r="EW75" s="326"/>
      <c r="EX75" s="326"/>
      <c r="EY75" s="326"/>
      <c r="FG75" s="133"/>
      <c r="FI75" s="326"/>
      <c r="FJ75" s="326"/>
      <c r="FK75" s="326"/>
      <c r="FL75" s="326"/>
      <c r="FT75" s="133"/>
      <c r="FV75" s="326"/>
      <c r="FW75" s="326"/>
      <c r="FX75" s="326"/>
      <c r="FY75" s="326"/>
      <c r="GG75" s="133"/>
      <c r="GI75" s="326"/>
      <c r="GJ75" s="326"/>
      <c r="GK75" s="326"/>
      <c r="GL75" s="326"/>
      <c r="GT75" s="133"/>
      <c r="GV75" s="326"/>
      <c r="GW75" s="326"/>
      <c r="GX75" s="326"/>
      <c r="GY75" s="326"/>
      <c r="HG75" s="133"/>
      <c r="HI75" s="326"/>
      <c r="HJ75" s="326"/>
      <c r="HK75" s="326"/>
      <c r="HL75" s="326"/>
      <c r="HT75" s="133"/>
      <c r="HV75" s="326"/>
      <c r="HW75" s="326"/>
      <c r="HX75" s="326"/>
      <c r="HY75" s="326"/>
      <c r="IG75" s="133"/>
      <c r="II75" s="326"/>
      <c r="IJ75" s="326"/>
      <c r="IK75" s="326"/>
      <c r="IL75" s="326"/>
      <c r="IT75" s="133"/>
      <c r="IV75" s="326"/>
      <c r="IW75" s="326"/>
      <c r="IX75" s="326"/>
      <c r="IY75" s="326"/>
      <c r="JG75" s="133"/>
      <c r="JI75" s="326"/>
      <c r="JJ75" s="326"/>
      <c r="JK75" s="326"/>
      <c r="JL75" s="326"/>
      <c r="JT75" s="133"/>
      <c r="JV75" s="326"/>
      <c r="JW75" s="326"/>
      <c r="JX75" s="326"/>
      <c r="JY75" s="326"/>
      <c r="KG75" s="133"/>
      <c r="KI75" s="326"/>
      <c r="KJ75" s="326"/>
      <c r="KK75" s="326"/>
      <c r="KL75" s="326"/>
      <c r="KT75" s="133"/>
      <c r="KV75" s="326"/>
      <c r="KW75" s="326"/>
      <c r="KX75" s="326"/>
      <c r="KY75" s="326"/>
      <c r="LG75" s="133"/>
      <c r="LI75" s="326"/>
      <c r="LJ75" s="326"/>
      <c r="LK75" s="326"/>
      <c r="LL75" s="326"/>
      <c r="LT75" s="133"/>
      <c r="LV75" s="326"/>
      <c r="LW75" s="326"/>
      <c r="LX75" s="326"/>
      <c r="LY75" s="326"/>
      <c r="MG75" s="133"/>
    </row>
    <row r="76" ht="15.75" customHeight="1">
      <c r="A76" s="172"/>
      <c r="B76" s="331" t="str">
        <f>Language!$E$198</f>
        <v>To predict the teams in the KO round, enter the team numbers in the yellow fields.</v>
      </c>
      <c r="C76" s="42"/>
      <c r="D76" s="42"/>
      <c r="E76" s="42"/>
      <c r="F76" s="42"/>
      <c r="G76" s="42"/>
      <c r="H76" s="332"/>
      <c r="I76" s="325"/>
      <c r="J76" s="326"/>
      <c r="K76" s="326"/>
      <c r="L76" s="326"/>
      <c r="T76" s="133"/>
      <c r="V76" s="326"/>
      <c r="W76" s="326"/>
      <c r="X76" s="326"/>
      <c r="Y76" s="326"/>
      <c r="AG76" s="133"/>
      <c r="AI76" s="326"/>
      <c r="AJ76" s="326"/>
      <c r="AK76" s="326"/>
      <c r="AL76" s="326"/>
      <c r="AT76" s="133"/>
      <c r="AV76" s="326"/>
      <c r="AW76" s="326"/>
      <c r="AX76" s="326"/>
      <c r="AY76" s="326"/>
      <c r="BG76" s="133"/>
      <c r="BI76" s="326"/>
      <c r="BJ76" s="326"/>
      <c r="BK76" s="326"/>
      <c r="BL76" s="326"/>
      <c r="BT76" s="133"/>
      <c r="BV76" s="326"/>
      <c r="BW76" s="326"/>
      <c r="BX76" s="326"/>
      <c r="BY76" s="326"/>
      <c r="CG76" s="133"/>
      <c r="CI76" s="326"/>
      <c r="CJ76" s="326"/>
      <c r="CK76" s="326"/>
      <c r="CL76" s="326"/>
      <c r="CT76" s="133"/>
      <c r="CV76" s="326"/>
      <c r="CW76" s="326"/>
      <c r="CX76" s="326"/>
      <c r="CY76" s="326"/>
      <c r="DG76" s="133"/>
      <c r="DI76" s="326"/>
      <c r="DJ76" s="326"/>
      <c r="DK76" s="326"/>
      <c r="DL76" s="326"/>
      <c r="DT76" s="133"/>
      <c r="DV76" s="326"/>
      <c r="DW76" s="326"/>
      <c r="DX76" s="326"/>
      <c r="DY76" s="326"/>
      <c r="EG76" s="133"/>
      <c r="EI76" s="326"/>
      <c r="EJ76" s="326"/>
      <c r="EK76" s="326"/>
      <c r="EL76" s="326"/>
      <c r="ET76" s="133"/>
      <c r="EV76" s="326"/>
      <c r="EW76" s="326"/>
      <c r="EX76" s="326"/>
      <c r="EY76" s="326"/>
      <c r="FG76" s="133"/>
      <c r="FI76" s="326"/>
      <c r="FJ76" s="326"/>
      <c r="FK76" s="326"/>
      <c r="FL76" s="326"/>
      <c r="FT76" s="133"/>
      <c r="FV76" s="326"/>
      <c r="FW76" s="326"/>
      <c r="FX76" s="326"/>
      <c r="FY76" s="326"/>
      <c r="GG76" s="133"/>
      <c r="GI76" s="326"/>
      <c r="GJ76" s="326"/>
      <c r="GK76" s="326"/>
      <c r="GL76" s="326"/>
      <c r="GT76" s="133"/>
      <c r="GV76" s="326"/>
      <c r="GW76" s="326"/>
      <c r="GX76" s="326"/>
      <c r="GY76" s="326"/>
      <c r="HG76" s="133"/>
      <c r="HI76" s="326"/>
      <c r="HJ76" s="326"/>
      <c r="HK76" s="326"/>
      <c r="HL76" s="326"/>
      <c r="HT76" s="133"/>
      <c r="HV76" s="326"/>
      <c r="HW76" s="326"/>
      <c r="HX76" s="326"/>
      <c r="HY76" s="326"/>
      <c r="IG76" s="133"/>
      <c r="II76" s="326"/>
      <c r="IJ76" s="326"/>
      <c r="IK76" s="326"/>
      <c r="IL76" s="326"/>
      <c r="IT76" s="133"/>
      <c r="IV76" s="326"/>
      <c r="IW76" s="326"/>
      <c r="IX76" s="326"/>
      <c r="IY76" s="326"/>
      <c r="JG76" s="133"/>
      <c r="JI76" s="326"/>
      <c r="JJ76" s="326"/>
      <c r="JK76" s="326"/>
      <c r="JL76" s="326"/>
      <c r="JT76" s="133"/>
      <c r="JV76" s="326"/>
      <c r="JW76" s="326"/>
      <c r="JX76" s="326"/>
      <c r="JY76" s="326"/>
      <c r="KG76" s="133"/>
      <c r="KI76" s="326"/>
      <c r="KJ76" s="326"/>
      <c r="KK76" s="326"/>
      <c r="KL76" s="326"/>
      <c r="KT76" s="133"/>
      <c r="KV76" s="326"/>
      <c r="KW76" s="326"/>
      <c r="KX76" s="326"/>
      <c r="KY76" s="326"/>
      <c r="LG76" s="133"/>
      <c r="LI76" s="326"/>
      <c r="LJ76" s="326"/>
      <c r="LK76" s="326"/>
      <c r="LL76" s="326"/>
      <c r="LT76" s="133"/>
      <c r="LV76" s="326"/>
      <c r="LW76" s="326"/>
      <c r="LX76" s="326"/>
      <c r="LY76" s="326"/>
      <c r="MG76" s="133"/>
    </row>
    <row r="77">
      <c r="A77" s="172"/>
      <c r="B77" s="327"/>
      <c r="H77" s="328"/>
      <c r="I77" s="325"/>
      <c r="J77" s="326"/>
      <c r="K77" s="326"/>
      <c r="L77" s="326"/>
      <c r="T77" s="133"/>
      <c r="V77" s="326"/>
      <c r="W77" s="326"/>
      <c r="X77" s="326"/>
      <c r="Y77" s="326"/>
      <c r="AG77" s="133"/>
      <c r="AI77" s="326"/>
      <c r="AJ77" s="326"/>
      <c r="AK77" s="326"/>
      <c r="AL77" s="326"/>
      <c r="AT77" s="133"/>
      <c r="AV77" s="326"/>
      <c r="AW77" s="326"/>
      <c r="AX77" s="326"/>
      <c r="AY77" s="326"/>
      <c r="BG77" s="133"/>
      <c r="BI77" s="326"/>
      <c r="BJ77" s="326"/>
      <c r="BK77" s="326"/>
      <c r="BL77" s="326"/>
      <c r="BT77" s="133"/>
      <c r="BV77" s="326"/>
      <c r="BW77" s="326"/>
      <c r="BX77" s="326"/>
      <c r="BY77" s="326"/>
      <c r="CG77" s="133"/>
      <c r="CI77" s="326"/>
      <c r="CJ77" s="326"/>
      <c r="CK77" s="326"/>
      <c r="CL77" s="326"/>
      <c r="CT77" s="133"/>
      <c r="CV77" s="326"/>
      <c r="CW77" s="326"/>
      <c r="CX77" s="326"/>
      <c r="CY77" s="326"/>
      <c r="DG77" s="133"/>
      <c r="DI77" s="326"/>
      <c r="DJ77" s="326"/>
      <c r="DK77" s="326"/>
      <c r="DL77" s="326"/>
      <c r="DT77" s="133"/>
      <c r="DV77" s="326"/>
      <c r="DW77" s="326"/>
      <c r="DX77" s="326"/>
      <c r="DY77" s="326"/>
      <c r="EG77" s="133"/>
      <c r="EI77" s="326"/>
      <c r="EJ77" s="326"/>
      <c r="EK77" s="326"/>
      <c r="EL77" s="326"/>
      <c r="ET77" s="133"/>
      <c r="EV77" s="326"/>
      <c r="EW77" s="326"/>
      <c r="EX77" s="326"/>
      <c r="EY77" s="326"/>
      <c r="FG77" s="133"/>
      <c r="FI77" s="326"/>
      <c r="FJ77" s="326"/>
      <c r="FK77" s="326"/>
      <c r="FL77" s="326"/>
      <c r="FT77" s="133"/>
      <c r="FV77" s="326"/>
      <c r="FW77" s="326"/>
      <c r="FX77" s="326"/>
      <c r="FY77" s="326"/>
      <c r="GG77" s="133"/>
      <c r="GI77" s="326"/>
      <c r="GJ77" s="326"/>
      <c r="GK77" s="326"/>
      <c r="GL77" s="326"/>
      <c r="GT77" s="133"/>
      <c r="GV77" s="326"/>
      <c r="GW77" s="326"/>
      <c r="GX77" s="326"/>
      <c r="GY77" s="326"/>
      <c r="HG77" s="133"/>
      <c r="HI77" s="326"/>
      <c r="HJ77" s="326"/>
      <c r="HK77" s="326"/>
      <c r="HL77" s="326"/>
      <c r="HT77" s="133"/>
      <c r="HV77" s="326"/>
      <c r="HW77" s="326"/>
      <c r="HX77" s="326"/>
      <c r="HY77" s="326"/>
      <c r="IG77" s="133"/>
      <c r="II77" s="326"/>
      <c r="IJ77" s="326"/>
      <c r="IK77" s="326"/>
      <c r="IL77" s="326"/>
      <c r="IT77" s="133"/>
      <c r="IV77" s="326"/>
      <c r="IW77" s="326"/>
      <c r="IX77" s="326"/>
      <c r="IY77" s="326"/>
      <c r="JG77" s="133"/>
      <c r="JI77" s="326"/>
      <c r="JJ77" s="326"/>
      <c r="JK77" s="326"/>
      <c r="JL77" s="326"/>
      <c r="JT77" s="133"/>
      <c r="JV77" s="326"/>
      <c r="JW77" s="326"/>
      <c r="JX77" s="326"/>
      <c r="JY77" s="326"/>
      <c r="KG77" s="133"/>
      <c r="KI77" s="326"/>
      <c r="KJ77" s="326"/>
      <c r="KK77" s="326"/>
      <c r="KL77" s="326"/>
      <c r="KT77" s="133"/>
      <c r="KV77" s="326"/>
      <c r="KW77" s="326"/>
      <c r="KX77" s="326"/>
      <c r="KY77" s="326"/>
      <c r="LG77" s="133"/>
      <c r="LI77" s="326"/>
      <c r="LJ77" s="326"/>
      <c r="LK77" s="326"/>
      <c r="LL77" s="326"/>
      <c r="LT77" s="133"/>
      <c r="LV77" s="326"/>
      <c r="LW77" s="326"/>
      <c r="LX77" s="326"/>
      <c r="LY77" s="326"/>
      <c r="MG77" s="133"/>
    </row>
    <row r="78">
      <c r="A78" s="172"/>
      <c r="B78" s="329"/>
      <c r="C78" s="77"/>
      <c r="D78" s="77"/>
      <c r="E78" s="77"/>
      <c r="F78" s="77"/>
      <c r="G78" s="77"/>
      <c r="H78" s="330"/>
      <c r="I78" s="325"/>
      <c r="J78" s="326"/>
      <c r="K78" s="326"/>
      <c r="L78" s="326"/>
      <c r="T78" s="133"/>
      <c r="V78" s="326"/>
      <c r="W78" s="326"/>
      <c r="X78" s="326"/>
      <c r="Y78" s="326"/>
      <c r="AG78" s="133"/>
      <c r="AI78" s="326"/>
      <c r="AJ78" s="326"/>
      <c r="AK78" s="326"/>
      <c r="AL78" s="326"/>
      <c r="AT78" s="133"/>
      <c r="AV78" s="326"/>
      <c r="AW78" s="326"/>
      <c r="AX78" s="326"/>
      <c r="AY78" s="326"/>
      <c r="BG78" s="133"/>
      <c r="BI78" s="326"/>
      <c r="BJ78" s="326"/>
      <c r="BK78" s="326"/>
      <c r="BL78" s="326"/>
      <c r="BT78" s="133"/>
      <c r="BV78" s="326"/>
      <c r="BW78" s="326"/>
      <c r="BX78" s="326"/>
      <c r="BY78" s="326"/>
      <c r="CG78" s="133"/>
      <c r="CI78" s="326"/>
      <c r="CJ78" s="326"/>
      <c r="CK78" s="326"/>
      <c r="CL78" s="326"/>
      <c r="CT78" s="133"/>
      <c r="CV78" s="326"/>
      <c r="CW78" s="326"/>
      <c r="CX78" s="326"/>
      <c r="CY78" s="326"/>
      <c r="DG78" s="133"/>
      <c r="DI78" s="326"/>
      <c r="DJ78" s="326"/>
      <c r="DK78" s="326"/>
      <c r="DL78" s="326"/>
      <c r="DT78" s="133"/>
      <c r="DV78" s="326"/>
      <c r="DW78" s="326"/>
      <c r="DX78" s="326"/>
      <c r="DY78" s="326"/>
      <c r="EG78" s="133"/>
      <c r="EI78" s="326"/>
      <c r="EJ78" s="326"/>
      <c r="EK78" s="326"/>
      <c r="EL78" s="326"/>
      <c r="ET78" s="133"/>
      <c r="EV78" s="326"/>
      <c r="EW78" s="326"/>
      <c r="EX78" s="326"/>
      <c r="EY78" s="326"/>
      <c r="FG78" s="133"/>
      <c r="FI78" s="326"/>
      <c r="FJ78" s="326"/>
      <c r="FK78" s="326"/>
      <c r="FL78" s="326"/>
      <c r="FT78" s="133"/>
      <c r="FV78" s="326"/>
      <c r="FW78" s="326"/>
      <c r="FX78" s="326"/>
      <c r="FY78" s="326"/>
      <c r="GG78" s="133"/>
      <c r="GI78" s="326"/>
      <c r="GJ78" s="326"/>
      <c r="GK78" s="326"/>
      <c r="GL78" s="326"/>
      <c r="GT78" s="133"/>
      <c r="GV78" s="326"/>
      <c r="GW78" s="326"/>
      <c r="GX78" s="326"/>
      <c r="GY78" s="326"/>
      <c r="HG78" s="133"/>
      <c r="HI78" s="326"/>
      <c r="HJ78" s="326"/>
      <c r="HK78" s="326"/>
      <c r="HL78" s="326"/>
      <c r="HT78" s="133"/>
      <c r="HV78" s="326"/>
      <c r="HW78" s="326"/>
      <c r="HX78" s="326"/>
      <c r="HY78" s="326"/>
      <c r="IG78" s="133"/>
      <c r="II78" s="326"/>
      <c r="IJ78" s="326"/>
      <c r="IK78" s="326"/>
      <c r="IL78" s="326"/>
      <c r="IT78" s="133"/>
      <c r="IV78" s="326"/>
      <c r="IW78" s="326"/>
      <c r="IX78" s="326"/>
      <c r="IY78" s="326"/>
      <c r="JG78" s="133"/>
      <c r="JI78" s="326"/>
      <c r="JJ78" s="326"/>
      <c r="JK78" s="326"/>
      <c r="JL78" s="326"/>
      <c r="JT78" s="133"/>
      <c r="JV78" s="326"/>
      <c r="JW78" s="326"/>
      <c r="JX78" s="326"/>
      <c r="JY78" s="326"/>
      <c r="KG78" s="133"/>
      <c r="KI78" s="326"/>
      <c r="KJ78" s="326"/>
      <c r="KK78" s="326"/>
      <c r="KL78" s="326"/>
      <c r="KT78" s="133"/>
      <c r="KV78" s="326"/>
      <c r="KW78" s="326"/>
      <c r="KX78" s="326"/>
      <c r="KY78" s="326"/>
      <c r="LG78" s="133"/>
      <c r="LI78" s="326"/>
      <c r="LJ78" s="326"/>
      <c r="LK78" s="326"/>
      <c r="LL78" s="326"/>
      <c r="LT78" s="133"/>
      <c r="LV78" s="326"/>
      <c r="LW78" s="326"/>
      <c r="LX78" s="326"/>
      <c r="LY78" s="326"/>
      <c r="MG78" s="133"/>
    </row>
    <row r="79">
      <c r="A79" s="172"/>
      <c r="B79" s="331" t="str">
        <f>Language!$E$199</f>
        <v>The factors for the individual categories and other presettings can be selected on the 'PrSettings' worksheet.</v>
      </c>
      <c r="C79" s="42"/>
      <c r="D79" s="42"/>
      <c r="E79" s="42"/>
      <c r="F79" s="42"/>
      <c r="G79" s="42"/>
      <c r="H79" s="332"/>
      <c r="I79" s="133"/>
      <c r="J79" s="133"/>
      <c r="K79" s="133"/>
      <c r="L79" s="133"/>
      <c r="M79" s="133"/>
      <c r="N79" s="133"/>
      <c r="O79" s="133"/>
      <c r="P79" s="133"/>
      <c r="Q79" s="133"/>
      <c r="R79" s="133"/>
      <c r="S79" s="133"/>
      <c r="T79" s="133"/>
      <c r="V79" s="133"/>
      <c r="W79" s="133"/>
      <c r="X79" s="133"/>
      <c r="Y79" s="133"/>
      <c r="Z79" s="133"/>
      <c r="AA79" s="133"/>
      <c r="AB79" s="133"/>
      <c r="AC79" s="133"/>
      <c r="AD79" s="133"/>
      <c r="AE79" s="133"/>
      <c r="AF79" s="133"/>
      <c r="AG79" s="133"/>
      <c r="AI79" s="133"/>
      <c r="AJ79" s="133"/>
      <c r="AK79" s="133"/>
      <c r="AL79" s="133"/>
      <c r="AM79" s="133"/>
      <c r="AN79" s="133"/>
      <c r="AO79" s="133"/>
      <c r="AP79" s="133"/>
      <c r="AQ79" s="133"/>
      <c r="AR79" s="133"/>
      <c r="AS79" s="133"/>
      <c r="AT79" s="133"/>
      <c r="AV79" s="133"/>
      <c r="AW79" s="133"/>
      <c r="AX79" s="133"/>
      <c r="AY79" s="133"/>
      <c r="AZ79" s="133"/>
      <c r="BA79" s="133"/>
      <c r="BB79" s="133"/>
      <c r="BC79" s="133"/>
      <c r="BD79" s="133"/>
      <c r="BE79" s="133"/>
      <c r="BF79" s="133"/>
      <c r="BG79" s="133"/>
      <c r="BI79" s="133"/>
      <c r="BJ79" s="133"/>
      <c r="BK79" s="133"/>
      <c r="BL79" s="133"/>
      <c r="BM79" s="133"/>
      <c r="BN79" s="133"/>
      <c r="BO79" s="133"/>
      <c r="BP79" s="133"/>
      <c r="BQ79" s="133"/>
      <c r="BR79" s="133"/>
      <c r="BS79" s="133"/>
      <c r="BT79" s="133"/>
      <c r="BV79" s="133"/>
      <c r="BW79" s="133"/>
      <c r="BX79" s="133"/>
      <c r="BY79" s="133"/>
      <c r="BZ79" s="133"/>
      <c r="CA79" s="133"/>
      <c r="CB79" s="133"/>
      <c r="CC79" s="133"/>
      <c r="CD79" s="133"/>
      <c r="CE79" s="133"/>
      <c r="CF79" s="133"/>
      <c r="CG79" s="133"/>
      <c r="CI79" s="133"/>
      <c r="CJ79" s="133"/>
      <c r="CK79" s="133"/>
      <c r="CL79" s="133"/>
      <c r="CM79" s="133"/>
      <c r="CN79" s="133"/>
      <c r="CO79" s="133"/>
      <c r="CP79" s="133"/>
      <c r="CQ79" s="133"/>
      <c r="CR79" s="133"/>
      <c r="CS79" s="133"/>
      <c r="CT79" s="133"/>
      <c r="CV79" s="133"/>
      <c r="CW79" s="133"/>
      <c r="CX79" s="133"/>
      <c r="CY79" s="133"/>
      <c r="CZ79" s="133"/>
      <c r="DA79" s="133"/>
      <c r="DB79" s="133"/>
      <c r="DC79" s="133"/>
      <c r="DD79" s="133"/>
      <c r="DE79" s="133"/>
      <c r="DF79" s="133"/>
      <c r="DG79" s="133"/>
      <c r="DI79" s="133"/>
      <c r="DJ79" s="133"/>
      <c r="DK79" s="133"/>
      <c r="DL79" s="133"/>
      <c r="DM79" s="133"/>
      <c r="DN79" s="133"/>
      <c r="DO79" s="133"/>
      <c r="DP79" s="133"/>
      <c r="DQ79" s="133"/>
      <c r="DR79" s="133"/>
      <c r="DS79" s="133"/>
      <c r="DT79" s="133"/>
      <c r="DV79" s="133"/>
      <c r="DW79" s="133"/>
      <c r="DX79" s="133"/>
      <c r="DY79" s="133"/>
      <c r="DZ79" s="133"/>
      <c r="EA79" s="133"/>
      <c r="EB79" s="133"/>
      <c r="EC79" s="133"/>
      <c r="ED79" s="133"/>
      <c r="EE79" s="133"/>
      <c r="EF79" s="133"/>
      <c r="EG79" s="133"/>
      <c r="EI79" s="133"/>
      <c r="EJ79" s="133"/>
      <c r="EK79" s="133"/>
      <c r="EL79" s="133"/>
      <c r="EM79" s="133"/>
      <c r="EN79" s="133"/>
      <c r="EO79" s="133"/>
      <c r="EP79" s="133"/>
      <c r="EQ79" s="133"/>
      <c r="ER79" s="133"/>
      <c r="ES79" s="133"/>
      <c r="ET79" s="133"/>
      <c r="EV79" s="133"/>
      <c r="EW79" s="133"/>
      <c r="EX79" s="133"/>
      <c r="EY79" s="133"/>
      <c r="EZ79" s="133"/>
      <c r="FA79" s="133"/>
      <c r="FB79" s="133"/>
      <c r="FC79" s="133"/>
      <c r="FD79" s="133"/>
      <c r="FE79" s="133"/>
      <c r="FF79" s="133"/>
      <c r="FG79" s="133"/>
      <c r="FI79" s="133"/>
      <c r="FJ79" s="133"/>
      <c r="FK79" s="133"/>
      <c r="FL79" s="133"/>
      <c r="FM79" s="133"/>
      <c r="FN79" s="133"/>
      <c r="FO79" s="133"/>
      <c r="FP79" s="133"/>
      <c r="FQ79" s="133"/>
      <c r="FR79" s="133"/>
      <c r="FS79" s="133"/>
      <c r="FT79" s="133"/>
      <c r="FV79" s="133"/>
      <c r="FW79" s="133"/>
      <c r="FX79" s="133"/>
      <c r="FY79" s="133"/>
      <c r="FZ79" s="133"/>
      <c r="GA79" s="133"/>
      <c r="GB79" s="133"/>
      <c r="GC79" s="133"/>
      <c r="GD79" s="133"/>
      <c r="GE79" s="133"/>
      <c r="GF79" s="133"/>
      <c r="GG79" s="133"/>
      <c r="GI79" s="133"/>
      <c r="GJ79" s="133"/>
      <c r="GK79" s="133"/>
      <c r="GL79" s="133"/>
      <c r="GM79" s="133"/>
      <c r="GN79" s="133"/>
      <c r="GO79" s="133"/>
      <c r="GP79" s="133"/>
      <c r="GQ79" s="133"/>
      <c r="GR79" s="133"/>
      <c r="GS79" s="133"/>
      <c r="GT79" s="133"/>
      <c r="GV79" s="133"/>
      <c r="GW79" s="133"/>
      <c r="GX79" s="133"/>
      <c r="GY79" s="133"/>
      <c r="GZ79" s="133"/>
      <c r="HA79" s="133"/>
      <c r="HB79" s="133"/>
      <c r="HC79" s="133"/>
      <c r="HD79" s="133"/>
      <c r="HE79" s="133"/>
      <c r="HF79" s="133"/>
      <c r="HG79" s="133"/>
      <c r="HI79" s="133"/>
      <c r="HJ79" s="133"/>
      <c r="HK79" s="133"/>
      <c r="HL79" s="133"/>
      <c r="HM79" s="133"/>
      <c r="HN79" s="133"/>
      <c r="HO79" s="133"/>
      <c r="HP79" s="133"/>
      <c r="HQ79" s="133"/>
      <c r="HR79" s="133"/>
      <c r="HS79" s="133"/>
      <c r="HT79" s="133"/>
      <c r="HV79" s="133"/>
      <c r="HW79" s="133"/>
      <c r="HX79" s="133"/>
      <c r="HY79" s="133"/>
      <c r="HZ79" s="133"/>
      <c r="IA79" s="133"/>
      <c r="IB79" s="133"/>
      <c r="IC79" s="133"/>
      <c r="ID79" s="133"/>
      <c r="IE79" s="133"/>
      <c r="IF79" s="133"/>
      <c r="IG79" s="133"/>
      <c r="II79" s="133"/>
      <c r="IJ79" s="133"/>
      <c r="IK79" s="133"/>
      <c r="IL79" s="133"/>
      <c r="IM79" s="133"/>
      <c r="IN79" s="133"/>
      <c r="IO79" s="133"/>
      <c r="IP79" s="133"/>
      <c r="IQ79" s="133"/>
      <c r="IR79" s="133"/>
      <c r="IS79" s="133"/>
      <c r="IT79" s="133"/>
      <c r="IV79" s="133"/>
      <c r="IW79" s="133"/>
      <c r="IX79" s="133"/>
      <c r="IY79" s="133"/>
      <c r="IZ79" s="133"/>
      <c r="JA79" s="133"/>
      <c r="JB79" s="133"/>
      <c r="JC79" s="133"/>
      <c r="JD79" s="133"/>
      <c r="JE79" s="133"/>
      <c r="JF79" s="133"/>
      <c r="JG79" s="133"/>
      <c r="JI79" s="133"/>
      <c r="JJ79" s="133"/>
      <c r="JK79" s="133"/>
      <c r="JL79" s="133"/>
      <c r="JM79" s="133"/>
      <c r="JN79" s="133"/>
      <c r="JO79" s="133"/>
      <c r="JP79" s="133"/>
      <c r="JQ79" s="133"/>
      <c r="JR79" s="133"/>
      <c r="JS79" s="133"/>
      <c r="JT79" s="133"/>
      <c r="JV79" s="133"/>
      <c r="JW79" s="133"/>
      <c r="JX79" s="133"/>
      <c r="JY79" s="133"/>
      <c r="JZ79" s="133"/>
      <c r="KA79" s="133"/>
      <c r="KB79" s="133"/>
      <c r="KC79" s="133"/>
      <c r="KD79" s="133"/>
      <c r="KE79" s="133"/>
      <c r="KF79" s="133"/>
      <c r="KG79" s="133"/>
      <c r="KI79" s="133"/>
      <c r="KJ79" s="133"/>
      <c r="KK79" s="133"/>
      <c r="KL79" s="133"/>
      <c r="KM79" s="133"/>
      <c r="KN79" s="133"/>
      <c r="KO79" s="133"/>
      <c r="KP79" s="133"/>
      <c r="KQ79" s="133"/>
      <c r="KR79" s="133"/>
      <c r="KS79" s="133"/>
      <c r="KT79" s="133"/>
      <c r="KV79" s="133"/>
      <c r="KW79" s="133"/>
      <c r="KX79" s="133"/>
      <c r="KY79" s="133"/>
      <c r="KZ79" s="133"/>
      <c r="LA79" s="133"/>
      <c r="LB79" s="133"/>
      <c r="LC79" s="133"/>
      <c r="LD79" s="133"/>
      <c r="LE79" s="133"/>
      <c r="LF79" s="133"/>
      <c r="LG79" s="133"/>
      <c r="LI79" s="133"/>
      <c r="LJ79" s="133"/>
      <c r="LK79" s="133"/>
      <c r="LL79" s="133"/>
      <c r="LM79" s="133"/>
      <c r="LN79" s="133"/>
      <c r="LO79" s="133"/>
      <c r="LP79" s="133"/>
      <c r="LQ79" s="133"/>
      <c r="LR79" s="133"/>
      <c r="LS79" s="133"/>
      <c r="LT79" s="133"/>
      <c r="LV79" s="133"/>
      <c r="LW79" s="133"/>
      <c r="LX79" s="133"/>
      <c r="LY79" s="133"/>
      <c r="LZ79" s="133"/>
      <c r="MA79" s="133"/>
      <c r="MB79" s="133"/>
      <c r="MC79" s="133"/>
      <c r="MD79" s="133"/>
      <c r="ME79" s="133"/>
      <c r="MF79" s="133"/>
      <c r="MG79" s="133"/>
    </row>
    <row r="80">
      <c r="A80" s="172"/>
      <c r="B80" s="327"/>
      <c r="H80" s="328"/>
      <c r="I80" s="133"/>
      <c r="J80" s="133"/>
      <c r="K80" s="133"/>
      <c r="L80" s="133"/>
      <c r="M80" s="133"/>
      <c r="N80" s="133"/>
      <c r="O80" s="133"/>
      <c r="P80" s="133"/>
      <c r="Q80" s="133"/>
      <c r="R80" s="133"/>
      <c r="S80" s="133"/>
      <c r="T80" s="133"/>
      <c r="V80" s="133"/>
      <c r="W80" s="133"/>
      <c r="X80" s="133"/>
      <c r="Y80" s="133"/>
      <c r="Z80" s="133"/>
      <c r="AA80" s="133"/>
      <c r="AB80" s="133"/>
      <c r="AC80" s="133"/>
      <c r="AD80" s="133"/>
      <c r="AE80" s="133"/>
      <c r="AF80" s="133"/>
      <c r="AG80" s="133"/>
      <c r="AI80" s="133"/>
      <c r="AJ80" s="133"/>
      <c r="AK80" s="133"/>
      <c r="AL80" s="133"/>
      <c r="AM80" s="133"/>
      <c r="AN80" s="133"/>
      <c r="AO80" s="133"/>
      <c r="AP80" s="133"/>
      <c r="AQ80" s="133"/>
      <c r="AR80" s="133"/>
      <c r="AS80" s="133"/>
      <c r="AT80" s="133"/>
      <c r="AV80" s="133"/>
      <c r="AW80" s="133"/>
      <c r="AX80" s="133"/>
      <c r="AY80" s="133"/>
      <c r="AZ80" s="133"/>
      <c r="BA80" s="133"/>
      <c r="BB80" s="133"/>
      <c r="BC80" s="133"/>
      <c r="BD80" s="133"/>
      <c r="BE80" s="133"/>
      <c r="BF80" s="133"/>
      <c r="BG80" s="133"/>
      <c r="BI80" s="133"/>
      <c r="BJ80" s="133"/>
      <c r="BK80" s="133"/>
      <c r="BL80" s="133"/>
      <c r="BM80" s="133"/>
      <c r="BN80" s="133"/>
      <c r="BO80" s="133"/>
      <c r="BP80" s="133"/>
      <c r="BQ80" s="133"/>
      <c r="BR80" s="133"/>
      <c r="BS80" s="133"/>
      <c r="BT80" s="133"/>
      <c r="BV80" s="133"/>
      <c r="BW80" s="133"/>
      <c r="BX80" s="133"/>
      <c r="BY80" s="133"/>
      <c r="BZ80" s="133"/>
      <c r="CA80" s="133"/>
      <c r="CB80" s="133"/>
      <c r="CC80" s="133"/>
      <c r="CD80" s="133"/>
      <c r="CE80" s="133"/>
      <c r="CF80" s="133"/>
      <c r="CG80" s="133"/>
      <c r="CI80" s="133"/>
      <c r="CJ80" s="133"/>
      <c r="CK80" s="133"/>
      <c r="CL80" s="133"/>
      <c r="CM80" s="133"/>
      <c r="CN80" s="133"/>
      <c r="CO80" s="133"/>
      <c r="CP80" s="133"/>
      <c r="CQ80" s="133"/>
      <c r="CR80" s="133"/>
      <c r="CS80" s="133"/>
      <c r="CT80" s="133"/>
      <c r="CV80" s="133"/>
      <c r="CW80" s="133"/>
      <c r="CX80" s="133"/>
      <c r="CY80" s="133"/>
      <c r="CZ80" s="133"/>
      <c r="DA80" s="133"/>
      <c r="DB80" s="133"/>
      <c r="DC80" s="133"/>
      <c r="DD80" s="133"/>
      <c r="DE80" s="133"/>
      <c r="DF80" s="133"/>
      <c r="DG80" s="133"/>
      <c r="DI80" s="133"/>
      <c r="DJ80" s="133"/>
      <c r="DK80" s="133"/>
      <c r="DL80" s="133"/>
      <c r="DM80" s="133"/>
      <c r="DN80" s="133"/>
      <c r="DO80" s="133"/>
      <c r="DP80" s="133"/>
      <c r="DQ80" s="133"/>
      <c r="DR80" s="133"/>
      <c r="DS80" s="133"/>
      <c r="DT80" s="133"/>
      <c r="DV80" s="133"/>
      <c r="DW80" s="133"/>
      <c r="DX80" s="133"/>
      <c r="DY80" s="133"/>
      <c r="DZ80" s="133"/>
      <c r="EA80" s="133"/>
      <c r="EB80" s="133"/>
      <c r="EC80" s="133"/>
      <c r="ED80" s="133"/>
      <c r="EE80" s="133"/>
      <c r="EF80" s="133"/>
      <c r="EG80" s="133"/>
      <c r="EI80" s="133"/>
      <c r="EJ80" s="133"/>
      <c r="EK80" s="133"/>
      <c r="EL80" s="133"/>
      <c r="EM80" s="133"/>
      <c r="EN80" s="133"/>
      <c r="EO80" s="133"/>
      <c r="EP80" s="133"/>
      <c r="EQ80" s="133"/>
      <c r="ER80" s="133"/>
      <c r="ES80" s="133"/>
      <c r="ET80" s="133"/>
      <c r="EV80" s="133"/>
      <c r="EW80" s="133"/>
      <c r="EX80" s="133"/>
      <c r="EY80" s="133"/>
      <c r="EZ80" s="133"/>
      <c r="FA80" s="133"/>
      <c r="FB80" s="133"/>
      <c r="FC80" s="133"/>
      <c r="FD80" s="133"/>
      <c r="FE80" s="133"/>
      <c r="FF80" s="133"/>
      <c r="FG80" s="133"/>
      <c r="FI80" s="133"/>
      <c r="FJ80" s="133"/>
      <c r="FK80" s="133"/>
      <c r="FL80" s="133"/>
      <c r="FM80" s="133"/>
      <c r="FN80" s="133"/>
      <c r="FO80" s="133"/>
      <c r="FP80" s="133"/>
      <c r="FQ80" s="133"/>
      <c r="FR80" s="133"/>
      <c r="FS80" s="133"/>
      <c r="FT80" s="133"/>
      <c r="FV80" s="133"/>
      <c r="FW80" s="133"/>
      <c r="FX80" s="133"/>
      <c r="FY80" s="133"/>
      <c r="FZ80" s="133"/>
      <c r="GA80" s="133"/>
      <c r="GB80" s="133"/>
      <c r="GC80" s="133"/>
      <c r="GD80" s="133"/>
      <c r="GE80" s="133"/>
      <c r="GF80" s="133"/>
      <c r="GG80" s="133"/>
      <c r="GI80" s="133"/>
      <c r="GJ80" s="133"/>
      <c r="GK80" s="133"/>
      <c r="GL80" s="133"/>
      <c r="GM80" s="133"/>
      <c r="GN80" s="133"/>
      <c r="GO80" s="133"/>
      <c r="GP80" s="133"/>
      <c r="GQ80" s="133"/>
      <c r="GR80" s="133"/>
      <c r="GS80" s="133"/>
      <c r="GT80" s="133"/>
      <c r="GV80" s="133"/>
      <c r="GW80" s="133"/>
      <c r="GX80" s="133"/>
      <c r="GY80" s="133"/>
      <c r="GZ80" s="133"/>
      <c r="HA80" s="133"/>
      <c r="HB80" s="133"/>
      <c r="HC80" s="133"/>
      <c r="HD80" s="133"/>
      <c r="HE80" s="133"/>
      <c r="HF80" s="133"/>
      <c r="HG80" s="133"/>
      <c r="HI80" s="133"/>
      <c r="HJ80" s="133"/>
      <c r="HK80" s="133"/>
      <c r="HL80" s="133"/>
      <c r="HM80" s="133"/>
      <c r="HN80" s="133"/>
      <c r="HO80" s="133"/>
      <c r="HP80" s="133"/>
      <c r="HQ80" s="133"/>
      <c r="HR80" s="133"/>
      <c r="HS80" s="133"/>
      <c r="HT80" s="133"/>
      <c r="HV80" s="133"/>
      <c r="HW80" s="133"/>
      <c r="HX80" s="133"/>
      <c r="HY80" s="133"/>
      <c r="HZ80" s="133"/>
      <c r="IA80" s="133"/>
      <c r="IB80" s="133"/>
      <c r="IC80" s="133"/>
      <c r="ID80" s="133"/>
      <c r="IE80" s="133"/>
      <c r="IF80" s="133"/>
      <c r="IG80" s="133"/>
      <c r="II80" s="133"/>
      <c r="IJ80" s="133"/>
      <c r="IK80" s="133"/>
      <c r="IL80" s="133"/>
      <c r="IM80" s="133"/>
      <c r="IN80" s="133"/>
      <c r="IO80" s="133"/>
      <c r="IP80" s="133"/>
      <c r="IQ80" s="133"/>
      <c r="IR80" s="133"/>
      <c r="IS80" s="133"/>
      <c r="IT80" s="133"/>
      <c r="IV80" s="133"/>
      <c r="IW80" s="133"/>
      <c r="IX80" s="133"/>
      <c r="IY80" s="133"/>
      <c r="IZ80" s="133"/>
      <c r="JA80" s="133"/>
      <c r="JB80" s="133"/>
      <c r="JC80" s="133"/>
      <c r="JD80" s="133"/>
      <c r="JE80" s="133"/>
      <c r="JF80" s="133"/>
      <c r="JG80" s="133"/>
      <c r="JI80" s="133"/>
      <c r="JJ80" s="133"/>
      <c r="JK80" s="133"/>
      <c r="JL80" s="133"/>
      <c r="JM80" s="133"/>
      <c r="JN80" s="133"/>
      <c r="JO80" s="133"/>
      <c r="JP80" s="133"/>
      <c r="JQ80" s="133"/>
      <c r="JR80" s="133"/>
      <c r="JS80" s="133"/>
      <c r="JT80" s="133"/>
      <c r="JV80" s="133"/>
      <c r="JW80" s="133"/>
      <c r="JX80" s="133"/>
      <c r="JY80" s="133"/>
      <c r="JZ80" s="133"/>
      <c r="KA80" s="133"/>
      <c r="KB80" s="133"/>
      <c r="KC80" s="133"/>
      <c r="KD80" s="133"/>
      <c r="KE80" s="133"/>
      <c r="KF80" s="133"/>
      <c r="KG80" s="133"/>
      <c r="KI80" s="133"/>
      <c r="KJ80" s="133"/>
      <c r="KK80" s="133"/>
      <c r="KL80" s="133"/>
      <c r="KM80" s="133"/>
      <c r="KN80" s="133"/>
      <c r="KO80" s="133"/>
      <c r="KP80" s="133"/>
      <c r="KQ80" s="133"/>
      <c r="KR80" s="133"/>
      <c r="KS80" s="133"/>
      <c r="KT80" s="133"/>
      <c r="KV80" s="133"/>
      <c r="KW80" s="133"/>
      <c r="KX80" s="133"/>
      <c r="KY80" s="133"/>
      <c r="KZ80" s="133"/>
      <c r="LA80" s="133"/>
      <c r="LB80" s="133"/>
      <c r="LC80" s="133"/>
      <c r="LD80" s="133"/>
      <c r="LE80" s="133"/>
      <c r="LF80" s="133"/>
      <c r="LG80" s="133"/>
      <c r="LI80" s="133"/>
      <c r="LJ80" s="133"/>
      <c r="LK80" s="133"/>
      <c r="LL80" s="133"/>
      <c r="LM80" s="133"/>
      <c r="LN80" s="133"/>
      <c r="LO80" s="133"/>
      <c r="LP80" s="133"/>
      <c r="LQ80" s="133"/>
      <c r="LR80" s="133"/>
      <c r="LS80" s="133"/>
      <c r="LT80" s="133"/>
      <c r="LV80" s="133"/>
      <c r="LW80" s="133"/>
      <c r="LX80" s="133"/>
      <c r="LY80" s="133"/>
      <c r="LZ80" s="133"/>
      <c r="MA80" s="133"/>
      <c r="MB80" s="133"/>
      <c r="MC80" s="133"/>
      <c r="MD80" s="133"/>
      <c r="ME80" s="133"/>
      <c r="MF80" s="133"/>
      <c r="MG80" s="133"/>
    </row>
    <row r="81">
      <c r="A81" s="172"/>
      <c r="B81" s="333"/>
      <c r="C81" s="321"/>
      <c r="D81" s="321"/>
      <c r="E81" s="321"/>
      <c r="F81" s="321"/>
      <c r="G81" s="321"/>
      <c r="H81" s="334"/>
      <c r="I81" s="133"/>
      <c r="J81" s="133"/>
      <c r="K81" s="133"/>
      <c r="L81" s="133"/>
      <c r="M81" s="133"/>
      <c r="N81" s="133"/>
      <c r="O81" s="133"/>
      <c r="P81" s="133"/>
      <c r="Q81" s="133"/>
      <c r="R81" s="133"/>
      <c r="S81" s="133"/>
      <c r="T81" s="133"/>
      <c r="V81" s="133"/>
      <c r="W81" s="133"/>
      <c r="X81" s="133"/>
      <c r="Y81" s="133"/>
      <c r="Z81" s="133"/>
      <c r="AA81" s="133"/>
      <c r="AB81" s="133"/>
      <c r="AC81" s="133"/>
      <c r="AD81" s="133"/>
      <c r="AE81" s="133"/>
      <c r="AF81" s="133"/>
      <c r="AG81" s="133"/>
      <c r="AI81" s="133"/>
      <c r="AJ81" s="133"/>
      <c r="AK81" s="133"/>
      <c r="AL81" s="133"/>
      <c r="AM81" s="133"/>
      <c r="AN81" s="133"/>
      <c r="AO81" s="133"/>
      <c r="AP81" s="133"/>
      <c r="AQ81" s="133"/>
      <c r="AR81" s="133"/>
      <c r="AS81" s="133"/>
      <c r="AT81" s="133"/>
      <c r="AV81" s="133"/>
      <c r="AW81" s="133"/>
      <c r="AX81" s="133"/>
      <c r="AY81" s="133"/>
      <c r="AZ81" s="133"/>
      <c r="BA81" s="133"/>
      <c r="BB81" s="133"/>
      <c r="BC81" s="133"/>
      <c r="BD81" s="133"/>
      <c r="BE81" s="133"/>
      <c r="BF81" s="133"/>
      <c r="BG81" s="133"/>
      <c r="BI81" s="133"/>
      <c r="BJ81" s="133"/>
      <c r="BK81" s="133"/>
      <c r="BL81" s="133"/>
      <c r="BM81" s="133"/>
      <c r="BN81" s="133"/>
      <c r="BO81" s="133"/>
      <c r="BP81" s="133"/>
      <c r="BQ81" s="133"/>
      <c r="BR81" s="133"/>
      <c r="BS81" s="133"/>
      <c r="BT81" s="133"/>
      <c r="BV81" s="133"/>
      <c r="BW81" s="133"/>
      <c r="BX81" s="133"/>
      <c r="BY81" s="133"/>
      <c r="BZ81" s="133"/>
      <c r="CA81" s="133"/>
      <c r="CB81" s="133"/>
      <c r="CC81" s="133"/>
      <c r="CD81" s="133"/>
      <c r="CE81" s="133"/>
      <c r="CF81" s="133"/>
      <c r="CG81" s="133"/>
      <c r="CI81" s="133"/>
      <c r="CJ81" s="133"/>
      <c r="CK81" s="133"/>
      <c r="CL81" s="133"/>
      <c r="CM81" s="133"/>
      <c r="CN81" s="133"/>
      <c r="CO81" s="133"/>
      <c r="CP81" s="133"/>
      <c r="CQ81" s="133"/>
      <c r="CR81" s="133"/>
      <c r="CS81" s="133"/>
      <c r="CT81" s="133"/>
      <c r="CV81" s="133"/>
      <c r="CW81" s="133"/>
      <c r="CX81" s="133"/>
      <c r="CY81" s="133"/>
      <c r="CZ81" s="133"/>
      <c r="DA81" s="133"/>
      <c r="DB81" s="133"/>
      <c r="DC81" s="133"/>
      <c r="DD81" s="133"/>
      <c r="DE81" s="133"/>
      <c r="DF81" s="133"/>
      <c r="DG81" s="133"/>
      <c r="DI81" s="133"/>
      <c r="DJ81" s="133"/>
      <c r="DK81" s="133"/>
      <c r="DL81" s="133"/>
      <c r="DM81" s="133"/>
      <c r="DN81" s="133"/>
      <c r="DO81" s="133"/>
      <c r="DP81" s="133"/>
      <c r="DQ81" s="133"/>
      <c r="DR81" s="133"/>
      <c r="DS81" s="133"/>
      <c r="DT81" s="133"/>
      <c r="DV81" s="133"/>
      <c r="DW81" s="133"/>
      <c r="DX81" s="133"/>
      <c r="DY81" s="133"/>
      <c r="DZ81" s="133"/>
      <c r="EA81" s="133"/>
      <c r="EB81" s="133"/>
      <c r="EC81" s="133"/>
      <c r="ED81" s="133"/>
      <c r="EE81" s="133"/>
      <c r="EF81" s="133"/>
      <c r="EG81" s="133"/>
      <c r="EI81" s="133"/>
      <c r="EJ81" s="133"/>
      <c r="EK81" s="133"/>
      <c r="EL81" s="133"/>
      <c r="EM81" s="133"/>
      <c r="EN81" s="133"/>
      <c r="EO81" s="133"/>
      <c r="EP81" s="133"/>
      <c r="EQ81" s="133"/>
      <c r="ER81" s="133"/>
      <c r="ES81" s="133"/>
      <c r="ET81" s="133"/>
      <c r="EV81" s="133"/>
      <c r="EW81" s="133"/>
      <c r="EX81" s="133"/>
      <c r="EY81" s="133"/>
      <c r="EZ81" s="133"/>
      <c r="FA81" s="133"/>
      <c r="FB81" s="133"/>
      <c r="FC81" s="133"/>
      <c r="FD81" s="133"/>
      <c r="FE81" s="133"/>
      <c r="FF81" s="133"/>
      <c r="FG81" s="133"/>
      <c r="FI81" s="133"/>
      <c r="FJ81" s="133"/>
      <c r="FK81" s="133"/>
      <c r="FL81" s="133"/>
      <c r="FM81" s="133"/>
      <c r="FN81" s="133"/>
      <c r="FO81" s="133"/>
      <c r="FP81" s="133"/>
      <c r="FQ81" s="133"/>
      <c r="FR81" s="133"/>
      <c r="FS81" s="133"/>
      <c r="FT81" s="133"/>
      <c r="FV81" s="133"/>
      <c r="FW81" s="133"/>
      <c r="FX81" s="133"/>
      <c r="FY81" s="133"/>
      <c r="FZ81" s="133"/>
      <c r="GA81" s="133"/>
      <c r="GB81" s="133"/>
      <c r="GC81" s="133"/>
      <c r="GD81" s="133"/>
      <c r="GE81" s="133"/>
      <c r="GF81" s="133"/>
      <c r="GG81" s="133"/>
      <c r="GI81" s="133"/>
      <c r="GJ81" s="133"/>
      <c r="GK81" s="133"/>
      <c r="GL81" s="133"/>
      <c r="GM81" s="133"/>
      <c r="GN81" s="133"/>
      <c r="GO81" s="133"/>
      <c r="GP81" s="133"/>
      <c r="GQ81" s="133"/>
      <c r="GR81" s="133"/>
      <c r="GS81" s="133"/>
      <c r="GT81" s="133"/>
      <c r="GV81" s="133"/>
      <c r="GW81" s="133"/>
      <c r="GX81" s="133"/>
      <c r="GY81" s="133"/>
      <c r="GZ81" s="133"/>
      <c r="HA81" s="133"/>
      <c r="HB81" s="133"/>
      <c r="HC81" s="133"/>
      <c r="HD81" s="133"/>
      <c r="HE81" s="133"/>
      <c r="HF81" s="133"/>
      <c r="HG81" s="133"/>
      <c r="HI81" s="133"/>
      <c r="HJ81" s="133"/>
      <c r="HK81" s="133"/>
      <c r="HL81" s="133"/>
      <c r="HM81" s="133"/>
      <c r="HN81" s="133"/>
      <c r="HO81" s="133"/>
      <c r="HP81" s="133"/>
      <c r="HQ81" s="133"/>
      <c r="HR81" s="133"/>
      <c r="HS81" s="133"/>
      <c r="HT81" s="133"/>
      <c r="HV81" s="133"/>
      <c r="HW81" s="133"/>
      <c r="HX81" s="133"/>
      <c r="HY81" s="133"/>
      <c r="HZ81" s="133"/>
      <c r="IA81" s="133"/>
      <c r="IB81" s="133"/>
      <c r="IC81" s="133"/>
      <c r="ID81" s="133"/>
      <c r="IE81" s="133"/>
      <c r="IF81" s="133"/>
      <c r="IG81" s="133"/>
      <c r="II81" s="133"/>
      <c r="IJ81" s="133"/>
      <c r="IK81" s="133"/>
      <c r="IL81" s="133"/>
      <c r="IM81" s="133"/>
      <c r="IN81" s="133"/>
      <c r="IO81" s="133"/>
      <c r="IP81" s="133"/>
      <c r="IQ81" s="133"/>
      <c r="IR81" s="133"/>
      <c r="IS81" s="133"/>
      <c r="IT81" s="133"/>
      <c r="IV81" s="133"/>
      <c r="IW81" s="133"/>
      <c r="IX81" s="133"/>
      <c r="IY81" s="133"/>
      <c r="IZ81" s="133"/>
      <c r="JA81" s="133"/>
      <c r="JB81" s="133"/>
      <c r="JC81" s="133"/>
      <c r="JD81" s="133"/>
      <c r="JE81" s="133"/>
      <c r="JF81" s="133"/>
      <c r="JG81" s="133"/>
      <c r="JI81" s="133"/>
      <c r="JJ81" s="133"/>
      <c r="JK81" s="133"/>
      <c r="JL81" s="133"/>
      <c r="JM81" s="133"/>
      <c r="JN81" s="133"/>
      <c r="JO81" s="133"/>
      <c r="JP81" s="133"/>
      <c r="JQ81" s="133"/>
      <c r="JR81" s="133"/>
      <c r="JS81" s="133"/>
      <c r="JT81" s="133"/>
      <c r="JV81" s="133"/>
      <c r="JW81" s="133"/>
      <c r="JX81" s="133"/>
      <c r="JY81" s="133"/>
      <c r="JZ81" s="133"/>
      <c r="KA81" s="133"/>
      <c r="KB81" s="133"/>
      <c r="KC81" s="133"/>
      <c r="KD81" s="133"/>
      <c r="KE81" s="133"/>
      <c r="KF81" s="133"/>
      <c r="KG81" s="133"/>
      <c r="KI81" s="133"/>
      <c r="KJ81" s="133"/>
      <c r="KK81" s="133"/>
      <c r="KL81" s="133"/>
      <c r="KM81" s="133"/>
      <c r="KN81" s="133"/>
      <c r="KO81" s="133"/>
      <c r="KP81" s="133"/>
      <c r="KQ81" s="133"/>
      <c r="KR81" s="133"/>
      <c r="KS81" s="133"/>
      <c r="KT81" s="133"/>
      <c r="KV81" s="133"/>
      <c r="KW81" s="133"/>
      <c r="KX81" s="133"/>
      <c r="KY81" s="133"/>
      <c r="KZ81" s="133"/>
      <c r="LA81" s="133"/>
      <c r="LB81" s="133"/>
      <c r="LC81" s="133"/>
      <c r="LD81" s="133"/>
      <c r="LE81" s="133"/>
      <c r="LF81" s="133"/>
      <c r="LG81" s="133"/>
      <c r="LI81" s="133"/>
      <c r="LJ81" s="133"/>
      <c r="LK81" s="133"/>
      <c r="LL81" s="133"/>
      <c r="LM81" s="133"/>
      <c r="LN81" s="133"/>
      <c r="LO81" s="133"/>
      <c r="LP81" s="133"/>
      <c r="LQ81" s="133"/>
      <c r="LR81" s="133"/>
      <c r="LS81" s="133"/>
      <c r="LT81" s="133"/>
      <c r="LV81" s="133"/>
      <c r="LW81" s="133"/>
      <c r="LX81" s="133"/>
      <c r="LY81" s="133"/>
      <c r="LZ81" s="133"/>
      <c r="MA81" s="133"/>
      <c r="MB81" s="133"/>
      <c r="MC81" s="133"/>
      <c r="MD81" s="133"/>
      <c r="ME81" s="133"/>
      <c r="MF81" s="133"/>
      <c r="MG81" s="133"/>
    </row>
    <row r="82">
      <c r="A82" s="172"/>
      <c r="B82" s="172"/>
      <c r="F82" s="59"/>
      <c r="G82" s="59"/>
      <c r="H82" s="133"/>
      <c r="I82" s="133"/>
      <c r="J82" s="133"/>
      <c r="K82" s="133"/>
      <c r="L82" s="133"/>
      <c r="M82" s="133"/>
      <c r="N82" s="133"/>
      <c r="O82" s="133"/>
      <c r="P82" s="133"/>
      <c r="Q82" s="133"/>
      <c r="R82" s="133"/>
      <c r="S82" s="133"/>
      <c r="T82" s="133"/>
      <c r="V82" s="133"/>
      <c r="W82" s="133"/>
      <c r="X82" s="133"/>
      <c r="Y82" s="133"/>
      <c r="Z82" s="133"/>
      <c r="AA82" s="133"/>
      <c r="AB82" s="133"/>
      <c r="AC82" s="133"/>
      <c r="AD82" s="133"/>
      <c r="AE82" s="133"/>
      <c r="AF82" s="133"/>
      <c r="AG82" s="133"/>
      <c r="AI82" s="133"/>
      <c r="AJ82" s="133"/>
      <c r="AK82" s="133"/>
      <c r="AL82" s="133"/>
      <c r="AM82" s="133"/>
      <c r="AN82" s="133"/>
      <c r="AO82" s="133"/>
      <c r="AP82" s="133"/>
      <c r="AQ82" s="133"/>
      <c r="AR82" s="133"/>
      <c r="AS82" s="133"/>
      <c r="AT82" s="133"/>
      <c r="AV82" s="133"/>
      <c r="AW82" s="133"/>
      <c r="AX82" s="133"/>
      <c r="AY82" s="133"/>
      <c r="AZ82" s="133"/>
      <c r="BA82" s="133"/>
      <c r="BB82" s="133"/>
      <c r="BC82" s="133"/>
      <c r="BD82" s="133"/>
      <c r="BE82" s="133"/>
      <c r="BF82" s="133"/>
      <c r="BG82" s="133"/>
      <c r="BI82" s="133"/>
      <c r="BJ82" s="133"/>
      <c r="BK82" s="133"/>
      <c r="BL82" s="133"/>
      <c r="BM82" s="133"/>
      <c r="BN82" s="133"/>
      <c r="BO82" s="133"/>
      <c r="BP82" s="133"/>
      <c r="BQ82" s="133"/>
      <c r="BR82" s="133"/>
      <c r="BS82" s="133"/>
      <c r="BT82" s="133"/>
      <c r="BV82" s="133"/>
      <c r="BW82" s="133"/>
      <c r="BX82" s="133"/>
      <c r="BY82" s="133"/>
      <c r="BZ82" s="133"/>
      <c r="CA82" s="133"/>
      <c r="CB82" s="133"/>
      <c r="CC82" s="133"/>
      <c r="CD82" s="133"/>
      <c r="CE82" s="133"/>
      <c r="CF82" s="133"/>
      <c r="CG82" s="133"/>
      <c r="CI82" s="133"/>
      <c r="CJ82" s="133"/>
      <c r="CK82" s="133"/>
      <c r="CL82" s="133"/>
      <c r="CM82" s="133"/>
      <c r="CN82" s="133"/>
      <c r="CO82" s="133"/>
      <c r="CP82" s="133"/>
      <c r="CQ82" s="133"/>
      <c r="CR82" s="133"/>
      <c r="CS82" s="133"/>
      <c r="CT82" s="133"/>
      <c r="CV82" s="133"/>
      <c r="CW82" s="133"/>
      <c r="CX82" s="133"/>
      <c r="CY82" s="133"/>
      <c r="CZ82" s="133"/>
      <c r="DA82" s="133"/>
      <c r="DB82" s="133"/>
      <c r="DC82" s="133"/>
      <c r="DD82" s="133"/>
      <c r="DE82" s="133"/>
      <c r="DF82" s="133"/>
      <c r="DG82" s="133"/>
      <c r="DI82" s="133"/>
      <c r="DJ82" s="133"/>
      <c r="DK82" s="133"/>
      <c r="DL82" s="133"/>
      <c r="DM82" s="133"/>
      <c r="DN82" s="133"/>
      <c r="DO82" s="133"/>
      <c r="DP82" s="133"/>
      <c r="DQ82" s="133"/>
      <c r="DR82" s="133"/>
      <c r="DS82" s="133"/>
      <c r="DT82" s="133"/>
      <c r="DV82" s="133"/>
      <c r="DW82" s="133"/>
      <c r="DX82" s="133"/>
      <c r="DY82" s="133"/>
      <c r="DZ82" s="133"/>
      <c r="EA82" s="133"/>
      <c r="EB82" s="133"/>
      <c r="EC82" s="133"/>
      <c r="ED82" s="133"/>
      <c r="EE82" s="133"/>
      <c r="EF82" s="133"/>
      <c r="EG82" s="133"/>
      <c r="EI82" s="133"/>
      <c r="EJ82" s="133"/>
      <c r="EK82" s="133"/>
      <c r="EL82" s="133"/>
      <c r="EM82" s="133"/>
      <c r="EN82" s="133"/>
      <c r="EO82" s="133"/>
      <c r="EP82" s="133"/>
      <c r="EQ82" s="133"/>
      <c r="ER82" s="133"/>
      <c r="ES82" s="133"/>
      <c r="ET82" s="133"/>
      <c r="EV82" s="133"/>
      <c r="EW82" s="133"/>
      <c r="EX82" s="133"/>
      <c r="EY82" s="133"/>
      <c r="EZ82" s="133"/>
      <c r="FA82" s="133"/>
      <c r="FB82" s="133"/>
      <c r="FC82" s="133"/>
      <c r="FD82" s="133"/>
      <c r="FE82" s="133"/>
      <c r="FF82" s="133"/>
      <c r="FG82" s="133"/>
      <c r="FI82" s="133"/>
      <c r="FJ82" s="133"/>
      <c r="FK82" s="133"/>
      <c r="FL82" s="133"/>
      <c r="FM82" s="133"/>
      <c r="FN82" s="133"/>
      <c r="FO82" s="133"/>
      <c r="FP82" s="133"/>
      <c r="FQ82" s="133"/>
      <c r="FR82" s="133"/>
      <c r="FS82" s="133"/>
      <c r="FT82" s="133"/>
      <c r="FV82" s="133"/>
      <c r="FW82" s="133"/>
      <c r="FX82" s="133"/>
      <c r="FY82" s="133"/>
      <c r="FZ82" s="133"/>
      <c r="GA82" s="133"/>
      <c r="GB82" s="133"/>
      <c r="GC82" s="133"/>
      <c r="GD82" s="133"/>
      <c r="GE82" s="133"/>
      <c r="GF82" s="133"/>
      <c r="GG82" s="133"/>
      <c r="GI82" s="133"/>
      <c r="GJ82" s="133"/>
      <c r="GK82" s="133"/>
      <c r="GL82" s="133"/>
      <c r="GM82" s="133"/>
      <c r="GN82" s="133"/>
      <c r="GO82" s="133"/>
      <c r="GP82" s="133"/>
      <c r="GQ82" s="133"/>
      <c r="GR82" s="133"/>
      <c r="GS82" s="133"/>
      <c r="GT82" s="133"/>
      <c r="GV82" s="133"/>
      <c r="GW82" s="133"/>
      <c r="GX82" s="133"/>
      <c r="GY82" s="133"/>
      <c r="GZ82" s="133"/>
      <c r="HA82" s="133"/>
      <c r="HB82" s="133"/>
      <c r="HC82" s="133"/>
      <c r="HD82" s="133"/>
      <c r="HE82" s="133"/>
      <c r="HF82" s="133"/>
      <c r="HG82" s="133"/>
      <c r="HI82" s="133"/>
      <c r="HJ82" s="133"/>
      <c r="HK82" s="133"/>
      <c r="HL82" s="133"/>
      <c r="HM82" s="133"/>
      <c r="HN82" s="133"/>
      <c r="HO82" s="133"/>
      <c r="HP82" s="133"/>
      <c r="HQ82" s="133"/>
      <c r="HR82" s="133"/>
      <c r="HS82" s="133"/>
      <c r="HT82" s="133"/>
      <c r="HV82" s="133"/>
      <c r="HW82" s="133"/>
      <c r="HX82" s="133"/>
      <c r="HY82" s="133"/>
      <c r="HZ82" s="133"/>
      <c r="IA82" s="133"/>
      <c r="IB82" s="133"/>
      <c r="IC82" s="133"/>
      <c r="ID82" s="133"/>
      <c r="IE82" s="133"/>
      <c r="IF82" s="133"/>
      <c r="IG82" s="133"/>
      <c r="II82" s="133"/>
      <c r="IJ82" s="133"/>
      <c r="IK82" s="133"/>
      <c r="IL82" s="133"/>
      <c r="IM82" s="133"/>
      <c r="IN82" s="133"/>
      <c r="IO82" s="133"/>
      <c r="IP82" s="133"/>
      <c r="IQ82" s="133"/>
      <c r="IR82" s="133"/>
      <c r="IS82" s="133"/>
      <c r="IT82" s="133"/>
      <c r="IV82" s="133"/>
      <c r="IW82" s="133"/>
      <c r="IX82" s="133"/>
      <c r="IY82" s="133"/>
      <c r="IZ82" s="133"/>
      <c r="JA82" s="133"/>
      <c r="JB82" s="133"/>
      <c r="JC82" s="133"/>
      <c r="JD82" s="133"/>
      <c r="JE82" s="133"/>
      <c r="JF82" s="133"/>
      <c r="JG82" s="133"/>
      <c r="JI82" s="133"/>
      <c r="JJ82" s="133"/>
      <c r="JK82" s="133"/>
      <c r="JL82" s="133"/>
      <c r="JM82" s="133"/>
      <c r="JN82" s="133"/>
      <c r="JO82" s="133"/>
      <c r="JP82" s="133"/>
      <c r="JQ82" s="133"/>
      <c r="JR82" s="133"/>
      <c r="JS82" s="133"/>
      <c r="JT82" s="133"/>
      <c r="JV82" s="133"/>
      <c r="JW82" s="133"/>
      <c r="JX82" s="133"/>
      <c r="JY82" s="133"/>
      <c r="JZ82" s="133"/>
      <c r="KA82" s="133"/>
      <c r="KB82" s="133"/>
      <c r="KC82" s="133"/>
      <c r="KD82" s="133"/>
      <c r="KE82" s="133"/>
      <c r="KF82" s="133"/>
      <c r="KG82" s="133"/>
      <c r="KI82" s="133"/>
      <c r="KJ82" s="133"/>
      <c r="KK82" s="133"/>
      <c r="KL82" s="133"/>
      <c r="KM82" s="133"/>
      <c r="KN82" s="133"/>
      <c r="KO82" s="133"/>
      <c r="KP82" s="133"/>
      <c r="KQ82" s="133"/>
      <c r="KR82" s="133"/>
      <c r="KS82" s="133"/>
      <c r="KT82" s="133"/>
      <c r="KV82" s="133"/>
      <c r="KW82" s="133"/>
      <c r="KX82" s="133"/>
      <c r="KY82" s="133"/>
      <c r="KZ82" s="133"/>
      <c r="LA82" s="133"/>
      <c r="LB82" s="133"/>
      <c r="LC82" s="133"/>
      <c r="LD82" s="133"/>
      <c r="LE82" s="133"/>
      <c r="LF82" s="133"/>
      <c r="LG82" s="133"/>
      <c r="LI82" s="133"/>
      <c r="LJ82" s="133"/>
      <c r="LK82" s="133"/>
      <c r="LL82" s="133"/>
      <c r="LM82" s="133"/>
      <c r="LN82" s="133"/>
      <c r="LO82" s="133"/>
      <c r="LP82" s="133"/>
      <c r="LQ82" s="133"/>
      <c r="LR82" s="133"/>
      <c r="LS82" s="133"/>
      <c r="LT82" s="133"/>
      <c r="LV82" s="133"/>
      <c r="LW82" s="133"/>
      <c r="LX82" s="133"/>
      <c r="LY82" s="133"/>
      <c r="LZ82" s="133"/>
      <c r="MA82" s="133"/>
      <c r="MB82" s="133"/>
      <c r="MC82" s="133"/>
      <c r="MD82" s="133"/>
      <c r="ME82" s="133"/>
      <c r="MF82" s="133"/>
      <c r="MG82" s="133"/>
    </row>
    <row r="83">
      <c r="A83" s="172"/>
      <c r="B83" s="172"/>
      <c r="F83" s="59"/>
      <c r="G83" s="59"/>
      <c r="H83" s="133"/>
      <c r="I83" s="133"/>
      <c r="J83" s="133"/>
      <c r="K83" s="133"/>
      <c r="L83" s="133"/>
      <c r="M83" s="133"/>
      <c r="N83" s="133"/>
      <c r="O83" s="133"/>
      <c r="P83" s="133"/>
      <c r="Q83" s="133"/>
      <c r="R83" s="133"/>
      <c r="S83" s="133"/>
      <c r="T83" s="133"/>
      <c r="V83" s="133"/>
      <c r="W83" s="133"/>
      <c r="X83" s="133"/>
      <c r="Y83" s="133"/>
      <c r="Z83" s="133"/>
      <c r="AA83" s="133"/>
      <c r="AB83" s="133"/>
      <c r="AC83" s="133"/>
      <c r="AD83" s="133"/>
      <c r="AE83" s="133"/>
      <c r="AF83" s="133"/>
      <c r="AG83" s="133"/>
      <c r="AI83" s="133"/>
      <c r="AJ83" s="133"/>
      <c r="AK83" s="133"/>
      <c r="AL83" s="133"/>
      <c r="AM83" s="133"/>
      <c r="AN83" s="133"/>
      <c r="AO83" s="133"/>
      <c r="AP83" s="133"/>
      <c r="AQ83" s="133"/>
      <c r="AR83" s="133"/>
      <c r="AS83" s="133"/>
      <c r="AT83" s="133"/>
      <c r="AV83" s="133"/>
      <c r="AW83" s="133"/>
      <c r="AX83" s="133"/>
      <c r="AY83" s="133"/>
      <c r="AZ83" s="133"/>
      <c r="BA83" s="133"/>
      <c r="BB83" s="133"/>
      <c r="BC83" s="133"/>
      <c r="BD83" s="133"/>
      <c r="BE83" s="133"/>
      <c r="BF83" s="133"/>
      <c r="BG83" s="133"/>
      <c r="BI83" s="133"/>
      <c r="BJ83" s="133"/>
      <c r="BK83" s="133"/>
      <c r="BL83" s="133"/>
      <c r="BM83" s="133"/>
      <c r="BN83" s="133"/>
      <c r="BO83" s="133"/>
      <c r="BP83" s="133"/>
      <c r="BQ83" s="133"/>
      <c r="BR83" s="133"/>
      <c r="BS83" s="133"/>
      <c r="BT83" s="133"/>
      <c r="BV83" s="133"/>
      <c r="BW83" s="133"/>
      <c r="BX83" s="133"/>
      <c r="BY83" s="133"/>
      <c r="BZ83" s="133"/>
      <c r="CA83" s="133"/>
      <c r="CB83" s="133"/>
      <c r="CC83" s="133"/>
      <c r="CD83" s="133"/>
      <c r="CE83" s="133"/>
      <c r="CF83" s="133"/>
      <c r="CG83" s="133"/>
      <c r="CI83" s="133"/>
      <c r="CJ83" s="133"/>
      <c r="CK83" s="133"/>
      <c r="CL83" s="133"/>
      <c r="CM83" s="133"/>
      <c r="CN83" s="133"/>
      <c r="CO83" s="133"/>
      <c r="CP83" s="133"/>
      <c r="CQ83" s="133"/>
      <c r="CR83" s="133"/>
      <c r="CS83" s="133"/>
      <c r="CT83" s="133"/>
      <c r="CV83" s="133"/>
      <c r="CW83" s="133"/>
      <c r="CX83" s="133"/>
      <c r="CY83" s="133"/>
      <c r="CZ83" s="133"/>
      <c r="DA83" s="133"/>
      <c r="DB83" s="133"/>
      <c r="DC83" s="133"/>
      <c r="DD83" s="133"/>
      <c r="DE83" s="133"/>
      <c r="DF83" s="133"/>
      <c r="DG83" s="133"/>
      <c r="DI83" s="133"/>
      <c r="DJ83" s="133"/>
      <c r="DK83" s="133"/>
      <c r="DL83" s="133"/>
      <c r="DM83" s="133"/>
      <c r="DN83" s="133"/>
      <c r="DO83" s="133"/>
      <c r="DP83" s="133"/>
      <c r="DQ83" s="133"/>
      <c r="DR83" s="133"/>
      <c r="DS83" s="133"/>
      <c r="DT83" s="133"/>
      <c r="DV83" s="133"/>
      <c r="DW83" s="133"/>
      <c r="DX83" s="133"/>
      <c r="DY83" s="133"/>
      <c r="DZ83" s="133"/>
      <c r="EA83" s="133"/>
      <c r="EB83" s="133"/>
      <c r="EC83" s="133"/>
      <c r="ED83" s="133"/>
      <c r="EE83" s="133"/>
      <c r="EF83" s="133"/>
      <c r="EG83" s="133"/>
      <c r="EI83" s="133"/>
      <c r="EJ83" s="133"/>
      <c r="EK83" s="133"/>
      <c r="EL83" s="133"/>
      <c r="EM83" s="133"/>
      <c r="EN83" s="133"/>
      <c r="EO83" s="133"/>
      <c r="EP83" s="133"/>
      <c r="EQ83" s="133"/>
      <c r="ER83" s="133"/>
      <c r="ES83" s="133"/>
      <c r="ET83" s="133"/>
      <c r="EV83" s="133"/>
      <c r="EW83" s="133"/>
      <c r="EX83" s="133"/>
      <c r="EY83" s="133"/>
      <c r="EZ83" s="133"/>
      <c r="FA83" s="133"/>
      <c r="FB83" s="133"/>
      <c r="FC83" s="133"/>
      <c r="FD83" s="133"/>
      <c r="FE83" s="133"/>
      <c r="FF83" s="133"/>
      <c r="FG83" s="133"/>
      <c r="FI83" s="133"/>
      <c r="FJ83" s="133"/>
      <c r="FK83" s="133"/>
      <c r="FL83" s="133"/>
      <c r="FM83" s="133"/>
      <c r="FN83" s="133"/>
      <c r="FO83" s="133"/>
      <c r="FP83" s="133"/>
      <c r="FQ83" s="133"/>
      <c r="FR83" s="133"/>
      <c r="FS83" s="133"/>
      <c r="FT83" s="133"/>
      <c r="FV83" s="133"/>
      <c r="FW83" s="133"/>
      <c r="FX83" s="133"/>
      <c r="FY83" s="133"/>
      <c r="FZ83" s="133"/>
      <c r="GA83" s="133"/>
      <c r="GB83" s="133"/>
      <c r="GC83" s="133"/>
      <c r="GD83" s="133"/>
      <c r="GE83" s="133"/>
      <c r="GF83" s="133"/>
      <c r="GG83" s="133"/>
      <c r="GI83" s="133"/>
      <c r="GJ83" s="133"/>
      <c r="GK83" s="133"/>
      <c r="GL83" s="133"/>
      <c r="GM83" s="133"/>
      <c r="GN83" s="133"/>
      <c r="GO83" s="133"/>
      <c r="GP83" s="133"/>
      <c r="GQ83" s="133"/>
      <c r="GR83" s="133"/>
      <c r="GS83" s="133"/>
      <c r="GT83" s="133"/>
      <c r="GV83" s="133"/>
      <c r="GW83" s="133"/>
      <c r="GX83" s="133"/>
      <c r="GY83" s="133"/>
      <c r="GZ83" s="133"/>
      <c r="HA83" s="133"/>
      <c r="HB83" s="133"/>
      <c r="HC83" s="133"/>
      <c r="HD83" s="133"/>
      <c r="HE83" s="133"/>
      <c r="HF83" s="133"/>
      <c r="HG83" s="133"/>
      <c r="HI83" s="133"/>
      <c r="HJ83" s="133"/>
      <c r="HK83" s="133"/>
      <c r="HL83" s="133"/>
      <c r="HM83" s="133"/>
      <c r="HN83" s="133"/>
      <c r="HO83" s="133"/>
      <c r="HP83" s="133"/>
      <c r="HQ83" s="133"/>
      <c r="HR83" s="133"/>
      <c r="HS83" s="133"/>
      <c r="HT83" s="133"/>
      <c r="HV83" s="133"/>
      <c r="HW83" s="133"/>
      <c r="HX83" s="133"/>
      <c r="HY83" s="133"/>
      <c r="HZ83" s="133"/>
      <c r="IA83" s="133"/>
      <c r="IB83" s="133"/>
      <c r="IC83" s="133"/>
      <c r="ID83" s="133"/>
      <c r="IE83" s="133"/>
      <c r="IF83" s="133"/>
      <c r="IG83" s="133"/>
      <c r="II83" s="133"/>
      <c r="IJ83" s="133"/>
      <c r="IK83" s="133"/>
      <c r="IL83" s="133"/>
      <c r="IM83" s="133"/>
      <c r="IN83" s="133"/>
      <c r="IO83" s="133"/>
      <c r="IP83" s="133"/>
      <c r="IQ83" s="133"/>
      <c r="IR83" s="133"/>
      <c r="IS83" s="133"/>
      <c r="IT83" s="133"/>
      <c r="IV83" s="133"/>
      <c r="IW83" s="133"/>
      <c r="IX83" s="133"/>
      <c r="IY83" s="133"/>
      <c r="IZ83" s="133"/>
      <c r="JA83" s="133"/>
      <c r="JB83" s="133"/>
      <c r="JC83" s="133"/>
      <c r="JD83" s="133"/>
      <c r="JE83" s="133"/>
      <c r="JF83" s="133"/>
      <c r="JG83" s="133"/>
      <c r="JI83" s="133"/>
      <c r="JJ83" s="133"/>
      <c r="JK83" s="133"/>
      <c r="JL83" s="133"/>
      <c r="JM83" s="133"/>
      <c r="JN83" s="133"/>
      <c r="JO83" s="133"/>
      <c r="JP83" s="133"/>
      <c r="JQ83" s="133"/>
      <c r="JR83" s="133"/>
      <c r="JS83" s="133"/>
      <c r="JT83" s="133"/>
      <c r="JV83" s="133"/>
      <c r="JW83" s="133"/>
      <c r="JX83" s="133"/>
      <c r="JY83" s="133"/>
      <c r="JZ83" s="133"/>
      <c r="KA83" s="133"/>
      <c r="KB83" s="133"/>
      <c r="KC83" s="133"/>
      <c r="KD83" s="133"/>
      <c r="KE83" s="133"/>
      <c r="KF83" s="133"/>
      <c r="KG83" s="133"/>
      <c r="KI83" s="133"/>
      <c r="KJ83" s="133"/>
      <c r="KK83" s="133"/>
      <c r="KL83" s="133"/>
      <c r="KM83" s="133"/>
      <c r="KN83" s="133"/>
      <c r="KO83" s="133"/>
      <c r="KP83" s="133"/>
      <c r="KQ83" s="133"/>
      <c r="KR83" s="133"/>
      <c r="KS83" s="133"/>
      <c r="KT83" s="133"/>
      <c r="KV83" s="133"/>
      <c r="KW83" s="133"/>
      <c r="KX83" s="133"/>
      <c r="KY83" s="133"/>
      <c r="KZ83" s="133"/>
      <c r="LA83" s="133"/>
      <c r="LB83" s="133"/>
      <c r="LC83" s="133"/>
      <c r="LD83" s="133"/>
      <c r="LE83" s="133"/>
      <c r="LF83" s="133"/>
      <c r="LG83" s="133"/>
      <c r="LI83" s="133"/>
      <c r="LJ83" s="133"/>
      <c r="LK83" s="133"/>
      <c r="LL83" s="133"/>
      <c r="LM83" s="133"/>
      <c r="LN83" s="133"/>
      <c r="LO83" s="133"/>
      <c r="LP83" s="133"/>
      <c r="LQ83" s="133"/>
      <c r="LR83" s="133"/>
      <c r="LS83" s="133"/>
      <c r="LT83" s="133"/>
      <c r="LV83" s="133"/>
      <c r="LW83" s="133"/>
      <c r="LX83" s="133"/>
      <c r="LY83" s="133"/>
      <c r="LZ83" s="133"/>
      <c r="MA83" s="133"/>
      <c r="MB83" s="133"/>
      <c r="MC83" s="133"/>
      <c r="MD83" s="133"/>
      <c r="ME83" s="133"/>
      <c r="MF83" s="133"/>
      <c r="MG83" s="133"/>
    </row>
    <row r="84">
      <c r="A84" s="172"/>
      <c r="B84" s="172"/>
      <c r="F84" s="59"/>
      <c r="G84" s="59"/>
      <c r="H84" s="133"/>
      <c r="I84" s="133"/>
      <c r="J84" s="133"/>
      <c r="K84" s="133"/>
      <c r="L84" s="133"/>
      <c r="M84" s="133"/>
      <c r="N84" s="133"/>
      <c r="O84" s="133"/>
      <c r="P84" s="133"/>
      <c r="Q84" s="133"/>
      <c r="R84" s="133"/>
      <c r="S84" s="133"/>
      <c r="T84" s="133"/>
      <c r="V84" s="133"/>
      <c r="W84" s="133"/>
      <c r="X84" s="133"/>
      <c r="Y84" s="133"/>
      <c r="Z84" s="133"/>
      <c r="AA84" s="133"/>
      <c r="AB84" s="133"/>
      <c r="AC84" s="133"/>
      <c r="AD84" s="133"/>
      <c r="AE84" s="133"/>
      <c r="AF84" s="133"/>
      <c r="AG84" s="133"/>
      <c r="AI84" s="133"/>
      <c r="AJ84" s="133"/>
      <c r="AK84" s="133"/>
      <c r="AL84" s="133"/>
      <c r="AM84" s="133"/>
      <c r="AN84" s="133"/>
      <c r="AO84" s="133"/>
      <c r="AP84" s="133"/>
      <c r="AQ84" s="133"/>
      <c r="AR84" s="133"/>
      <c r="AS84" s="133"/>
      <c r="AT84" s="133"/>
      <c r="AV84" s="133"/>
      <c r="AW84" s="133"/>
      <c r="AX84" s="133"/>
      <c r="AY84" s="133"/>
      <c r="AZ84" s="133"/>
      <c r="BA84" s="133"/>
      <c r="BB84" s="133"/>
      <c r="BC84" s="133"/>
      <c r="BD84" s="133"/>
      <c r="BE84" s="133"/>
      <c r="BF84" s="133"/>
      <c r="BG84" s="133"/>
      <c r="BI84" s="133"/>
      <c r="BJ84" s="133"/>
      <c r="BK84" s="133"/>
      <c r="BL84" s="133"/>
      <c r="BM84" s="133"/>
      <c r="BN84" s="133"/>
      <c r="BO84" s="133"/>
      <c r="BP84" s="133"/>
      <c r="BQ84" s="133"/>
      <c r="BR84" s="133"/>
      <c r="BS84" s="133"/>
      <c r="BT84" s="133"/>
      <c r="BV84" s="133"/>
      <c r="BW84" s="133"/>
      <c r="BX84" s="133"/>
      <c r="BY84" s="133"/>
      <c r="BZ84" s="133"/>
      <c r="CA84" s="133"/>
      <c r="CB84" s="133"/>
      <c r="CC84" s="133"/>
      <c r="CD84" s="133"/>
      <c r="CE84" s="133"/>
      <c r="CF84" s="133"/>
      <c r="CG84" s="133"/>
      <c r="CI84" s="133"/>
      <c r="CJ84" s="133"/>
      <c r="CK84" s="133"/>
      <c r="CL84" s="133"/>
      <c r="CM84" s="133"/>
      <c r="CN84" s="133"/>
      <c r="CO84" s="133"/>
      <c r="CP84" s="133"/>
      <c r="CQ84" s="133"/>
      <c r="CR84" s="133"/>
      <c r="CS84" s="133"/>
      <c r="CT84" s="133"/>
      <c r="CV84" s="133"/>
      <c r="CW84" s="133"/>
      <c r="CX84" s="133"/>
      <c r="CY84" s="133"/>
      <c r="CZ84" s="133"/>
      <c r="DA84" s="133"/>
      <c r="DB84" s="133"/>
      <c r="DC84" s="133"/>
      <c r="DD84" s="133"/>
      <c r="DE84" s="133"/>
      <c r="DF84" s="133"/>
      <c r="DG84" s="133"/>
      <c r="DI84" s="133"/>
      <c r="DJ84" s="133"/>
      <c r="DK84" s="133"/>
      <c r="DL84" s="133"/>
      <c r="DM84" s="133"/>
      <c r="DN84" s="133"/>
      <c r="DO84" s="133"/>
      <c r="DP84" s="133"/>
      <c r="DQ84" s="133"/>
      <c r="DR84" s="133"/>
      <c r="DS84" s="133"/>
      <c r="DT84" s="133"/>
      <c r="DV84" s="133"/>
      <c r="DW84" s="133"/>
      <c r="DX84" s="133"/>
      <c r="DY84" s="133"/>
      <c r="DZ84" s="133"/>
      <c r="EA84" s="133"/>
      <c r="EB84" s="133"/>
      <c r="EC84" s="133"/>
      <c r="ED84" s="133"/>
      <c r="EE84" s="133"/>
      <c r="EF84" s="133"/>
      <c r="EG84" s="133"/>
      <c r="EI84" s="133"/>
      <c r="EJ84" s="133"/>
      <c r="EK84" s="133"/>
      <c r="EL84" s="133"/>
      <c r="EM84" s="133"/>
      <c r="EN84" s="133"/>
      <c r="EO84" s="133"/>
      <c r="EP84" s="133"/>
      <c r="EQ84" s="133"/>
      <c r="ER84" s="133"/>
      <c r="ES84" s="133"/>
      <c r="ET84" s="133"/>
      <c r="EV84" s="133"/>
      <c r="EW84" s="133"/>
      <c r="EX84" s="133"/>
      <c r="EY84" s="133"/>
      <c r="EZ84" s="133"/>
      <c r="FA84" s="133"/>
      <c r="FB84" s="133"/>
      <c r="FC84" s="133"/>
      <c r="FD84" s="133"/>
      <c r="FE84" s="133"/>
      <c r="FF84" s="133"/>
      <c r="FG84" s="133"/>
      <c r="FI84" s="133"/>
      <c r="FJ84" s="133"/>
      <c r="FK84" s="133"/>
      <c r="FL84" s="133"/>
      <c r="FM84" s="133"/>
      <c r="FN84" s="133"/>
      <c r="FO84" s="133"/>
      <c r="FP84" s="133"/>
      <c r="FQ84" s="133"/>
      <c r="FR84" s="133"/>
      <c r="FS84" s="133"/>
      <c r="FT84" s="133"/>
      <c r="FV84" s="133"/>
      <c r="FW84" s="133"/>
      <c r="FX84" s="133"/>
      <c r="FY84" s="133"/>
      <c r="FZ84" s="133"/>
      <c r="GA84" s="133"/>
      <c r="GB84" s="133"/>
      <c r="GC84" s="133"/>
      <c r="GD84" s="133"/>
      <c r="GE84" s="133"/>
      <c r="GF84" s="133"/>
      <c r="GG84" s="133"/>
      <c r="GI84" s="133"/>
      <c r="GJ84" s="133"/>
      <c r="GK84" s="133"/>
      <c r="GL84" s="133"/>
      <c r="GM84" s="133"/>
      <c r="GN84" s="133"/>
      <c r="GO84" s="133"/>
      <c r="GP84" s="133"/>
      <c r="GQ84" s="133"/>
      <c r="GR84" s="133"/>
      <c r="GS84" s="133"/>
      <c r="GT84" s="133"/>
      <c r="GV84" s="133"/>
      <c r="GW84" s="133"/>
      <c r="GX84" s="133"/>
      <c r="GY84" s="133"/>
      <c r="GZ84" s="133"/>
      <c r="HA84" s="133"/>
      <c r="HB84" s="133"/>
      <c r="HC84" s="133"/>
      <c r="HD84" s="133"/>
      <c r="HE84" s="133"/>
      <c r="HF84" s="133"/>
      <c r="HG84" s="133"/>
      <c r="HI84" s="133"/>
      <c r="HJ84" s="133"/>
      <c r="HK84" s="133"/>
      <c r="HL84" s="133"/>
      <c r="HM84" s="133"/>
      <c r="HN84" s="133"/>
      <c r="HO84" s="133"/>
      <c r="HP84" s="133"/>
      <c r="HQ84" s="133"/>
      <c r="HR84" s="133"/>
      <c r="HS84" s="133"/>
      <c r="HT84" s="133"/>
      <c r="HV84" s="133"/>
      <c r="HW84" s="133"/>
      <c r="HX84" s="133"/>
      <c r="HY84" s="133"/>
      <c r="HZ84" s="133"/>
      <c r="IA84" s="133"/>
      <c r="IB84" s="133"/>
      <c r="IC84" s="133"/>
      <c r="ID84" s="133"/>
      <c r="IE84" s="133"/>
      <c r="IF84" s="133"/>
      <c r="IG84" s="133"/>
      <c r="II84" s="133"/>
      <c r="IJ84" s="133"/>
      <c r="IK84" s="133"/>
      <c r="IL84" s="133"/>
      <c r="IM84" s="133"/>
      <c r="IN84" s="133"/>
      <c r="IO84" s="133"/>
      <c r="IP84" s="133"/>
      <c r="IQ84" s="133"/>
      <c r="IR84" s="133"/>
      <c r="IS84" s="133"/>
      <c r="IT84" s="133"/>
      <c r="IV84" s="133"/>
      <c r="IW84" s="133"/>
      <c r="IX84" s="133"/>
      <c r="IY84" s="133"/>
      <c r="IZ84" s="133"/>
      <c r="JA84" s="133"/>
      <c r="JB84" s="133"/>
      <c r="JC84" s="133"/>
      <c r="JD84" s="133"/>
      <c r="JE84" s="133"/>
      <c r="JF84" s="133"/>
      <c r="JG84" s="133"/>
      <c r="JI84" s="133"/>
      <c r="JJ84" s="133"/>
      <c r="JK84" s="133"/>
      <c r="JL84" s="133"/>
      <c r="JM84" s="133"/>
      <c r="JN84" s="133"/>
      <c r="JO84" s="133"/>
      <c r="JP84" s="133"/>
      <c r="JQ84" s="133"/>
      <c r="JR84" s="133"/>
      <c r="JS84" s="133"/>
      <c r="JT84" s="133"/>
      <c r="JV84" s="133"/>
      <c r="JW84" s="133"/>
      <c r="JX84" s="133"/>
      <c r="JY84" s="133"/>
      <c r="JZ84" s="133"/>
      <c r="KA84" s="133"/>
      <c r="KB84" s="133"/>
      <c r="KC84" s="133"/>
      <c r="KD84" s="133"/>
      <c r="KE84" s="133"/>
      <c r="KF84" s="133"/>
      <c r="KG84" s="133"/>
      <c r="KI84" s="133"/>
      <c r="KJ84" s="133"/>
      <c r="KK84" s="133"/>
      <c r="KL84" s="133"/>
      <c r="KM84" s="133"/>
      <c r="KN84" s="133"/>
      <c r="KO84" s="133"/>
      <c r="KP84" s="133"/>
      <c r="KQ84" s="133"/>
      <c r="KR84" s="133"/>
      <c r="KS84" s="133"/>
      <c r="KT84" s="133"/>
      <c r="KV84" s="133"/>
      <c r="KW84" s="133"/>
      <c r="KX84" s="133"/>
      <c r="KY84" s="133"/>
      <c r="KZ84" s="133"/>
      <c r="LA84" s="133"/>
      <c r="LB84" s="133"/>
      <c r="LC84" s="133"/>
      <c r="LD84" s="133"/>
      <c r="LE84" s="133"/>
      <c r="LF84" s="133"/>
      <c r="LG84" s="133"/>
      <c r="LI84" s="133"/>
      <c r="LJ84" s="133"/>
      <c r="LK84" s="133"/>
      <c r="LL84" s="133"/>
      <c r="LM84" s="133"/>
      <c r="LN84" s="133"/>
      <c r="LO84" s="133"/>
      <c r="LP84" s="133"/>
      <c r="LQ84" s="133"/>
      <c r="LR84" s="133"/>
      <c r="LS84" s="133"/>
      <c r="LT84" s="133"/>
      <c r="LV84" s="133"/>
      <c r="LW84" s="133"/>
      <c r="LX84" s="133"/>
      <c r="LY84" s="133"/>
      <c r="LZ84" s="133"/>
      <c r="MA84" s="133"/>
      <c r="MB84" s="133"/>
      <c r="MC84" s="133"/>
      <c r="MD84" s="133"/>
      <c r="ME84" s="133"/>
      <c r="MF84" s="133"/>
      <c r="MG84" s="133"/>
    </row>
    <row r="85">
      <c r="A85" s="172"/>
      <c r="B85" s="172"/>
      <c r="F85" s="59"/>
      <c r="G85" s="59"/>
      <c r="H85" s="133"/>
      <c r="I85" s="133"/>
      <c r="J85" s="133"/>
      <c r="K85" s="133"/>
      <c r="L85" s="133"/>
      <c r="M85" s="133"/>
      <c r="N85" s="133"/>
      <c r="O85" s="133"/>
      <c r="P85" s="133"/>
      <c r="Q85" s="133"/>
      <c r="R85" s="133"/>
      <c r="S85" s="133"/>
      <c r="T85" s="133"/>
      <c r="V85" s="133"/>
      <c r="W85" s="133"/>
      <c r="X85" s="133"/>
      <c r="Y85" s="133"/>
      <c r="Z85" s="133"/>
      <c r="AA85" s="133"/>
      <c r="AB85" s="133"/>
      <c r="AC85" s="133"/>
      <c r="AD85" s="133"/>
      <c r="AE85" s="133"/>
      <c r="AF85" s="133"/>
      <c r="AG85" s="133"/>
      <c r="AI85" s="133"/>
      <c r="AJ85" s="133"/>
      <c r="AK85" s="133"/>
      <c r="AL85" s="133"/>
      <c r="AM85" s="133"/>
      <c r="AN85" s="133"/>
      <c r="AO85" s="133"/>
      <c r="AP85" s="133"/>
      <c r="AQ85" s="133"/>
      <c r="AR85" s="133"/>
      <c r="AS85" s="133"/>
      <c r="AT85" s="133"/>
      <c r="AV85" s="133"/>
      <c r="AW85" s="133"/>
      <c r="AX85" s="133"/>
      <c r="AY85" s="133"/>
      <c r="AZ85" s="133"/>
      <c r="BA85" s="133"/>
      <c r="BB85" s="133"/>
      <c r="BC85" s="133"/>
      <c r="BD85" s="133"/>
      <c r="BE85" s="133"/>
      <c r="BF85" s="133"/>
      <c r="BG85" s="133"/>
      <c r="BI85" s="133"/>
      <c r="BJ85" s="133"/>
      <c r="BK85" s="133"/>
      <c r="BL85" s="133"/>
      <c r="BM85" s="133"/>
      <c r="BN85" s="133"/>
      <c r="BO85" s="133"/>
      <c r="BP85" s="133"/>
      <c r="BQ85" s="133"/>
      <c r="BR85" s="133"/>
      <c r="BS85" s="133"/>
      <c r="BT85" s="133"/>
      <c r="BV85" s="133"/>
      <c r="BW85" s="133"/>
      <c r="BX85" s="133"/>
      <c r="BY85" s="133"/>
      <c r="BZ85" s="133"/>
      <c r="CA85" s="133"/>
      <c r="CB85" s="133"/>
      <c r="CC85" s="133"/>
      <c r="CD85" s="133"/>
      <c r="CE85" s="133"/>
      <c r="CF85" s="133"/>
      <c r="CG85" s="133"/>
      <c r="CI85" s="133"/>
      <c r="CJ85" s="133"/>
      <c r="CK85" s="133"/>
      <c r="CL85" s="133"/>
      <c r="CM85" s="133"/>
      <c r="CN85" s="133"/>
      <c r="CO85" s="133"/>
      <c r="CP85" s="133"/>
      <c r="CQ85" s="133"/>
      <c r="CR85" s="133"/>
      <c r="CS85" s="133"/>
      <c r="CT85" s="133"/>
      <c r="CV85" s="133"/>
      <c r="CW85" s="133"/>
      <c r="CX85" s="133"/>
      <c r="CY85" s="133"/>
      <c r="CZ85" s="133"/>
      <c r="DA85" s="133"/>
      <c r="DB85" s="133"/>
      <c r="DC85" s="133"/>
      <c r="DD85" s="133"/>
      <c r="DE85" s="133"/>
      <c r="DF85" s="133"/>
      <c r="DG85" s="133"/>
      <c r="DI85" s="133"/>
      <c r="DJ85" s="133"/>
      <c r="DK85" s="133"/>
      <c r="DL85" s="133"/>
      <c r="DM85" s="133"/>
      <c r="DN85" s="133"/>
      <c r="DO85" s="133"/>
      <c r="DP85" s="133"/>
      <c r="DQ85" s="133"/>
      <c r="DR85" s="133"/>
      <c r="DS85" s="133"/>
      <c r="DT85" s="133"/>
      <c r="DV85" s="133"/>
      <c r="DW85" s="133"/>
      <c r="DX85" s="133"/>
      <c r="DY85" s="133"/>
      <c r="DZ85" s="133"/>
      <c r="EA85" s="133"/>
      <c r="EB85" s="133"/>
      <c r="EC85" s="133"/>
      <c r="ED85" s="133"/>
      <c r="EE85" s="133"/>
      <c r="EF85" s="133"/>
      <c r="EG85" s="133"/>
      <c r="EI85" s="133"/>
      <c r="EJ85" s="133"/>
      <c r="EK85" s="133"/>
      <c r="EL85" s="133"/>
      <c r="EM85" s="133"/>
      <c r="EN85" s="133"/>
      <c r="EO85" s="133"/>
      <c r="EP85" s="133"/>
      <c r="EQ85" s="133"/>
      <c r="ER85" s="133"/>
      <c r="ES85" s="133"/>
      <c r="ET85" s="133"/>
      <c r="EV85" s="133"/>
      <c r="EW85" s="133"/>
      <c r="EX85" s="133"/>
      <c r="EY85" s="133"/>
      <c r="EZ85" s="133"/>
      <c r="FA85" s="133"/>
      <c r="FB85" s="133"/>
      <c r="FC85" s="133"/>
      <c r="FD85" s="133"/>
      <c r="FE85" s="133"/>
      <c r="FF85" s="133"/>
      <c r="FG85" s="133"/>
      <c r="FI85" s="133"/>
      <c r="FJ85" s="133"/>
      <c r="FK85" s="133"/>
      <c r="FL85" s="133"/>
      <c r="FM85" s="133"/>
      <c r="FN85" s="133"/>
      <c r="FO85" s="133"/>
      <c r="FP85" s="133"/>
      <c r="FQ85" s="133"/>
      <c r="FR85" s="133"/>
      <c r="FS85" s="133"/>
      <c r="FT85" s="133"/>
      <c r="FV85" s="133"/>
      <c r="FW85" s="133"/>
      <c r="FX85" s="133"/>
      <c r="FY85" s="133"/>
      <c r="FZ85" s="133"/>
      <c r="GA85" s="133"/>
      <c r="GB85" s="133"/>
      <c r="GC85" s="133"/>
      <c r="GD85" s="133"/>
      <c r="GE85" s="133"/>
      <c r="GF85" s="133"/>
      <c r="GG85" s="133"/>
      <c r="GI85" s="133"/>
      <c r="GJ85" s="133"/>
      <c r="GK85" s="133"/>
      <c r="GL85" s="133"/>
      <c r="GM85" s="133"/>
      <c r="GN85" s="133"/>
      <c r="GO85" s="133"/>
      <c r="GP85" s="133"/>
      <c r="GQ85" s="133"/>
      <c r="GR85" s="133"/>
      <c r="GS85" s="133"/>
      <c r="GT85" s="133"/>
      <c r="GV85" s="133"/>
      <c r="GW85" s="133"/>
      <c r="GX85" s="133"/>
      <c r="GY85" s="133"/>
      <c r="GZ85" s="133"/>
      <c r="HA85" s="133"/>
      <c r="HB85" s="133"/>
      <c r="HC85" s="133"/>
      <c r="HD85" s="133"/>
      <c r="HE85" s="133"/>
      <c r="HF85" s="133"/>
      <c r="HG85" s="133"/>
      <c r="HI85" s="133"/>
      <c r="HJ85" s="133"/>
      <c r="HK85" s="133"/>
      <c r="HL85" s="133"/>
      <c r="HM85" s="133"/>
      <c r="HN85" s="133"/>
      <c r="HO85" s="133"/>
      <c r="HP85" s="133"/>
      <c r="HQ85" s="133"/>
      <c r="HR85" s="133"/>
      <c r="HS85" s="133"/>
      <c r="HT85" s="133"/>
      <c r="HV85" s="133"/>
      <c r="HW85" s="133"/>
      <c r="HX85" s="133"/>
      <c r="HY85" s="133"/>
      <c r="HZ85" s="133"/>
      <c r="IA85" s="133"/>
      <c r="IB85" s="133"/>
      <c r="IC85" s="133"/>
      <c r="ID85" s="133"/>
      <c r="IE85" s="133"/>
      <c r="IF85" s="133"/>
      <c r="IG85" s="133"/>
      <c r="II85" s="133"/>
      <c r="IJ85" s="133"/>
      <c r="IK85" s="133"/>
      <c r="IL85" s="133"/>
      <c r="IM85" s="133"/>
      <c r="IN85" s="133"/>
      <c r="IO85" s="133"/>
      <c r="IP85" s="133"/>
      <c r="IQ85" s="133"/>
      <c r="IR85" s="133"/>
      <c r="IS85" s="133"/>
      <c r="IT85" s="133"/>
      <c r="IV85" s="133"/>
      <c r="IW85" s="133"/>
      <c r="IX85" s="133"/>
      <c r="IY85" s="133"/>
      <c r="IZ85" s="133"/>
      <c r="JA85" s="133"/>
      <c r="JB85" s="133"/>
      <c r="JC85" s="133"/>
      <c r="JD85" s="133"/>
      <c r="JE85" s="133"/>
      <c r="JF85" s="133"/>
      <c r="JG85" s="133"/>
      <c r="JI85" s="133"/>
      <c r="JJ85" s="133"/>
      <c r="JK85" s="133"/>
      <c r="JL85" s="133"/>
      <c r="JM85" s="133"/>
      <c r="JN85" s="133"/>
      <c r="JO85" s="133"/>
      <c r="JP85" s="133"/>
      <c r="JQ85" s="133"/>
      <c r="JR85" s="133"/>
      <c r="JS85" s="133"/>
      <c r="JT85" s="133"/>
      <c r="JV85" s="133"/>
      <c r="JW85" s="133"/>
      <c r="JX85" s="133"/>
      <c r="JY85" s="133"/>
      <c r="JZ85" s="133"/>
      <c r="KA85" s="133"/>
      <c r="KB85" s="133"/>
      <c r="KC85" s="133"/>
      <c r="KD85" s="133"/>
      <c r="KE85" s="133"/>
      <c r="KF85" s="133"/>
      <c r="KG85" s="133"/>
      <c r="KI85" s="133"/>
      <c r="KJ85" s="133"/>
      <c r="KK85" s="133"/>
      <c r="KL85" s="133"/>
      <c r="KM85" s="133"/>
      <c r="KN85" s="133"/>
      <c r="KO85" s="133"/>
      <c r="KP85" s="133"/>
      <c r="KQ85" s="133"/>
      <c r="KR85" s="133"/>
      <c r="KS85" s="133"/>
      <c r="KT85" s="133"/>
      <c r="KV85" s="133"/>
      <c r="KW85" s="133"/>
      <c r="KX85" s="133"/>
      <c r="KY85" s="133"/>
      <c r="KZ85" s="133"/>
      <c r="LA85" s="133"/>
      <c r="LB85" s="133"/>
      <c r="LC85" s="133"/>
      <c r="LD85" s="133"/>
      <c r="LE85" s="133"/>
      <c r="LF85" s="133"/>
      <c r="LG85" s="133"/>
      <c r="LI85" s="133"/>
      <c r="LJ85" s="133"/>
      <c r="LK85" s="133"/>
      <c r="LL85" s="133"/>
      <c r="LM85" s="133"/>
      <c r="LN85" s="133"/>
      <c r="LO85" s="133"/>
      <c r="LP85" s="133"/>
      <c r="LQ85" s="133"/>
      <c r="LR85" s="133"/>
      <c r="LS85" s="133"/>
      <c r="LT85" s="133"/>
      <c r="LV85" s="133"/>
      <c r="LW85" s="133"/>
      <c r="LX85" s="133"/>
      <c r="LY85" s="133"/>
      <c r="LZ85" s="133"/>
      <c r="MA85" s="133"/>
      <c r="MB85" s="133"/>
      <c r="MC85" s="133"/>
      <c r="MD85" s="133"/>
      <c r="ME85" s="133"/>
      <c r="MF85" s="133"/>
      <c r="MG85" s="133"/>
    </row>
    <row r="86">
      <c r="A86" s="172"/>
      <c r="B86" s="172"/>
      <c r="F86" s="59"/>
      <c r="G86" s="59"/>
      <c r="H86" s="133"/>
      <c r="I86" s="133"/>
      <c r="J86" s="133"/>
      <c r="K86" s="133"/>
      <c r="L86" s="133"/>
      <c r="M86" s="133"/>
      <c r="N86" s="133"/>
      <c r="O86" s="133"/>
      <c r="P86" s="133"/>
      <c r="Q86" s="133"/>
      <c r="R86" s="133"/>
      <c r="S86" s="133"/>
      <c r="T86" s="133"/>
      <c r="V86" s="133"/>
      <c r="W86" s="133"/>
      <c r="X86" s="133"/>
      <c r="Y86" s="133"/>
      <c r="Z86" s="133"/>
      <c r="AA86" s="133"/>
      <c r="AB86" s="133"/>
      <c r="AC86" s="133"/>
      <c r="AD86" s="133"/>
      <c r="AE86" s="133"/>
      <c r="AF86" s="133"/>
      <c r="AG86" s="133"/>
      <c r="AI86" s="133"/>
      <c r="AJ86" s="133"/>
      <c r="AK86" s="133"/>
      <c r="AL86" s="133"/>
      <c r="AM86" s="133"/>
      <c r="AN86" s="133"/>
      <c r="AO86" s="133"/>
      <c r="AP86" s="133"/>
      <c r="AQ86" s="133"/>
      <c r="AR86" s="133"/>
      <c r="AS86" s="133"/>
      <c r="AT86" s="133"/>
      <c r="AV86" s="133"/>
      <c r="AW86" s="133"/>
      <c r="AX86" s="133"/>
      <c r="AY86" s="133"/>
      <c r="AZ86" s="133"/>
      <c r="BA86" s="133"/>
      <c r="BB86" s="133"/>
      <c r="BC86" s="133"/>
      <c r="BD86" s="133"/>
      <c r="BE86" s="133"/>
      <c r="BF86" s="133"/>
      <c r="BG86" s="133"/>
      <c r="BI86" s="133"/>
      <c r="BJ86" s="133"/>
      <c r="BK86" s="133"/>
      <c r="BL86" s="133"/>
      <c r="BM86" s="133"/>
      <c r="BN86" s="133"/>
      <c r="BO86" s="133"/>
      <c r="BP86" s="133"/>
      <c r="BQ86" s="133"/>
      <c r="BR86" s="133"/>
      <c r="BS86" s="133"/>
      <c r="BT86" s="133"/>
      <c r="BV86" s="133"/>
      <c r="BW86" s="133"/>
      <c r="BX86" s="133"/>
      <c r="BY86" s="133"/>
      <c r="BZ86" s="133"/>
      <c r="CA86" s="133"/>
      <c r="CB86" s="133"/>
      <c r="CC86" s="133"/>
      <c r="CD86" s="133"/>
      <c r="CE86" s="133"/>
      <c r="CF86" s="133"/>
      <c r="CG86" s="133"/>
      <c r="CI86" s="133"/>
      <c r="CJ86" s="133"/>
      <c r="CK86" s="133"/>
      <c r="CL86" s="133"/>
      <c r="CM86" s="133"/>
      <c r="CN86" s="133"/>
      <c r="CO86" s="133"/>
      <c r="CP86" s="133"/>
      <c r="CQ86" s="133"/>
      <c r="CR86" s="133"/>
      <c r="CS86" s="133"/>
      <c r="CT86" s="133"/>
      <c r="CV86" s="133"/>
      <c r="CW86" s="133"/>
      <c r="CX86" s="133"/>
      <c r="CY86" s="133"/>
      <c r="CZ86" s="133"/>
      <c r="DA86" s="133"/>
      <c r="DB86" s="133"/>
      <c r="DC86" s="133"/>
      <c r="DD86" s="133"/>
      <c r="DE86" s="133"/>
      <c r="DF86" s="133"/>
      <c r="DG86" s="133"/>
      <c r="DI86" s="133"/>
      <c r="DJ86" s="133"/>
      <c r="DK86" s="133"/>
      <c r="DL86" s="133"/>
      <c r="DM86" s="133"/>
      <c r="DN86" s="133"/>
      <c r="DO86" s="133"/>
      <c r="DP86" s="133"/>
      <c r="DQ86" s="133"/>
      <c r="DR86" s="133"/>
      <c r="DS86" s="133"/>
      <c r="DT86" s="133"/>
      <c r="DV86" s="133"/>
      <c r="DW86" s="133"/>
      <c r="DX86" s="133"/>
      <c r="DY86" s="133"/>
      <c r="DZ86" s="133"/>
      <c r="EA86" s="133"/>
      <c r="EB86" s="133"/>
      <c r="EC86" s="133"/>
      <c r="ED86" s="133"/>
      <c r="EE86" s="133"/>
      <c r="EF86" s="133"/>
      <c r="EG86" s="133"/>
      <c r="EI86" s="133"/>
      <c r="EJ86" s="133"/>
      <c r="EK86" s="133"/>
      <c r="EL86" s="133"/>
      <c r="EM86" s="133"/>
      <c r="EN86" s="133"/>
      <c r="EO86" s="133"/>
      <c r="EP86" s="133"/>
      <c r="EQ86" s="133"/>
      <c r="ER86" s="133"/>
      <c r="ES86" s="133"/>
      <c r="ET86" s="133"/>
      <c r="EV86" s="133"/>
      <c r="EW86" s="133"/>
      <c r="EX86" s="133"/>
      <c r="EY86" s="133"/>
      <c r="EZ86" s="133"/>
      <c r="FA86" s="133"/>
      <c r="FB86" s="133"/>
      <c r="FC86" s="133"/>
      <c r="FD86" s="133"/>
      <c r="FE86" s="133"/>
      <c r="FF86" s="133"/>
      <c r="FG86" s="133"/>
      <c r="FI86" s="133"/>
      <c r="FJ86" s="133"/>
      <c r="FK86" s="133"/>
      <c r="FL86" s="133"/>
      <c r="FM86" s="133"/>
      <c r="FN86" s="133"/>
      <c r="FO86" s="133"/>
      <c r="FP86" s="133"/>
      <c r="FQ86" s="133"/>
      <c r="FR86" s="133"/>
      <c r="FS86" s="133"/>
      <c r="FT86" s="133"/>
      <c r="FV86" s="133"/>
      <c r="FW86" s="133"/>
      <c r="FX86" s="133"/>
      <c r="FY86" s="133"/>
      <c r="FZ86" s="133"/>
      <c r="GA86" s="133"/>
      <c r="GB86" s="133"/>
      <c r="GC86" s="133"/>
      <c r="GD86" s="133"/>
      <c r="GE86" s="133"/>
      <c r="GF86" s="133"/>
      <c r="GG86" s="133"/>
      <c r="GI86" s="133"/>
      <c r="GJ86" s="133"/>
      <c r="GK86" s="133"/>
      <c r="GL86" s="133"/>
      <c r="GM86" s="133"/>
      <c r="GN86" s="133"/>
      <c r="GO86" s="133"/>
      <c r="GP86" s="133"/>
      <c r="GQ86" s="133"/>
      <c r="GR86" s="133"/>
      <c r="GS86" s="133"/>
      <c r="GT86" s="133"/>
      <c r="GV86" s="133"/>
      <c r="GW86" s="133"/>
      <c r="GX86" s="133"/>
      <c r="GY86" s="133"/>
      <c r="GZ86" s="133"/>
      <c r="HA86" s="133"/>
      <c r="HB86" s="133"/>
      <c r="HC86" s="133"/>
      <c r="HD86" s="133"/>
      <c r="HE86" s="133"/>
      <c r="HF86" s="133"/>
      <c r="HG86" s="133"/>
      <c r="HI86" s="133"/>
      <c r="HJ86" s="133"/>
      <c r="HK86" s="133"/>
      <c r="HL86" s="133"/>
      <c r="HM86" s="133"/>
      <c r="HN86" s="133"/>
      <c r="HO86" s="133"/>
      <c r="HP86" s="133"/>
      <c r="HQ86" s="133"/>
      <c r="HR86" s="133"/>
      <c r="HS86" s="133"/>
      <c r="HT86" s="133"/>
      <c r="HV86" s="133"/>
      <c r="HW86" s="133"/>
      <c r="HX86" s="133"/>
      <c r="HY86" s="133"/>
      <c r="HZ86" s="133"/>
      <c r="IA86" s="133"/>
      <c r="IB86" s="133"/>
      <c r="IC86" s="133"/>
      <c r="ID86" s="133"/>
      <c r="IE86" s="133"/>
      <c r="IF86" s="133"/>
      <c r="IG86" s="133"/>
      <c r="II86" s="133"/>
      <c r="IJ86" s="133"/>
      <c r="IK86" s="133"/>
      <c r="IL86" s="133"/>
      <c r="IM86" s="133"/>
      <c r="IN86" s="133"/>
      <c r="IO86" s="133"/>
      <c r="IP86" s="133"/>
      <c r="IQ86" s="133"/>
      <c r="IR86" s="133"/>
      <c r="IS86" s="133"/>
      <c r="IT86" s="133"/>
      <c r="IV86" s="133"/>
      <c r="IW86" s="133"/>
      <c r="IX86" s="133"/>
      <c r="IY86" s="133"/>
      <c r="IZ86" s="133"/>
      <c r="JA86" s="133"/>
      <c r="JB86" s="133"/>
      <c r="JC86" s="133"/>
      <c r="JD86" s="133"/>
      <c r="JE86" s="133"/>
      <c r="JF86" s="133"/>
      <c r="JG86" s="133"/>
      <c r="JI86" s="133"/>
      <c r="JJ86" s="133"/>
      <c r="JK86" s="133"/>
      <c r="JL86" s="133"/>
      <c r="JM86" s="133"/>
      <c r="JN86" s="133"/>
      <c r="JO86" s="133"/>
      <c r="JP86" s="133"/>
      <c r="JQ86" s="133"/>
      <c r="JR86" s="133"/>
      <c r="JS86" s="133"/>
      <c r="JT86" s="133"/>
      <c r="JV86" s="133"/>
      <c r="JW86" s="133"/>
      <c r="JX86" s="133"/>
      <c r="JY86" s="133"/>
      <c r="JZ86" s="133"/>
      <c r="KA86" s="133"/>
      <c r="KB86" s="133"/>
      <c r="KC86" s="133"/>
      <c r="KD86" s="133"/>
      <c r="KE86" s="133"/>
      <c r="KF86" s="133"/>
      <c r="KG86" s="133"/>
      <c r="KI86" s="133"/>
      <c r="KJ86" s="133"/>
      <c r="KK86" s="133"/>
      <c r="KL86" s="133"/>
      <c r="KM86" s="133"/>
      <c r="KN86" s="133"/>
      <c r="KO86" s="133"/>
      <c r="KP86" s="133"/>
      <c r="KQ86" s="133"/>
      <c r="KR86" s="133"/>
      <c r="KS86" s="133"/>
      <c r="KT86" s="133"/>
      <c r="KV86" s="133"/>
      <c r="KW86" s="133"/>
      <c r="KX86" s="133"/>
      <c r="KY86" s="133"/>
      <c r="KZ86" s="133"/>
      <c r="LA86" s="133"/>
      <c r="LB86" s="133"/>
      <c r="LC86" s="133"/>
      <c r="LD86" s="133"/>
      <c r="LE86" s="133"/>
      <c r="LF86" s="133"/>
      <c r="LG86" s="133"/>
      <c r="LI86" s="133"/>
      <c r="LJ86" s="133"/>
      <c r="LK86" s="133"/>
      <c r="LL86" s="133"/>
      <c r="LM86" s="133"/>
      <c r="LN86" s="133"/>
      <c r="LO86" s="133"/>
      <c r="LP86" s="133"/>
      <c r="LQ86" s="133"/>
      <c r="LR86" s="133"/>
      <c r="LS86" s="133"/>
      <c r="LT86" s="133"/>
      <c r="LV86" s="133"/>
      <c r="LW86" s="133"/>
      <c r="LX86" s="133"/>
      <c r="LY86" s="133"/>
      <c r="LZ86" s="133"/>
      <c r="MA86" s="133"/>
      <c r="MB86" s="133"/>
      <c r="MC86" s="133"/>
      <c r="MD86" s="133"/>
      <c r="ME86" s="133"/>
      <c r="MF86" s="133"/>
      <c r="MG86" s="133"/>
    </row>
    <row r="87">
      <c r="A87" s="172"/>
      <c r="B87" s="172"/>
      <c r="F87" s="59"/>
      <c r="G87" s="59"/>
      <c r="H87" s="133"/>
      <c r="I87" s="133"/>
      <c r="J87" s="133"/>
      <c r="K87" s="133"/>
      <c r="L87" s="133"/>
      <c r="M87" s="133"/>
      <c r="N87" s="133"/>
      <c r="O87" s="133"/>
      <c r="P87" s="133"/>
      <c r="Q87" s="133"/>
      <c r="R87" s="133"/>
      <c r="S87" s="133"/>
      <c r="T87" s="133"/>
      <c r="V87" s="133"/>
      <c r="W87" s="133"/>
      <c r="X87" s="133"/>
      <c r="Y87" s="133"/>
      <c r="Z87" s="133"/>
      <c r="AA87" s="133"/>
      <c r="AB87" s="133"/>
      <c r="AC87" s="133"/>
      <c r="AD87" s="133"/>
      <c r="AE87" s="133"/>
      <c r="AF87" s="133"/>
      <c r="AG87" s="133"/>
      <c r="AI87" s="133"/>
      <c r="AJ87" s="133"/>
      <c r="AK87" s="133"/>
      <c r="AL87" s="133"/>
      <c r="AM87" s="133"/>
      <c r="AN87" s="133"/>
      <c r="AO87" s="133"/>
      <c r="AP87" s="133"/>
      <c r="AQ87" s="133"/>
      <c r="AR87" s="133"/>
      <c r="AS87" s="133"/>
      <c r="AT87" s="133"/>
      <c r="AV87" s="133"/>
      <c r="AW87" s="133"/>
      <c r="AX87" s="133"/>
      <c r="AY87" s="133"/>
      <c r="AZ87" s="133"/>
      <c r="BA87" s="133"/>
      <c r="BB87" s="133"/>
      <c r="BC87" s="133"/>
      <c r="BD87" s="133"/>
      <c r="BE87" s="133"/>
      <c r="BF87" s="133"/>
      <c r="BG87" s="133"/>
      <c r="BI87" s="133"/>
      <c r="BJ87" s="133"/>
      <c r="BK87" s="133"/>
      <c r="BL87" s="133"/>
      <c r="BM87" s="133"/>
      <c r="BN87" s="133"/>
      <c r="BO87" s="133"/>
      <c r="BP87" s="133"/>
      <c r="BQ87" s="133"/>
      <c r="BR87" s="133"/>
      <c r="BS87" s="133"/>
      <c r="BT87" s="133"/>
      <c r="BV87" s="133"/>
      <c r="BW87" s="133"/>
      <c r="BX87" s="133"/>
      <c r="BY87" s="133"/>
      <c r="BZ87" s="133"/>
      <c r="CA87" s="133"/>
      <c r="CB87" s="133"/>
      <c r="CC87" s="133"/>
      <c r="CD87" s="133"/>
      <c r="CE87" s="133"/>
      <c r="CF87" s="133"/>
      <c r="CG87" s="133"/>
      <c r="CI87" s="133"/>
      <c r="CJ87" s="133"/>
      <c r="CK87" s="133"/>
      <c r="CL87" s="133"/>
      <c r="CM87" s="133"/>
      <c r="CN87" s="133"/>
      <c r="CO87" s="133"/>
      <c r="CP87" s="133"/>
      <c r="CQ87" s="133"/>
      <c r="CR87" s="133"/>
      <c r="CS87" s="133"/>
      <c r="CT87" s="133"/>
      <c r="CV87" s="133"/>
      <c r="CW87" s="133"/>
      <c r="CX87" s="133"/>
      <c r="CY87" s="133"/>
      <c r="CZ87" s="133"/>
      <c r="DA87" s="133"/>
      <c r="DB87" s="133"/>
      <c r="DC87" s="133"/>
      <c r="DD87" s="133"/>
      <c r="DE87" s="133"/>
      <c r="DF87" s="133"/>
      <c r="DG87" s="133"/>
      <c r="DI87" s="133"/>
      <c r="DJ87" s="133"/>
      <c r="DK87" s="133"/>
      <c r="DL87" s="133"/>
      <c r="DM87" s="133"/>
      <c r="DN87" s="133"/>
      <c r="DO87" s="133"/>
      <c r="DP87" s="133"/>
      <c r="DQ87" s="133"/>
      <c r="DR87" s="133"/>
      <c r="DS87" s="133"/>
      <c r="DT87" s="133"/>
      <c r="DV87" s="133"/>
      <c r="DW87" s="133"/>
      <c r="DX87" s="133"/>
      <c r="DY87" s="133"/>
      <c r="DZ87" s="133"/>
      <c r="EA87" s="133"/>
      <c r="EB87" s="133"/>
      <c r="EC87" s="133"/>
      <c r="ED87" s="133"/>
      <c r="EE87" s="133"/>
      <c r="EF87" s="133"/>
      <c r="EG87" s="133"/>
      <c r="EI87" s="133"/>
      <c r="EJ87" s="133"/>
      <c r="EK87" s="133"/>
      <c r="EL87" s="133"/>
      <c r="EM87" s="133"/>
      <c r="EN87" s="133"/>
      <c r="EO87" s="133"/>
      <c r="EP87" s="133"/>
      <c r="EQ87" s="133"/>
      <c r="ER87" s="133"/>
      <c r="ES87" s="133"/>
      <c r="ET87" s="133"/>
      <c r="EV87" s="133"/>
      <c r="EW87" s="133"/>
      <c r="EX87" s="133"/>
      <c r="EY87" s="133"/>
      <c r="EZ87" s="133"/>
      <c r="FA87" s="133"/>
      <c r="FB87" s="133"/>
      <c r="FC87" s="133"/>
      <c r="FD87" s="133"/>
      <c r="FE87" s="133"/>
      <c r="FF87" s="133"/>
      <c r="FG87" s="133"/>
      <c r="FI87" s="133"/>
      <c r="FJ87" s="133"/>
      <c r="FK87" s="133"/>
      <c r="FL87" s="133"/>
      <c r="FM87" s="133"/>
      <c r="FN87" s="133"/>
      <c r="FO87" s="133"/>
      <c r="FP87" s="133"/>
      <c r="FQ87" s="133"/>
      <c r="FR87" s="133"/>
      <c r="FS87" s="133"/>
      <c r="FT87" s="133"/>
      <c r="FV87" s="133"/>
      <c r="FW87" s="133"/>
      <c r="FX87" s="133"/>
      <c r="FY87" s="133"/>
      <c r="FZ87" s="133"/>
      <c r="GA87" s="133"/>
      <c r="GB87" s="133"/>
      <c r="GC87" s="133"/>
      <c r="GD87" s="133"/>
      <c r="GE87" s="133"/>
      <c r="GF87" s="133"/>
      <c r="GG87" s="133"/>
      <c r="GI87" s="133"/>
      <c r="GJ87" s="133"/>
      <c r="GK87" s="133"/>
      <c r="GL87" s="133"/>
      <c r="GM87" s="133"/>
      <c r="GN87" s="133"/>
      <c r="GO87" s="133"/>
      <c r="GP87" s="133"/>
      <c r="GQ87" s="133"/>
      <c r="GR87" s="133"/>
      <c r="GS87" s="133"/>
      <c r="GT87" s="133"/>
      <c r="GV87" s="133"/>
      <c r="GW87" s="133"/>
      <c r="GX87" s="133"/>
      <c r="GY87" s="133"/>
      <c r="GZ87" s="133"/>
      <c r="HA87" s="133"/>
      <c r="HB87" s="133"/>
      <c r="HC87" s="133"/>
      <c r="HD87" s="133"/>
      <c r="HE87" s="133"/>
      <c r="HF87" s="133"/>
      <c r="HG87" s="133"/>
      <c r="HI87" s="133"/>
      <c r="HJ87" s="133"/>
      <c r="HK87" s="133"/>
      <c r="HL87" s="133"/>
      <c r="HM87" s="133"/>
      <c r="HN87" s="133"/>
      <c r="HO87" s="133"/>
      <c r="HP87" s="133"/>
      <c r="HQ87" s="133"/>
      <c r="HR87" s="133"/>
      <c r="HS87" s="133"/>
      <c r="HT87" s="133"/>
      <c r="HV87" s="133"/>
      <c r="HW87" s="133"/>
      <c r="HX87" s="133"/>
      <c r="HY87" s="133"/>
      <c r="HZ87" s="133"/>
      <c r="IA87" s="133"/>
      <c r="IB87" s="133"/>
      <c r="IC87" s="133"/>
      <c r="ID87" s="133"/>
      <c r="IE87" s="133"/>
      <c r="IF87" s="133"/>
      <c r="IG87" s="133"/>
      <c r="II87" s="133"/>
      <c r="IJ87" s="133"/>
      <c r="IK87" s="133"/>
      <c r="IL87" s="133"/>
      <c r="IM87" s="133"/>
      <c r="IN87" s="133"/>
      <c r="IO87" s="133"/>
      <c r="IP87" s="133"/>
      <c r="IQ87" s="133"/>
      <c r="IR87" s="133"/>
      <c r="IS87" s="133"/>
      <c r="IT87" s="133"/>
      <c r="IV87" s="133"/>
      <c r="IW87" s="133"/>
      <c r="IX87" s="133"/>
      <c r="IY87" s="133"/>
      <c r="IZ87" s="133"/>
      <c r="JA87" s="133"/>
      <c r="JB87" s="133"/>
      <c r="JC87" s="133"/>
      <c r="JD87" s="133"/>
      <c r="JE87" s="133"/>
      <c r="JF87" s="133"/>
      <c r="JG87" s="133"/>
      <c r="JI87" s="133"/>
      <c r="JJ87" s="133"/>
      <c r="JK87" s="133"/>
      <c r="JL87" s="133"/>
      <c r="JM87" s="133"/>
      <c r="JN87" s="133"/>
      <c r="JO87" s="133"/>
      <c r="JP87" s="133"/>
      <c r="JQ87" s="133"/>
      <c r="JR87" s="133"/>
      <c r="JS87" s="133"/>
      <c r="JT87" s="133"/>
      <c r="JV87" s="133"/>
      <c r="JW87" s="133"/>
      <c r="JX87" s="133"/>
      <c r="JY87" s="133"/>
      <c r="JZ87" s="133"/>
      <c r="KA87" s="133"/>
      <c r="KB87" s="133"/>
      <c r="KC87" s="133"/>
      <c r="KD87" s="133"/>
      <c r="KE87" s="133"/>
      <c r="KF87" s="133"/>
      <c r="KG87" s="133"/>
      <c r="KI87" s="133"/>
      <c r="KJ87" s="133"/>
      <c r="KK87" s="133"/>
      <c r="KL87" s="133"/>
      <c r="KM87" s="133"/>
      <c r="KN87" s="133"/>
      <c r="KO87" s="133"/>
      <c r="KP87" s="133"/>
      <c r="KQ87" s="133"/>
      <c r="KR87" s="133"/>
      <c r="KS87" s="133"/>
      <c r="KT87" s="133"/>
      <c r="KV87" s="133"/>
      <c r="KW87" s="133"/>
      <c r="KX87" s="133"/>
      <c r="KY87" s="133"/>
      <c r="KZ87" s="133"/>
      <c r="LA87" s="133"/>
      <c r="LB87" s="133"/>
      <c r="LC87" s="133"/>
      <c r="LD87" s="133"/>
      <c r="LE87" s="133"/>
      <c r="LF87" s="133"/>
      <c r="LG87" s="133"/>
      <c r="LI87" s="133"/>
      <c r="LJ87" s="133"/>
      <c r="LK87" s="133"/>
      <c r="LL87" s="133"/>
      <c r="LM87" s="133"/>
      <c r="LN87" s="133"/>
      <c r="LO87" s="133"/>
      <c r="LP87" s="133"/>
      <c r="LQ87" s="133"/>
      <c r="LR87" s="133"/>
      <c r="LS87" s="133"/>
      <c r="LT87" s="133"/>
      <c r="LV87" s="133"/>
      <c r="LW87" s="133"/>
      <c r="LX87" s="133"/>
      <c r="LY87" s="133"/>
      <c r="LZ87" s="133"/>
      <c r="MA87" s="133"/>
      <c r="MB87" s="133"/>
      <c r="MC87" s="133"/>
      <c r="MD87" s="133"/>
      <c r="ME87" s="133"/>
      <c r="MF87" s="133"/>
      <c r="MG87" s="133"/>
    </row>
  </sheetData>
  <mergeCells count="215">
    <mergeCell ref="IV2:JG2"/>
    <mergeCell ref="IV3:JG3"/>
    <mergeCell ref="FV2:GG2"/>
    <mergeCell ref="GI2:GT2"/>
    <mergeCell ref="HI2:HT2"/>
    <mergeCell ref="II2:IT2"/>
    <mergeCell ref="GI3:GT3"/>
    <mergeCell ref="HI3:HT3"/>
    <mergeCell ref="II3:IT3"/>
    <mergeCell ref="BY67:CA67"/>
    <mergeCell ref="CL67:CN67"/>
    <mergeCell ref="CY67:DA67"/>
    <mergeCell ref="DL67:DN67"/>
    <mergeCell ref="DY67:EA67"/>
    <mergeCell ref="EL67:EN67"/>
    <mergeCell ref="EY67:FA67"/>
    <mergeCell ref="FL67:FN67"/>
    <mergeCell ref="KY67:LA67"/>
    <mergeCell ref="LL67:LN67"/>
    <mergeCell ref="LY67:MA67"/>
    <mergeCell ref="HL69:HN69"/>
    <mergeCell ref="HL70:HN70"/>
    <mergeCell ref="EY69:FA69"/>
    <mergeCell ref="FL69:FN69"/>
    <mergeCell ref="FY69:GA69"/>
    <mergeCell ref="GL69:GN69"/>
    <mergeCell ref="GO70:GT70"/>
    <mergeCell ref="HB70:HG70"/>
    <mergeCell ref="HO70:HT70"/>
    <mergeCell ref="HY69:IA69"/>
    <mergeCell ref="HY70:IA70"/>
    <mergeCell ref="IL70:IN70"/>
    <mergeCell ref="IO70:IT70"/>
    <mergeCell ref="IY70:JA70"/>
    <mergeCell ref="JB70:JG70"/>
    <mergeCell ref="JL70:JN70"/>
    <mergeCell ref="LL70:LN70"/>
    <mergeCell ref="LO70:LT70"/>
    <mergeCell ref="LY70:MA70"/>
    <mergeCell ref="JO70:JT70"/>
    <mergeCell ref="JY70:KA70"/>
    <mergeCell ref="KB70:KG70"/>
    <mergeCell ref="KL70:KN70"/>
    <mergeCell ref="KO70:KT70"/>
    <mergeCell ref="KY70:LA70"/>
    <mergeCell ref="LB70:LG70"/>
    <mergeCell ref="GY67:HA67"/>
    <mergeCell ref="HL67:HN67"/>
    <mergeCell ref="HV2:IG2"/>
    <mergeCell ref="HV3:IG3"/>
    <mergeCell ref="Y67:AA67"/>
    <mergeCell ref="AL67:AN67"/>
    <mergeCell ref="AY67:BA67"/>
    <mergeCell ref="BL67:BN67"/>
    <mergeCell ref="HY67:IA67"/>
    <mergeCell ref="FY68:GA68"/>
    <mergeCell ref="GL68:GN68"/>
    <mergeCell ref="GY68:HA68"/>
    <mergeCell ref="HL68:HN68"/>
    <mergeCell ref="HY68:IA68"/>
    <mergeCell ref="Y68:AA68"/>
    <mergeCell ref="Y69:AA69"/>
    <mergeCell ref="L70:N70"/>
    <mergeCell ref="O70:T70"/>
    <mergeCell ref="Y70:AA70"/>
    <mergeCell ref="AB70:AG70"/>
    <mergeCell ref="AL70:AN70"/>
    <mergeCell ref="AO70:AT70"/>
    <mergeCell ref="L67:N67"/>
    <mergeCell ref="L68:N68"/>
    <mergeCell ref="AL68:AN68"/>
    <mergeCell ref="BL68:BN68"/>
    <mergeCell ref="L69:N69"/>
    <mergeCell ref="AL69:AN69"/>
    <mergeCell ref="BL69:BN69"/>
    <mergeCell ref="AY68:BA68"/>
    <mergeCell ref="AY69:BA69"/>
    <mergeCell ref="AY70:BA70"/>
    <mergeCell ref="BB70:BG70"/>
    <mergeCell ref="BL70:BN70"/>
    <mergeCell ref="BO70:BT70"/>
    <mergeCell ref="BY70:CA70"/>
    <mergeCell ref="GY69:HA69"/>
    <mergeCell ref="GY70:HA70"/>
    <mergeCell ref="IB70:IG70"/>
    <mergeCell ref="FI3:FT3"/>
    <mergeCell ref="FV3:GG3"/>
    <mergeCell ref="BV3:CG3"/>
    <mergeCell ref="CI3:CT3"/>
    <mergeCell ref="CV3:DG3"/>
    <mergeCell ref="DI3:DT3"/>
    <mergeCell ref="DV3:EG3"/>
    <mergeCell ref="EI3:ET3"/>
    <mergeCell ref="EV3:F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JM4:JN4"/>
    <mergeCell ref="JZ4:KA4"/>
    <mergeCell ref="KM4:KN4"/>
    <mergeCell ref="KZ4:LA4"/>
    <mergeCell ref="LM4:LN4"/>
    <mergeCell ref="LZ4:MA4"/>
    <mergeCell ref="FZ4:GA4"/>
    <mergeCell ref="GM4:GN4"/>
    <mergeCell ref="GZ4:HA4"/>
    <mergeCell ref="HM4:HN4"/>
    <mergeCell ref="HZ4:IA4"/>
    <mergeCell ref="IM4:IN4"/>
    <mergeCell ref="IZ4:JA4"/>
    <mergeCell ref="LI2:LT2"/>
    <mergeCell ref="LI3:LT3"/>
    <mergeCell ref="JI2:JT2"/>
    <mergeCell ref="JV2:KG2"/>
    <mergeCell ref="KV2:LG2"/>
    <mergeCell ref="LV2:MG2"/>
    <mergeCell ref="JI3:JT3"/>
    <mergeCell ref="JV3:KG3"/>
    <mergeCell ref="KV3:LG3"/>
    <mergeCell ref="LV3:MG3"/>
    <mergeCell ref="CI2:CT2"/>
    <mergeCell ref="CV2:DG2"/>
    <mergeCell ref="DI2:DT2"/>
    <mergeCell ref="DV2:EG2"/>
    <mergeCell ref="EI2:ET2"/>
    <mergeCell ref="EV2:FG2"/>
    <mergeCell ref="FI2:FT2"/>
    <mergeCell ref="I2:T2"/>
    <mergeCell ref="I3:T3"/>
    <mergeCell ref="AI2:AT2"/>
    <mergeCell ref="AI3:AT3"/>
    <mergeCell ref="BI2:BT2"/>
    <mergeCell ref="BI3:BT3"/>
    <mergeCell ref="B1:G1"/>
    <mergeCell ref="V2:AG2"/>
    <mergeCell ref="AV2:BG2"/>
    <mergeCell ref="BV2:CG2"/>
    <mergeCell ref="B3:G3"/>
    <mergeCell ref="V3:AG3"/>
    <mergeCell ref="AV3:BG3"/>
    <mergeCell ref="GV2:HG2"/>
    <mergeCell ref="GV3:HG3"/>
    <mergeCell ref="KI2:KT2"/>
    <mergeCell ref="KI3:KT3"/>
    <mergeCell ref="IY67:JA67"/>
    <mergeCell ref="IY68:JA68"/>
    <mergeCell ref="JY67:KA67"/>
    <mergeCell ref="JY68:KA68"/>
    <mergeCell ref="KL68:KN68"/>
    <mergeCell ref="KY68:LA68"/>
    <mergeCell ref="LL68:LN68"/>
    <mergeCell ref="LY68:MA68"/>
    <mergeCell ref="FY67:GA67"/>
    <mergeCell ref="GL67:GN67"/>
    <mergeCell ref="IL67:IN67"/>
    <mergeCell ref="JL67:JN67"/>
    <mergeCell ref="KL67:KN67"/>
    <mergeCell ref="IL68:IN68"/>
    <mergeCell ref="JL68:JN68"/>
    <mergeCell ref="CL68:CN68"/>
    <mergeCell ref="CY68:DA68"/>
    <mergeCell ref="DL68:DN68"/>
    <mergeCell ref="DY68:EA68"/>
    <mergeCell ref="EL68:EN68"/>
    <mergeCell ref="EY68:FA68"/>
    <mergeCell ref="FL68:FN68"/>
    <mergeCell ref="IL69:IN69"/>
    <mergeCell ref="IY69:JA69"/>
    <mergeCell ref="JL69:JN69"/>
    <mergeCell ref="JY69:KA69"/>
    <mergeCell ref="KL69:KN69"/>
    <mergeCell ref="KY69:LA69"/>
    <mergeCell ref="LL69:LN69"/>
    <mergeCell ref="LY69:MA69"/>
    <mergeCell ref="BY68:CA68"/>
    <mergeCell ref="BY69:CA69"/>
    <mergeCell ref="CL69:CN69"/>
    <mergeCell ref="CY69:DA69"/>
    <mergeCell ref="DL69:DN69"/>
    <mergeCell ref="DY69:EA69"/>
    <mergeCell ref="EL69:EN69"/>
    <mergeCell ref="DY70:EA70"/>
    <mergeCell ref="EB70:EG70"/>
    <mergeCell ref="B72:H72"/>
    <mergeCell ref="B73:H75"/>
    <mergeCell ref="B76:H78"/>
    <mergeCell ref="B79:H81"/>
    <mergeCell ref="CB70:CG70"/>
    <mergeCell ref="CL70:CN70"/>
    <mergeCell ref="CO70:CT70"/>
    <mergeCell ref="CY70:DA70"/>
    <mergeCell ref="DB70:DG70"/>
    <mergeCell ref="DL70:DN70"/>
    <mergeCell ref="DO70:DT70"/>
    <mergeCell ref="GB70:GG70"/>
    <mergeCell ref="GL70:GN70"/>
    <mergeCell ref="MB70:MG70"/>
    <mergeCell ref="EL70:EN70"/>
    <mergeCell ref="EO70:ET70"/>
    <mergeCell ref="EY70:FA70"/>
    <mergeCell ref="FB70:FG70"/>
    <mergeCell ref="FL70:FN70"/>
    <mergeCell ref="FO70:FT70"/>
    <mergeCell ref="FY70:GA70"/>
  </mergeCells>
  <conditionalFormatting sqref="J57:J60">
    <cfRule type="expression" dxfId="10" priority="1">
      <formula>O57&gt;1</formula>
    </cfRule>
  </conditionalFormatting>
  <conditionalFormatting sqref="J62:J63">
    <cfRule type="expression" dxfId="10" priority="2">
      <formula>O62&gt;1</formula>
    </cfRule>
  </conditionalFormatting>
  <conditionalFormatting sqref="J65">
    <cfRule type="expression" dxfId="10" priority="3">
      <formula>P65&gt;1</formula>
    </cfRule>
  </conditionalFormatting>
  <conditionalFormatting sqref="L57:L60">
    <cfRule type="expression" dxfId="10" priority="4">
      <formula>O52&gt;1</formula>
    </cfRule>
  </conditionalFormatting>
  <conditionalFormatting sqref="L62:L63">
    <cfRule type="expression" dxfId="10" priority="5">
      <formula>O50&gt;1</formula>
    </cfRule>
  </conditionalFormatting>
  <conditionalFormatting sqref="L65">
    <cfRule type="expression" dxfId="10" priority="6">
      <formula>O49&gt;1</formula>
    </cfRule>
  </conditionalFormatting>
  <dataValidations>
    <dataValidation type="decimal" allowBlank="1" showInputMessage="1" showErrorMessage="1" prompt="ERROR - 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0.0</formula1>
      <formula2>999.0</formula2>
    </dataValidation>
  </dataValidations>
  <printOptions/>
  <pageMargins bottom="0.787401575" footer="0.0" header="0.0" left="0.7" right="0.7" top="0.7874015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6.29"/>
    <col customWidth="1" min="3" max="3" width="21.0"/>
    <col customWidth="1" min="4" max="5" width="11.43"/>
    <col customWidth="1" hidden="1" min="6" max="6" width="3.29"/>
    <col customWidth="1" hidden="1" min="7" max="7" width="11.43"/>
    <col customWidth="1" hidden="1" min="8" max="8" width="21.0"/>
    <col customWidth="1" hidden="1" min="9" max="10" width="11.43"/>
    <col customWidth="1" hidden="1" min="11" max="11" width="8.0"/>
    <col customWidth="1" hidden="1" min="12" max="12" width="18.14"/>
    <col customWidth="1" hidden="1" min="13" max="13" width="5.57"/>
    <col customWidth="1" min="14" max="26" width="8.71"/>
  </cols>
  <sheetData>
    <row r="1">
      <c r="B1" s="335" t="str">
        <f>Language!$E$92</f>
        <v>Predictions Ranking</v>
      </c>
    </row>
    <row r="2">
      <c r="B2" s="336"/>
      <c r="C2" s="35"/>
    </row>
    <row r="3">
      <c r="B3" s="337"/>
      <c r="C3" s="338" t="str">
        <f>Language!$E$135</f>
        <v>Name</v>
      </c>
      <c r="D3" s="339" t="str">
        <f>Language!$E$103</f>
        <v>Total</v>
      </c>
      <c r="E3" s="295"/>
      <c r="F3" s="295"/>
      <c r="G3" s="340" t="s">
        <v>95</v>
      </c>
      <c r="H3" s="341" t="s">
        <v>96</v>
      </c>
      <c r="I3" s="339" t="s">
        <v>97</v>
      </c>
      <c r="J3" s="342" t="s">
        <v>95</v>
      </c>
      <c r="L3" s="59" t="s">
        <v>98</v>
      </c>
      <c r="M3" s="153">
        <v>9.0</v>
      </c>
    </row>
    <row r="4">
      <c r="B4" s="343">
        <v>1.0</v>
      </c>
      <c r="C4" s="344" t="str">
        <f t="shared" ref="C4:C103" si="1">IFERROR(VLOOKUP(B4,$G$4:$H$103,2,0),"")</f>
        <v>Anna</v>
      </c>
      <c r="D4" s="345">
        <f t="shared" ref="D4:D103" si="2">IFERROR(VLOOKUP(B4,$G$4:$I$103,3,0),"")</f>
        <v>0</v>
      </c>
      <c r="E4" s="336"/>
      <c r="F4" s="336"/>
      <c r="G4" s="346">
        <f t="shared" ref="G4:G103" si="3">IF(J4="","",RANK(J4,$J$4:$J$103,1))</f>
        <v>1</v>
      </c>
      <c r="H4" s="347" t="str">
        <f>IF(Predictions_2!$I$3="","",Predictions_2!$I$3)</f>
        <v>Anna</v>
      </c>
      <c r="I4" s="348">
        <f>IF(Predictions_2!$I$3="","",Predictions_2!$I$2)</f>
        <v>0</v>
      </c>
      <c r="J4" s="346">
        <f t="shared" ref="J4:J103" si="4">IF(I4="","",RANK(I4,$I$4:$I$103,0)+ROW()*0.001)</f>
        <v>1.004</v>
      </c>
      <c r="L4" s="153" t="s">
        <v>99</v>
      </c>
      <c r="M4" s="153">
        <v>13.0</v>
      </c>
    </row>
    <row r="5">
      <c r="B5" s="349">
        <v>2.0</v>
      </c>
      <c r="C5" s="344" t="str">
        <f t="shared" si="1"/>
        <v>Peter</v>
      </c>
      <c r="D5" s="345">
        <f t="shared" si="2"/>
        <v>0</v>
      </c>
      <c r="E5" s="336"/>
      <c r="F5" s="336"/>
      <c r="G5" s="350">
        <f t="shared" si="3"/>
        <v>2</v>
      </c>
      <c r="H5" s="351" t="str">
        <f t="shared" ref="H5:H103" si="5">IF(INDIRECT("Predictions_2!"&amp;ADDRESS(3,$M$3+$M$4*ROW(A1)))="","",INDIRECT("Predictions_2!"&amp;ADDRESS(3,$M$3+$M$4*ROW(A1))))</f>
        <v>Peter</v>
      </c>
      <c r="I5" s="352">
        <f t="shared" ref="I5:I103" si="6">IF(INDIRECT("Predictions_2!"&amp;ADDRESS(3,$M$3+$M$4*ROW(A1)))="","",INDIRECT("Predictions_2!"&amp;ADDRESS(2,$M$3+$M$4*ROW(A1))))</f>
        <v>0</v>
      </c>
      <c r="J5" s="350">
        <f t="shared" si="4"/>
        <v>1.005</v>
      </c>
    </row>
    <row r="6">
      <c r="B6" s="343">
        <v>3.0</v>
      </c>
      <c r="C6" s="344" t="str">
        <f t="shared" si="1"/>
        <v/>
      </c>
      <c r="D6" s="345" t="str">
        <f t="shared" si="2"/>
        <v/>
      </c>
      <c r="E6" s="336"/>
      <c r="F6" s="336"/>
      <c r="G6" s="350" t="str">
        <f t="shared" si="3"/>
        <v/>
      </c>
      <c r="H6" s="351" t="str">
        <f t="shared" si="5"/>
        <v/>
      </c>
      <c r="I6" s="352" t="str">
        <f t="shared" si="6"/>
        <v/>
      </c>
      <c r="J6" s="350" t="str">
        <f t="shared" si="4"/>
        <v/>
      </c>
    </row>
    <row r="7">
      <c r="B7" s="349">
        <v>4.0</v>
      </c>
      <c r="C7" s="344" t="str">
        <f t="shared" si="1"/>
        <v/>
      </c>
      <c r="D7" s="345" t="str">
        <f t="shared" si="2"/>
        <v/>
      </c>
      <c r="E7" s="336"/>
      <c r="F7" s="336"/>
      <c r="G7" s="350" t="str">
        <f t="shared" si="3"/>
        <v/>
      </c>
      <c r="H7" s="351" t="str">
        <f t="shared" si="5"/>
        <v/>
      </c>
      <c r="I7" s="352" t="str">
        <f t="shared" si="6"/>
        <v/>
      </c>
      <c r="J7" s="350" t="str">
        <f t="shared" si="4"/>
        <v/>
      </c>
    </row>
    <row r="8">
      <c r="B8" s="343">
        <v>5.0</v>
      </c>
      <c r="C8" s="344" t="str">
        <f t="shared" si="1"/>
        <v/>
      </c>
      <c r="D8" s="345" t="str">
        <f t="shared" si="2"/>
        <v/>
      </c>
      <c r="E8" s="336"/>
      <c r="F8" s="336"/>
      <c r="G8" s="350" t="str">
        <f t="shared" si="3"/>
        <v/>
      </c>
      <c r="H8" s="351" t="str">
        <f t="shared" si="5"/>
        <v/>
      </c>
      <c r="I8" s="352" t="str">
        <f t="shared" si="6"/>
        <v/>
      </c>
      <c r="J8" s="350" t="str">
        <f t="shared" si="4"/>
        <v/>
      </c>
    </row>
    <row r="9">
      <c r="B9" s="349">
        <v>6.0</v>
      </c>
      <c r="C9" s="344" t="str">
        <f t="shared" si="1"/>
        <v/>
      </c>
      <c r="D9" s="345" t="str">
        <f t="shared" si="2"/>
        <v/>
      </c>
      <c r="E9" s="336"/>
      <c r="F9" s="336"/>
      <c r="G9" s="350" t="str">
        <f t="shared" si="3"/>
        <v/>
      </c>
      <c r="H9" s="351" t="str">
        <f t="shared" si="5"/>
        <v/>
      </c>
      <c r="I9" s="352" t="str">
        <f t="shared" si="6"/>
        <v/>
      </c>
      <c r="J9" s="350" t="str">
        <f t="shared" si="4"/>
        <v/>
      </c>
    </row>
    <row r="10">
      <c r="B10" s="343">
        <v>7.0</v>
      </c>
      <c r="C10" s="344" t="str">
        <f t="shared" si="1"/>
        <v/>
      </c>
      <c r="D10" s="345" t="str">
        <f t="shared" si="2"/>
        <v/>
      </c>
      <c r="E10" s="336"/>
      <c r="F10" s="336"/>
      <c r="G10" s="350" t="str">
        <f t="shared" si="3"/>
        <v/>
      </c>
      <c r="H10" s="351" t="str">
        <f t="shared" si="5"/>
        <v/>
      </c>
      <c r="I10" s="352" t="str">
        <f t="shared" si="6"/>
        <v/>
      </c>
      <c r="J10" s="350" t="str">
        <f t="shared" si="4"/>
        <v/>
      </c>
    </row>
    <row r="11">
      <c r="B11" s="349">
        <v>8.0</v>
      </c>
      <c r="C11" s="344" t="str">
        <f t="shared" si="1"/>
        <v/>
      </c>
      <c r="D11" s="345" t="str">
        <f t="shared" si="2"/>
        <v/>
      </c>
      <c r="E11" s="336"/>
      <c r="F11" s="336"/>
      <c r="G11" s="350" t="str">
        <f t="shared" si="3"/>
        <v/>
      </c>
      <c r="H11" s="351" t="str">
        <f t="shared" si="5"/>
        <v/>
      </c>
      <c r="I11" s="352" t="str">
        <f t="shared" si="6"/>
        <v/>
      </c>
      <c r="J11" s="350" t="str">
        <f t="shared" si="4"/>
        <v/>
      </c>
    </row>
    <row r="12">
      <c r="B12" s="343">
        <v>9.0</v>
      </c>
      <c r="C12" s="344" t="str">
        <f t="shared" si="1"/>
        <v/>
      </c>
      <c r="D12" s="345" t="str">
        <f t="shared" si="2"/>
        <v/>
      </c>
      <c r="E12" s="336"/>
      <c r="F12" s="336"/>
      <c r="G12" s="350" t="str">
        <f t="shared" si="3"/>
        <v/>
      </c>
      <c r="H12" s="351" t="str">
        <f t="shared" si="5"/>
        <v/>
      </c>
      <c r="I12" s="352" t="str">
        <f t="shared" si="6"/>
        <v/>
      </c>
      <c r="J12" s="350" t="str">
        <f t="shared" si="4"/>
        <v/>
      </c>
    </row>
    <row r="13">
      <c r="B13" s="349">
        <v>10.0</v>
      </c>
      <c r="C13" s="344" t="str">
        <f t="shared" si="1"/>
        <v/>
      </c>
      <c r="D13" s="345" t="str">
        <f t="shared" si="2"/>
        <v/>
      </c>
      <c r="E13" s="336"/>
      <c r="F13" s="336"/>
      <c r="G13" s="350" t="str">
        <f t="shared" si="3"/>
        <v/>
      </c>
      <c r="H13" s="351" t="str">
        <f t="shared" si="5"/>
        <v/>
      </c>
      <c r="I13" s="352" t="str">
        <f t="shared" si="6"/>
        <v/>
      </c>
      <c r="J13" s="350" t="str">
        <f t="shared" si="4"/>
        <v/>
      </c>
    </row>
    <row r="14">
      <c r="B14" s="343">
        <v>11.0</v>
      </c>
      <c r="C14" s="344" t="str">
        <f t="shared" si="1"/>
        <v/>
      </c>
      <c r="D14" s="345" t="str">
        <f t="shared" si="2"/>
        <v/>
      </c>
      <c r="E14" s="336"/>
      <c r="F14" s="336"/>
      <c r="G14" s="350" t="str">
        <f t="shared" si="3"/>
        <v/>
      </c>
      <c r="H14" s="351" t="str">
        <f t="shared" si="5"/>
        <v/>
      </c>
      <c r="I14" s="352" t="str">
        <f t="shared" si="6"/>
        <v/>
      </c>
      <c r="J14" s="350" t="str">
        <f t="shared" si="4"/>
        <v/>
      </c>
    </row>
    <row r="15">
      <c r="B15" s="349">
        <v>12.0</v>
      </c>
      <c r="C15" s="344" t="str">
        <f t="shared" si="1"/>
        <v/>
      </c>
      <c r="D15" s="345" t="str">
        <f t="shared" si="2"/>
        <v/>
      </c>
      <c r="E15" s="336"/>
      <c r="F15" s="336"/>
      <c r="G15" s="350" t="str">
        <f t="shared" si="3"/>
        <v/>
      </c>
      <c r="H15" s="351" t="str">
        <f t="shared" si="5"/>
        <v/>
      </c>
      <c r="I15" s="352" t="str">
        <f t="shared" si="6"/>
        <v/>
      </c>
      <c r="J15" s="350" t="str">
        <f t="shared" si="4"/>
        <v/>
      </c>
    </row>
    <row r="16">
      <c r="B16" s="343">
        <v>13.0</v>
      </c>
      <c r="C16" s="344" t="str">
        <f t="shared" si="1"/>
        <v/>
      </c>
      <c r="D16" s="345" t="str">
        <f t="shared" si="2"/>
        <v/>
      </c>
      <c r="E16" s="336"/>
      <c r="F16" s="336"/>
      <c r="G16" s="350" t="str">
        <f t="shared" si="3"/>
        <v/>
      </c>
      <c r="H16" s="351" t="str">
        <f t="shared" si="5"/>
        <v/>
      </c>
      <c r="I16" s="352" t="str">
        <f t="shared" si="6"/>
        <v/>
      </c>
      <c r="J16" s="350" t="str">
        <f t="shared" si="4"/>
        <v/>
      </c>
    </row>
    <row r="17">
      <c r="B17" s="349">
        <v>14.0</v>
      </c>
      <c r="C17" s="344" t="str">
        <f t="shared" si="1"/>
        <v/>
      </c>
      <c r="D17" s="345" t="str">
        <f t="shared" si="2"/>
        <v/>
      </c>
      <c r="E17" s="336"/>
      <c r="F17" s="336"/>
      <c r="G17" s="350" t="str">
        <f t="shared" si="3"/>
        <v/>
      </c>
      <c r="H17" s="351" t="str">
        <f t="shared" si="5"/>
        <v/>
      </c>
      <c r="I17" s="352" t="str">
        <f t="shared" si="6"/>
        <v/>
      </c>
      <c r="J17" s="350" t="str">
        <f t="shared" si="4"/>
        <v/>
      </c>
    </row>
    <row r="18">
      <c r="B18" s="343">
        <v>15.0</v>
      </c>
      <c r="C18" s="344" t="str">
        <f t="shared" si="1"/>
        <v/>
      </c>
      <c r="D18" s="345" t="str">
        <f t="shared" si="2"/>
        <v/>
      </c>
      <c r="E18" s="336"/>
      <c r="F18" s="336"/>
      <c r="G18" s="350" t="str">
        <f t="shared" si="3"/>
        <v/>
      </c>
      <c r="H18" s="351" t="str">
        <f t="shared" si="5"/>
        <v/>
      </c>
      <c r="I18" s="352" t="str">
        <f t="shared" si="6"/>
        <v/>
      </c>
      <c r="J18" s="350" t="str">
        <f t="shared" si="4"/>
        <v/>
      </c>
    </row>
    <row r="19">
      <c r="B19" s="349">
        <v>16.0</v>
      </c>
      <c r="C19" s="344" t="str">
        <f t="shared" si="1"/>
        <v/>
      </c>
      <c r="D19" s="345" t="str">
        <f t="shared" si="2"/>
        <v/>
      </c>
      <c r="E19" s="336"/>
      <c r="F19" s="336"/>
      <c r="G19" s="350" t="str">
        <f t="shared" si="3"/>
        <v/>
      </c>
      <c r="H19" s="351" t="str">
        <f t="shared" si="5"/>
        <v/>
      </c>
      <c r="I19" s="352" t="str">
        <f t="shared" si="6"/>
        <v/>
      </c>
      <c r="J19" s="350" t="str">
        <f t="shared" si="4"/>
        <v/>
      </c>
    </row>
    <row r="20">
      <c r="B20" s="343">
        <v>17.0</v>
      </c>
      <c r="C20" s="344" t="str">
        <f t="shared" si="1"/>
        <v/>
      </c>
      <c r="D20" s="345" t="str">
        <f t="shared" si="2"/>
        <v/>
      </c>
      <c r="E20" s="336"/>
      <c r="F20" s="336"/>
      <c r="G20" s="350" t="str">
        <f t="shared" si="3"/>
        <v/>
      </c>
      <c r="H20" s="351" t="str">
        <f t="shared" si="5"/>
        <v/>
      </c>
      <c r="I20" s="352" t="str">
        <f t="shared" si="6"/>
        <v/>
      </c>
      <c r="J20" s="350" t="str">
        <f t="shared" si="4"/>
        <v/>
      </c>
    </row>
    <row r="21" ht="15.75" customHeight="1">
      <c r="B21" s="349">
        <v>18.0</v>
      </c>
      <c r="C21" s="344" t="str">
        <f t="shared" si="1"/>
        <v/>
      </c>
      <c r="D21" s="345" t="str">
        <f t="shared" si="2"/>
        <v/>
      </c>
      <c r="E21" s="336"/>
      <c r="F21" s="336"/>
      <c r="G21" s="350" t="str">
        <f t="shared" si="3"/>
        <v/>
      </c>
      <c r="H21" s="351" t="str">
        <f t="shared" si="5"/>
        <v/>
      </c>
      <c r="I21" s="352" t="str">
        <f t="shared" si="6"/>
        <v/>
      </c>
      <c r="J21" s="350" t="str">
        <f t="shared" si="4"/>
        <v/>
      </c>
    </row>
    <row r="22" ht="15.75" customHeight="1">
      <c r="B22" s="343">
        <v>19.0</v>
      </c>
      <c r="C22" s="344" t="str">
        <f t="shared" si="1"/>
        <v/>
      </c>
      <c r="D22" s="345" t="str">
        <f t="shared" si="2"/>
        <v/>
      </c>
      <c r="E22" s="336"/>
      <c r="F22" s="336"/>
      <c r="G22" s="350" t="str">
        <f t="shared" si="3"/>
        <v/>
      </c>
      <c r="H22" s="351" t="str">
        <f t="shared" si="5"/>
        <v/>
      </c>
      <c r="I22" s="352" t="str">
        <f t="shared" si="6"/>
        <v/>
      </c>
      <c r="J22" s="350" t="str">
        <f t="shared" si="4"/>
        <v/>
      </c>
    </row>
    <row r="23" ht="15.75" customHeight="1">
      <c r="B23" s="349">
        <v>20.0</v>
      </c>
      <c r="C23" s="344" t="str">
        <f t="shared" si="1"/>
        <v/>
      </c>
      <c r="D23" s="345" t="str">
        <f t="shared" si="2"/>
        <v/>
      </c>
      <c r="E23" s="336"/>
      <c r="F23" s="336"/>
      <c r="G23" s="350" t="str">
        <f t="shared" si="3"/>
        <v/>
      </c>
      <c r="H23" s="351" t="str">
        <f t="shared" si="5"/>
        <v/>
      </c>
      <c r="I23" s="352" t="str">
        <f t="shared" si="6"/>
        <v/>
      </c>
      <c r="J23" s="350" t="str">
        <f t="shared" si="4"/>
        <v/>
      </c>
    </row>
    <row r="24" ht="15.75" customHeight="1">
      <c r="B24" s="343">
        <v>21.0</v>
      </c>
      <c r="C24" s="344" t="str">
        <f t="shared" si="1"/>
        <v/>
      </c>
      <c r="D24" s="345" t="str">
        <f t="shared" si="2"/>
        <v/>
      </c>
      <c r="E24" s="336"/>
      <c r="F24" s="336"/>
      <c r="G24" s="350" t="str">
        <f t="shared" si="3"/>
        <v/>
      </c>
      <c r="H24" s="351" t="str">
        <f t="shared" si="5"/>
        <v/>
      </c>
      <c r="I24" s="352" t="str">
        <f t="shared" si="6"/>
        <v/>
      </c>
      <c r="J24" s="350" t="str">
        <f t="shared" si="4"/>
        <v/>
      </c>
    </row>
    <row r="25" ht="15.75" customHeight="1">
      <c r="B25" s="349">
        <v>22.0</v>
      </c>
      <c r="C25" s="344" t="str">
        <f t="shared" si="1"/>
        <v/>
      </c>
      <c r="D25" s="345" t="str">
        <f t="shared" si="2"/>
        <v/>
      </c>
      <c r="E25" s="336"/>
      <c r="F25" s="336"/>
      <c r="G25" s="350" t="str">
        <f t="shared" si="3"/>
        <v/>
      </c>
      <c r="H25" s="351" t="str">
        <f t="shared" si="5"/>
        <v/>
      </c>
      <c r="I25" s="352" t="str">
        <f t="shared" si="6"/>
        <v/>
      </c>
      <c r="J25" s="350" t="str">
        <f t="shared" si="4"/>
        <v/>
      </c>
    </row>
    <row r="26" ht="15.75" customHeight="1">
      <c r="B26" s="343">
        <v>23.0</v>
      </c>
      <c r="C26" s="344" t="str">
        <f t="shared" si="1"/>
        <v/>
      </c>
      <c r="D26" s="345" t="str">
        <f t="shared" si="2"/>
        <v/>
      </c>
      <c r="E26" s="336"/>
      <c r="F26" s="336"/>
      <c r="G26" s="350" t="str">
        <f t="shared" si="3"/>
        <v/>
      </c>
      <c r="H26" s="351" t="str">
        <f t="shared" si="5"/>
        <v/>
      </c>
      <c r="I26" s="352" t="str">
        <f t="shared" si="6"/>
        <v/>
      </c>
      <c r="J26" s="350" t="str">
        <f t="shared" si="4"/>
        <v/>
      </c>
    </row>
    <row r="27" ht="15.75" customHeight="1">
      <c r="B27" s="349">
        <v>24.0</v>
      </c>
      <c r="C27" s="344" t="str">
        <f t="shared" si="1"/>
        <v/>
      </c>
      <c r="D27" s="345" t="str">
        <f t="shared" si="2"/>
        <v/>
      </c>
      <c r="E27" s="336"/>
      <c r="F27" s="336"/>
      <c r="G27" s="350" t="str">
        <f t="shared" si="3"/>
        <v/>
      </c>
      <c r="H27" s="351" t="str">
        <f t="shared" si="5"/>
        <v/>
      </c>
      <c r="I27" s="352" t="str">
        <f t="shared" si="6"/>
        <v/>
      </c>
      <c r="J27" s="350" t="str">
        <f t="shared" si="4"/>
        <v/>
      </c>
    </row>
    <row r="28" ht="15.75" customHeight="1">
      <c r="B28" s="343">
        <v>25.0</v>
      </c>
      <c r="C28" s="344" t="str">
        <f t="shared" si="1"/>
        <v/>
      </c>
      <c r="D28" s="345" t="str">
        <f t="shared" si="2"/>
        <v/>
      </c>
      <c r="E28" s="336"/>
      <c r="F28" s="336"/>
      <c r="G28" s="350" t="str">
        <f t="shared" si="3"/>
        <v/>
      </c>
      <c r="H28" s="351" t="str">
        <f t="shared" si="5"/>
        <v/>
      </c>
      <c r="I28" s="352" t="str">
        <f t="shared" si="6"/>
        <v/>
      </c>
      <c r="J28" s="350" t="str">
        <f t="shared" si="4"/>
        <v/>
      </c>
    </row>
    <row r="29" ht="15.75" customHeight="1">
      <c r="B29" s="349">
        <v>26.0</v>
      </c>
      <c r="C29" s="344" t="str">
        <f t="shared" si="1"/>
        <v/>
      </c>
      <c r="D29" s="345" t="str">
        <f t="shared" si="2"/>
        <v/>
      </c>
      <c r="E29" s="336"/>
      <c r="F29" s="336"/>
      <c r="G29" s="350" t="str">
        <f t="shared" si="3"/>
        <v/>
      </c>
      <c r="H29" s="351" t="str">
        <f t="shared" si="5"/>
        <v/>
      </c>
      <c r="I29" s="352" t="str">
        <f t="shared" si="6"/>
        <v/>
      </c>
      <c r="J29" s="350" t="str">
        <f t="shared" si="4"/>
        <v/>
      </c>
    </row>
    <row r="30" ht="15.75" customHeight="1">
      <c r="B30" s="343">
        <v>27.0</v>
      </c>
      <c r="C30" s="344" t="str">
        <f t="shared" si="1"/>
        <v/>
      </c>
      <c r="D30" s="345" t="str">
        <f t="shared" si="2"/>
        <v/>
      </c>
      <c r="E30" s="336"/>
      <c r="F30" s="336"/>
      <c r="G30" s="350" t="str">
        <f t="shared" si="3"/>
        <v/>
      </c>
      <c r="H30" s="351" t="str">
        <f t="shared" si="5"/>
        <v/>
      </c>
      <c r="I30" s="352" t="str">
        <f t="shared" si="6"/>
        <v/>
      </c>
      <c r="J30" s="350" t="str">
        <f t="shared" si="4"/>
        <v/>
      </c>
    </row>
    <row r="31" ht="15.75" customHeight="1">
      <c r="B31" s="349">
        <v>28.0</v>
      </c>
      <c r="C31" s="344" t="str">
        <f t="shared" si="1"/>
        <v/>
      </c>
      <c r="D31" s="345" t="str">
        <f t="shared" si="2"/>
        <v/>
      </c>
      <c r="E31" s="336"/>
      <c r="F31" s="336"/>
      <c r="G31" s="350" t="str">
        <f t="shared" si="3"/>
        <v/>
      </c>
      <c r="H31" s="351" t="str">
        <f t="shared" si="5"/>
        <v/>
      </c>
      <c r="I31" s="352" t="str">
        <f t="shared" si="6"/>
        <v/>
      </c>
      <c r="J31" s="350" t="str">
        <f t="shared" si="4"/>
        <v/>
      </c>
    </row>
    <row r="32" ht="15.75" customHeight="1">
      <c r="B32" s="343">
        <v>29.0</v>
      </c>
      <c r="C32" s="344" t="str">
        <f t="shared" si="1"/>
        <v/>
      </c>
      <c r="D32" s="345" t="str">
        <f t="shared" si="2"/>
        <v/>
      </c>
      <c r="E32" s="336"/>
      <c r="F32" s="336"/>
      <c r="G32" s="350" t="str">
        <f t="shared" si="3"/>
        <v/>
      </c>
      <c r="H32" s="351" t="str">
        <f t="shared" si="5"/>
        <v/>
      </c>
      <c r="I32" s="352" t="str">
        <f t="shared" si="6"/>
        <v/>
      </c>
      <c r="J32" s="350" t="str">
        <f t="shared" si="4"/>
        <v/>
      </c>
    </row>
    <row r="33" ht="15.75" customHeight="1">
      <c r="B33" s="349">
        <v>30.0</v>
      </c>
      <c r="C33" s="344" t="str">
        <f t="shared" si="1"/>
        <v/>
      </c>
      <c r="D33" s="345" t="str">
        <f t="shared" si="2"/>
        <v/>
      </c>
      <c r="E33" s="336"/>
      <c r="F33" s="336"/>
      <c r="G33" s="350" t="str">
        <f t="shared" si="3"/>
        <v/>
      </c>
      <c r="H33" s="351" t="str">
        <f t="shared" si="5"/>
        <v/>
      </c>
      <c r="I33" s="352" t="str">
        <f t="shared" si="6"/>
        <v/>
      </c>
      <c r="J33" s="350" t="str">
        <f t="shared" si="4"/>
        <v/>
      </c>
    </row>
    <row r="34" ht="15.75" customHeight="1">
      <c r="B34" s="349">
        <v>31.0</v>
      </c>
      <c r="C34" s="344" t="str">
        <f t="shared" si="1"/>
        <v/>
      </c>
      <c r="D34" s="345" t="str">
        <f t="shared" si="2"/>
        <v/>
      </c>
      <c r="E34" s="336"/>
      <c r="F34" s="336"/>
      <c r="G34" s="350" t="str">
        <f t="shared" si="3"/>
        <v/>
      </c>
      <c r="H34" s="351" t="str">
        <f t="shared" si="5"/>
        <v/>
      </c>
      <c r="I34" s="352" t="str">
        <f t="shared" si="6"/>
        <v/>
      </c>
      <c r="J34" s="350" t="str">
        <f t="shared" si="4"/>
        <v/>
      </c>
    </row>
    <row r="35" ht="15.75" customHeight="1">
      <c r="B35" s="349">
        <v>32.0</v>
      </c>
      <c r="C35" s="344" t="str">
        <f t="shared" si="1"/>
        <v/>
      </c>
      <c r="D35" s="345" t="str">
        <f t="shared" si="2"/>
        <v/>
      </c>
      <c r="E35" s="336"/>
      <c r="F35" s="336"/>
      <c r="G35" s="350" t="str">
        <f t="shared" si="3"/>
        <v/>
      </c>
      <c r="H35" s="351" t="str">
        <f t="shared" si="5"/>
        <v/>
      </c>
      <c r="I35" s="352" t="str">
        <f t="shared" si="6"/>
        <v/>
      </c>
      <c r="J35" s="350" t="str">
        <f t="shared" si="4"/>
        <v/>
      </c>
    </row>
    <row r="36" ht="15.75" customHeight="1">
      <c r="B36" s="349">
        <v>33.0</v>
      </c>
      <c r="C36" s="344" t="str">
        <f t="shared" si="1"/>
        <v/>
      </c>
      <c r="D36" s="345" t="str">
        <f t="shared" si="2"/>
        <v/>
      </c>
      <c r="E36" s="336"/>
      <c r="F36" s="336"/>
      <c r="G36" s="350" t="str">
        <f t="shared" si="3"/>
        <v/>
      </c>
      <c r="H36" s="351" t="str">
        <f t="shared" si="5"/>
        <v/>
      </c>
      <c r="I36" s="352" t="str">
        <f t="shared" si="6"/>
        <v/>
      </c>
      <c r="J36" s="350" t="str">
        <f t="shared" si="4"/>
        <v/>
      </c>
    </row>
    <row r="37" ht="15.0" customHeight="1">
      <c r="B37" s="349">
        <v>34.0</v>
      </c>
      <c r="C37" s="344" t="str">
        <f t="shared" si="1"/>
        <v/>
      </c>
      <c r="D37" s="345" t="str">
        <f t="shared" si="2"/>
        <v/>
      </c>
      <c r="E37" s="336"/>
      <c r="F37" s="336"/>
      <c r="G37" s="350" t="str">
        <f t="shared" si="3"/>
        <v/>
      </c>
      <c r="H37" s="351" t="str">
        <f t="shared" si="5"/>
        <v/>
      </c>
      <c r="I37" s="352" t="str">
        <f t="shared" si="6"/>
        <v/>
      </c>
      <c r="J37" s="350" t="str">
        <f t="shared" si="4"/>
        <v/>
      </c>
    </row>
    <row r="38" ht="15.0" customHeight="1">
      <c r="B38" s="349">
        <v>35.0</v>
      </c>
      <c r="C38" s="344" t="str">
        <f t="shared" si="1"/>
        <v/>
      </c>
      <c r="D38" s="345" t="str">
        <f t="shared" si="2"/>
        <v/>
      </c>
      <c r="E38" s="336"/>
      <c r="F38" s="336"/>
      <c r="G38" s="350" t="str">
        <f t="shared" si="3"/>
        <v/>
      </c>
      <c r="H38" s="351" t="str">
        <f t="shared" si="5"/>
        <v/>
      </c>
      <c r="I38" s="352" t="str">
        <f t="shared" si="6"/>
        <v/>
      </c>
      <c r="J38" s="350" t="str">
        <f t="shared" si="4"/>
        <v/>
      </c>
    </row>
    <row r="39" ht="15.0" customHeight="1">
      <c r="B39" s="349">
        <v>36.0</v>
      </c>
      <c r="C39" s="344" t="str">
        <f t="shared" si="1"/>
        <v/>
      </c>
      <c r="D39" s="345" t="str">
        <f t="shared" si="2"/>
        <v/>
      </c>
      <c r="E39" s="336"/>
      <c r="F39" s="336"/>
      <c r="G39" s="350" t="str">
        <f t="shared" si="3"/>
        <v/>
      </c>
      <c r="H39" s="351" t="str">
        <f t="shared" si="5"/>
        <v/>
      </c>
      <c r="I39" s="352" t="str">
        <f t="shared" si="6"/>
        <v/>
      </c>
      <c r="J39" s="350" t="str">
        <f t="shared" si="4"/>
        <v/>
      </c>
    </row>
    <row r="40" ht="15.0" customHeight="1">
      <c r="B40" s="349">
        <v>37.0</v>
      </c>
      <c r="C40" s="344" t="str">
        <f t="shared" si="1"/>
        <v/>
      </c>
      <c r="D40" s="345" t="str">
        <f t="shared" si="2"/>
        <v/>
      </c>
      <c r="E40" s="336"/>
      <c r="F40" s="336"/>
      <c r="G40" s="350" t="str">
        <f t="shared" si="3"/>
        <v/>
      </c>
      <c r="H40" s="351" t="str">
        <f t="shared" si="5"/>
        <v/>
      </c>
      <c r="I40" s="352" t="str">
        <f t="shared" si="6"/>
        <v/>
      </c>
      <c r="J40" s="350" t="str">
        <f t="shared" si="4"/>
        <v/>
      </c>
    </row>
    <row r="41" ht="15.0" customHeight="1">
      <c r="B41" s="349">
        <v>38.0</v>
      </c>
      <c r="C41" s="344" t="str">
        <f t="shared" si="1"/>
        <v/>
      </c>
      <c r="D41" s="345" t="str">
        <f t="shared" si="2"/>
        <v/>
      </c>
      <c r="E41" s="336"/>
      <c r="F41" s="336"/>
      <c r="G41" s="350" t="str">
        <f t="shared" si="3"/>
        <v/>
      </c>
      <c r="H41" s="351" t="str">
        <f t="shared" si="5"/>
        <v/>
      </c>
      <c r="I41" s="352" t="str">
        <f t="shared" si="6"/>
        <v/>
      </c>
      <c r="J41" s="350" t="str">
        <f t="shared" si="4"/>
        <v/>
      </c>
    </row>
    <row r="42" ht="15.0" customHeight="1">
      <c r="B42" s="349">
        <v>39.0</v>
      </c>
      <c r="C42" s="344" t="str">
        <f t="shared" si="1"/>
        <v/>
      </c>
      <c r="D42" s="345" t="str">
        <f t="shared" si="2"/>
        <v/>
      </c>
      <c r="E42" s="336"/>
      <c r="F42" s="336"/>
      <c r="G42" s="350" t="str">
        <f t="shared" si="3"/>
        <v/>
      </c>
      <c r="H42" s="351" t="str">
        <f t="shared" si="5"/>
        <v/>
      </c>
      <c r="I42" s="352" t="str">
        <f t="shared" si="6"/>
        <v/>
      </c>
      <c r="J42" s="350" t="str">
        <f t="shared" si="4"/>
        <v/>
      </c>
    </row>
    <row r="43" ht="15.0" customHeight="1">
      <c r="B43" s="349">
        <v>40.0</v>
      </c>
      <c r="C43" s="344" t="str">
        <f t="shared" si="1"/>
        <v/>
      </c>
      <c r="D43" s="345" t="str">
        <f t="shared" si="2"/>
        <v/>
      </c>
      <c r="E43" s="336"/>
      <c r="F43" s="336"/>
      <c r="G43" s="350" t="str">
        <f t="shared" si="3"/>
        <v/>
      </c>
      <c r="H43" s="351" t="str">
        <f t="shared" si="5"/>
        <v/>
      </c>
      <c r="I43" s="352" t="str">
        <f t="shared" si="6"/>
        <v/>
      </c>
      <c r="J43" s="350" t="str">
        <f t="shared" si="4"/>
        <v/>
      </c>
    </row>
    <row r="44" ht="15.0" customHeight="1">
      <c r="B44" s="349">
        <v>41.0</v>
      </c>
      <c r="C44" s="344" t="str">
        <f t="shared" si="1"/>
        <v/>
      </c>
      <c r="D44" s="345" t="str">
        <f t="shared" si="2"/>
        <v/>
      </c>
      <c r="E44" s="336"/>
      <c r="F44" s="336"/>
      <c r="G44" s="350" t="str">
        <f t="shared" si="3"/>
        <v/>
      </c>
      <c r="H44" s="351" t="str">
        <f t="shared" si="5"/>
        <v/>
      </c>
      <c r="I44" s="352" t="str">
        <f t="shared" si="6"/>
        <v/>
      </c>
      <c r="J44" s="350" t="str">
        <f t="shared" si="4"/>
        <v/>
      </c>
    </row>
    <row r="45" ht="15.0" customHeight="1">
      <c r="B45" s="349">
        <v>42.0</v>
      </c>
      <c r="C45" s="344" t="str">
        <f t="shared" si="1"/>
        <v/>
      </c>
      <c r="D45" s="345" t="str">
        <f t="shared" si="2"/>
        <v/>
      </c>
      <c r="E45" s="336"/>
      <c r="F45" s="336"/>
      <c r="G45" s="350" t="str">
        <f t="shared" si="3"/>
        <v/>
      </c>
      <c r="H45" s="351" t="str">
        <f t="shared" si="5"/>
        <v/>
      </c>
      <c r="I45" s="352" t="str">
        <f t="shared" si="6"/>
        <v/>
      </c>
      <c r="J45" s="350" t="str">
        <f t="shared" si="4"/>
        <v/>
      </c>
    </row>
    <row r="46" ht="15.0" customHeight="1">
      <c r="B46" s="349">
        <v>43.0</v>
      </c>
      <c r="C46" s="344" t="str">
        <f t="shared" si="1"/>
        <v/>
      </c>
      <c r="D46" s="345" t="str">
        <f t="shared" si="2"/>
        <v/>
      </c>
      <c r="E46" s="336"/>
      <c r="F46" s="336"/>
      <c r="G46" s="350" t="str">
        <f t="shared" si="3"/>
        <v/>
      </c>
      <c r="H46" s="351" t="str">
        <f t="shared" si="5"/>
        <v/>
      </c>
      <c r="I46" s="352" t="str">
        <f t="shared" si="6"/>
        <v/>
      </c>
      <c r="J46" s="350" t="str">
        <f t="shared" si="4"/>
        <v/>
      </c>
    </row>
    <row r="47" ht="15.0" customHeight="1">
      <c r="B47" s="349">
        <v>44.0</v>
      </c>
      <c r="C47" s="344" t="str">
        <f t="shared" si="1"/>
        <v/>
      </c>
      <c r="D47" s="345" t="str">
        <f t="shared" si="2"/>
        <v/>
      </c>
      <c r="E47" s="336"/>
      <c r="F47" s="336"/>
      <c r="G47" s="350" t="str">
        <f t="shared" si="3"/>
        <v/>
      </c>
      <c r="H47" s="351" t="str">
        <f t="shared" si="5"/>
        <v/>
      </c>
      <c r="I47" s="352" t="str">
        <f t="shared" si="6"/>
        <v/>
      </c>
      <c r="J47" s="350" t="str">
        <f t="shared" si="4"/>
        <v/>
      </c>
    </row>
    <row r="48" ht="15.0" customHeight="1">
      <c r="B48" s="349">
        <v>45.0</v>
      </c>
      <c r="C48" s="344" t="str">
        <f t="shared" si="1"/>
        <v/>
      </c>
      <c r="D48" s="345" t="str">
        <f t="shared" si="2"/>
        <v/>
      </c>
      <c r="E48" s="336"/>
      <c r="F48" s="336"/>
      <c r="G48" s="350" t="str">
        <f t="shared" si="3"/>
        <v/>
      </c>
      <c r="H48" s="351" t="str">
        <f t="shared" si="5"/>
        <v/>
      </c>
      <c r="I48" s="352" t="str">
        <f t="shared" si="6"/>
        <v/>
      </c>
      <c r="J48" s="350" t="str">
        <f t="shared" si="4"/>
        <v/>
      </c>
    </row>
    <row r="49" ht="15.0" customHeight="1">
      <c r="B49" s="349">
        <v>46.0</v>
      </c>
      <c r="C49" s="344" t="str">
        <f t="shared" si="1"/>
        <v/>
      </c>
      <c r="D49" s="345" t="str">
        <f t="shared" si="2"/>
        <v/>
      </c>
      <c r="E49" s="336"/>
      <c r="F49" s="336"/>
      <c r="G49" s="350" t="str">
        <f t="shared" si="3"/>
        <v/>
      </c>
      <c r="H49" s="351" t="str">
        <f t="shared" si="5"/>
        <v/>
      </c>
      <c r="I49" s="352" t="str">
        <f t="shared" si="6"/>
        <v/>
      </c>
      <c r="J49" s="350" t="str">
        <f t="shared" si="4"/>
        <v/>
      </c>
    </row>
    <row r="50" ht="15.0" customHeight="1">
      <c r="B50" s="349">
        <v>47.0</v>
      </c>
      <c r="C50" s="344" t="str">
        <f t="shared" si="1"/>
        <v/>
      </c>
      <c r="D50" s="345" t="str">
        <f t="shared" si="2"/>
        <v/>
      </c>
      <c r="E50" s="336"/>
      <c r="F50" s="336"/>
      <c r="G50" s="350" t="str">
        <f t="shared" si="3"/>
        <v/>
      </c>
      <c r="H50" s="351" t="str">
        <f t="shared" si="5"/>
        <v/>
      </c>
      <c r="I50" s="352" t="str">
        <f t="shared" si="6"/>
        <v/>
      </c>
      <c r="J50" s="350" t="str">
        <f t="shared" si="4"/>
        <v/>
      </c>
    </row>
    <row r="51" ht="15.0" customHeight="1">
      <c r="B51" s="349">
        <v>48.0</v>
      </c>
      <c r="C51" s="344" t="str">
        <f t="shared" si="1"/>
        <v/>
      </c>
      <c r="D51" s="345" t="str">
        <f t="shared" si="2"/>
        <v/>
      </c>
      <c r="E51" s="336"/>
      <c r="F51" s="336"/>
      <c r="G51" s="350" t="str">
        <f t="shared" si="3"/>
        <v/>
      </c>
      <c r="H51" s="351" t="str">
        <f t="shared" si="5"/>
        <v/>
      </c>
      <c r="I51" s="352" t="str">
        <f t="shared" si="6"/>
        <v/>
      </c>
      <c r="J51" s="350" t="str">
        <f t="shared" si="4"/>
        <v/>
      </c>
    </row>
    <row r="52" ht="15.0" customHeight="1">
      <c r="B52" s="349">
        <v>49.0</v>
      </c>
      <c r="C52" s="344" t="str">
        <f t="shared" si="1"/>
        <v/>
      </c>
      <c r="D52" s="345" t="str">
        <f t="shared" si="2"/>
        <v/>
      </c>
      <c r="E52" s="336"/>
      <c r="F52" s="336"/>
      <c r="G52" s="350" t="str">
        <f t="shared" si="3"/>
        <v/>
      </c>
      <c r="H52" s="351" t="str">
        <f t="shared" si="5"/>
        <v/>
      </c>
      <c r="I52" s="352" t="str">
        <f t="shared" si="6"/>
        <v/>
      </c>
      <c r="J52" s="350" t="str">
        <f t="shared" si="4"/>
        <v/>
      </c>
    </row>
    <row r="53" ht="15.0" customHeight="1">
      <c r="B53" s="349">
        <v>50.0</v>
      </c>
      <c r="C53" s="344" t="str">
        <f t="shared" si="1"/>
        <v/>
      </c>
      <c r="D53" s="345" t="str">
        <f t="shared" si="2"/>
        <v/>
      </c>
      <c r="E53" s="336"/>
      <c r="F53" s="336"/>
      <c r="G53" s="350" t="str">
        <f t="shared" si="3"/>
        <v/>
      </c>
      <c r="H53" s="351" t="str">
        <f t="shared" si="5"/>
        <v/>
      </c>
      <c r="I53" s="352" t="str">
        <f t="shared" si="6"/>
        <v/>
      </c>
      <c r="J53" s="350" t="str">
        <f t="shared" si="4"/>
        <v/>
      </c>
    </row>
    <row r="54" ht="15.0" customHeight="1">
      <c r="B54" s="349">
        <v>51.0</v>
      </c>
      <c r="C54" s="344" t="str">
        <f t="shared" si="1"/>
        <v/>
      </c>
      <c r="D54" s="345" t="str">
        <f t="shared" si="2"/>
        <v/>
      </c>
      <c r="E54" s="336"/>
      <c r="F54" s="336"/>
      <c r="G54" s="350" t="str">
        <f t="shared" si="3"/>
        <v/>
      </c>
      <c r="H54" s="351" t="str">
        <f t="shared" si="5"/>
        <v/>
      </c>
      <c r="I54" s="352" t="str">
        <f t="shared" si="6"/>
        <v/>
      </c>
      <c r="J54" s="350" t="str">
        <f t="shared" si="4"/>
        <v/>
      </c>
    </row>
    <row r="55" ht="15.0" customHeight="1">
      <c r="B55" s="349">
        <v>52.0</v>
      </c>
      <c r="C55" s="344" t="str">
        <f t="shared" si="1"/>
        <v/>
      </c>
      <c r="D55" s="345" t="str">
        <f t="shared" si="2"/>
        <v/>
      </c>
      <c r="E55" s="336"/>
      <c r="F55" s="336"/>
      <c r="G55" s="350" t="str">
        <f t="shared" si="3"/>
        <v/>
      </c>
      <c r="H55" s="351" t="str">
        <f t="shared" si="5"/>
        <v/>
      </c>
      <c r="I55" s="352" t="str">
        <f t="shared" si="6"/>
        <v/>
      </c>
      <c r="J55" s="350" t="str">
        <f t="shared" si="4"/>
        <v/>
      </c>
    </row>
    <row r="56" ht="15.0" customHeight="1">
      <c r="B56" s="349">
        <v>53.0</v>
      </c>
      <c r="C56" s="344" t="str">
        <f t="shared" si="1"/>
        <v/>
      </c>
      <c r="D56" s="345" t="str">
        <f t="shared" si="2"/>
        <v/>
      </c>
      <c r="E56" s="336"/>
      <c r="F56" s="336"/>
      <c r="G56" s="350" t="str">
        <f t="shared" si="3"/>
        <v/>
      </c>
      <c r="H56" s="351" t="str">
        <f t="shared" si="5"/>
        <v/>
      </c>
      <c r="I56" s="352" t="str">
        <f t="shared" si="6"/>
        <v/>
      </c>
      <c r="J56" s="350" t="str">
        <f t="shared" si="4"/>
        <v/>
      </c>
    </row>
    <row r="57" ht="15.0" customHeight="1">
      <c r="B57" s="349">
        <v>54.0</v>
      </c>
      <c r="C57" s="344" t="str">
        <f t="shared" si="1"/>
        <v/>
      </c>
      <c r="D57" s="345" t="str">
        <f t="shared" si="2"/>
        <v/>
      </c>
      <c r="E57" s="336"/>
      <c r="F57" s="336"/>
      <c r="G57" s="350" t="str">
        <f t="shared" si="3"/>
        <v/>
      </c>
      <c r="H57" s="351" t="str">
        <f t="shared" si="5"/>
        <v/>
      </c>
      <c r="I57" s="352" t="str">
        <f t="shared" si="6"/>
        <v/>
      </c>
      <c r="J57" s="350" t="str">
        <f t="shared" si="4"/>
        <v/>
      </c>
    </row>
    <row r="58" ht="15.0" customHeight="1">
      <c r="B58" s="349">
        <v>55.0</v>
      </c>
      <c r="C58" s="344" t="str">
        <f t="shared" si="1"/>
        <v/>
      </c>
      <c r="D58" s="345" t="str">
        <f t="shared" si="2"/>
        <v/>
      </c>
      <c r="E58" s="336"/>
      <c r="F58" s="336"/>
      <c r="G58" s="350" t="str">
        <f t="shared" si="3"/>
        <v/>
      </c>
      <c r="H58" s="351" t="str">
        <f t="shared" si="5"/>
        <v/>
      </c>
      <c r="I58" s="352" t="str">
        <f t="shared" si="6"/>
        <v/>
      </c>
      <c r="J58" s="350" t="str">
        <f t="shared" si="4"/>
        <v/>
      </c>
    </row>
    <row r="59" ht="15.0" customHeight="1">
      <c r="B59" s="349">
        <v>56.0</v>
      </c>
      <c r="C59" s="344" t="str">
        <f t="shared" si="1"/>
        <v/>
      </c>
      <c r="D59" s="345" t="str">
        <f t="shared" si="2"/>
        <v/>
      </c>
      <c r="E59" s="336"/>
      <c r="F59" s="336"/>
      <c r="G59" s="350" t="str">
        <f t="shared" si="3"/>
        <v/>
      </c>
      <c r="H59" s="351" t="str">
        <f t="shared" si="5"/>
        <v/>
      </c>
      <c r="I59" s="352" t="str">
        <f t="shared" si="6"/>
        <v/>
      </c>
      <c r="J59" s="350" t="str">
        <f t="shared" si="4"/>
        <v/>
      </c>
    </row>
    <row r="60" ht="15.0" customHeight="1">
      <c r="B60" s="349">
        <v>57.0</v>
      </c>
      <c r="C60" s="344" t="str">
        <f t="shared" si="1"/>
        <v/>
      </c>
      <c r="D60" s="345" t="str">
        <f t="shared" si="2"/>
        <v/>
      </c>
      <c r="E60" s="336"/>
      <c r="F60" s="336"/>
      <c r="G60" s="350" t="str">
        <f t="shared" si="3"/>
        <v/>
      </c>
      <c r="H60" s="351" t="str">
        <f t="shared" si="5"/>
        <v/>
      </c>
      <c r="I60" s="352" t="str">
        <f t="shared" si="6"/>
        <v/>
      </c>
      <c r="J60" s="350" t="str">
        <f t="shared" si="4"/>
        <v/>
      </c>
    </row>
    <row r="61" ht="15.0" customHeight="1">
      <c r="B61" s="349">
        <v>58.0</v>
      </c>
      <c r="C61" s="344" t="str">
        <f t="shared" si="1"/>
        <v/>
      </c>
      <c r="D61" s="345" t="str">
        <f t="shared" si="2"/>
        <v/>
      </c>
      <c r="E61" s="336"/>
      <c r="F61" s="336"/>
      <c r="G61" s="350" t="str">
        <f t="shared" si="3"/>
        <v/>
      </c>
      <c r="H61" s="351" t="str">
        <f t="shared" si="5"/>
        <v/>
      </c>
      <c r="I61" s="352" t="str">
        <f t="shared" si="6"/>
        <v/>
      </c>
      <c r="J61" s="350" t="str">
        <f t="shared" si="4"/>
        <v/>
      </c>
    </row>
    <row r="62" ht="15.0" customHeight="1">
      <c r="B62" s="349">
        <v>59.0</v>
      </c>
      <c r="C62" s="344" t="str">
        <f t="shared" si="1"/>
        <v/>
      </c>
      <c r="D62" s="345" t="str">
        <f t="shared" si="2"/>
        <v/>
      </c>
      <c r="E62" s="336"/>
      <c r="F62" s="336"/>
      <c r="G62" s="350" t="str">
        <f t="shared" si="3"/>
        <v/>
      </c>
      <c r="H62" s="351" t="str">
        <f t="shared" si="5"/>
        <v/>
      </c>
      <c r="I62" s="352" t="str">
        <f t="shared" si="6"/>
        <v/>
      </c>
      <c r="J62" s="350" t="str">
        <f t="shared" si="4"/>
        <v/>
      </c>
    </row>
    <row r="63" ht="15.0" customHeight="1">
      <c r="B63" s="349">
        <v>60.0</v>
      </c>
      <c r="C63" s="344" t="str">
        <f t="shared" si="1"/>
        <v/>
      </c>
      <c r="D63" s="345" t="str">
        <f t="shared" si="2"/>
        <v/>
      </c>
      <c r="E63" s="336"/>
      <c r="F63" s="336"/>
      <c r="G63" s="350" t="str">
        <f t="shared" si="3"/>
        <v/>
      </c>
      <c r="H63" s="351" t="str">
        <f t="shared" si="5"/>
        <v/>
      </c>
      <c r="I63" s="352" t="str">
        <f t="shared" si="6"/>
        <v/>
      </c>
      <c r="J63" s="350" t="str">
        <f t="shared" si="4"/>
        <v/>
      </c>
    </row>
    <row r="64" ht="15.0" customHeight="1">
      <c r="B64" s="349">
        <v>61.0</v>
      </c>
      <c r="C64" s="344" t="str">
        <f t="shared" si="1"/>
        <v/>
      </c>
      <c r="D64" s="345" t="str">
        <f t="shared" si="2"/>
        <v/>
      </c>
      <c r="E64" s="336"/>
      <c r="F64" s="336"/>
      <c r="G64" s="350" t="str">
        <f t="shared" si="3"/>
        <v/>
      </c>
      <c r="H64" s="351" t="str">
        <f t="shared" si="5"/>
        <v/>
      </c>
      <c r="I64" s="352" t="str">
        <f t="shared" si="6"/>
        <v/>
      </c>
      <c r="J64" s="350" t="str">
        <f t="shared" si="4"/>
        <v/>
      </c>
    </row>
    <row r="65" ht="15.0" customHeight="1">
      <c r="B65" s="349">
        <v>62.0</v>
      </c>
      <c r="C65" s="344" t="str">
        <f t="shared" si="1"/>
        <v/>
      </c>
      <c r="D65" s="345" t="str">
        <f t="shared" si="2"/>
        <v/>
      </c>
      <c r="E65" s="336"/>
      <c r="F65" s="336"/>
      <c r="G65" s="350" t="str">
        <f t="shared" si="3"/>
        <v/>
      </c>
      <c r="H65" s="351" t="str">
        <f t="shared" si="5"/>
        <v/>
      </c>
      <c r="I65" s="352" t="str">
        <f t="shared" si="6"/>
        <v/>
      </c>
      <c r="J65" s="350" t="str">
        <f t="shared" si="4"/>
        <v/>
      </c>
    </row>
    <row r="66" ht="15.0" customHeight="1">
      <c r="B66" s="349">
        <v>63.0</v>
      </c>
      <c r="C66" s="344" t="str">
        <f t="shared" si="1"/>
        <v/>
      </c>
      <c r="D66" s="345" t="str">
        <f t="shared" si="2"/>
        <v/>
      </c>
      <c r="E66" s="336"/>
      <c r="F66" s="336"/>
      <c r="G66" s="350" t="str">
        <f t="shared" si="3"/>
        <v/>
      </c>
      <c r="H66" s="351" t="str">
        <f t="shared" si="5"/>
        <v/>
      </c>
      <c r="I66" s="352" t="str">
        <f t="shared" si="6"/>
        <v/>
      </c>
      <c r="J66" s="350" t="str">
        <f t="shared" si="4"/>
        <v/>
      </c>
    </row>
    <row r="67" ht="15.0" customHeight="1">
      <c r="B67" s="349">
        <v>64.0</v>
      </c>
      <c r="C67" s="344" t="str">
        <f t="shared" si="1"/>
        <v/>
      </c>
      <c r="D67" s="345" t="str">
        <f t="shared" si="2"/>
        <v/>
      </c>
      <c r="E67" s="336"/>
      <c r="F67" s="336"/>
      <c r="G67" s="350" t="str">
        <f t="shared" si="3"/>
        <v/>
      </c>
      <c r="H67" s="351" t="str">
        <f t="shared" si="5"/>
        <v/>
      </c>
      <c r="I67" s="352" t="str">
        <f t="shared" si="6"/>
        <v/>
      </c>
      <c r="J67" s="350" t="str">
        <f t="shared" si="4"/>
        <v/>
      </c>
    </row>
    <row r="68" ht="15.0" customHeight="1">
      <c r="B68" s="349">
        <v>65.0</v>
      </c>
      <c r="C68" s="344" t="str">
        <f t="shared" si="1"/>
        <v/>
      </c>
      <c r="D68" s="345" t="str">
        <f t="shared" si="2"/>
        <v/>
      </c>
      <c r="E68" s="336"/>
      <c r="F68" s="336"/>
      <c r="G68" s="350" t="str">
        <f t="shared" si="3"/>
        <v/>
      </c>
      <c r="H68" s="351" t="str">
        <f t="shared" si="5"/>
        <v/>
      </c>
      <c r="I68" s="352" t="str">
        <f t="shared" si="6"/>
        <v/>
      </c>
      <c r="J68" s="350" t="str">
        <f t="shared" si="4"/>
        <v/>
      </c>
    </row>
    <row r="69" ht="15.0" customHeight="1">
      <c r="B69" s="349">
        <v>66.0</v>
      </c>
      <c r="C69" s="344" t="str">
        <f t="shared" si="1"/>
        <v/>
      </c>
      <c r="D69" s="345" t="str">
        <f t="shared" si="2"/>
        <v/>
      </c>
      <c r="E69" s="336"/>
      <c r="F69" s="336"/>
      <c r="G69" s="350" t="str">
        <f t="shared" si="3"/>
        <v/>
      </c>
      <c r="H69" s="351" t="str">
        <f t="shared" si="5"/>
        <v/>
      </c>
      <c r="I69" s="352" t="str">
        <f t="shared" si="6"/>
        <v/>
      </c>
      <c r="J69" s="350" t="str">
        <f t="shared" si="4"/>
        <v/>
      </c>
    </row>
    <row r="70" ht="15.0" customHeight="1">
      <c r="B70" s="349">
        <v>67.0</v>
      </c>
      <c r="C70" s="344" t="str">
        <f t="shared" si="1"/>
        <v/>
      </c>
      <c r="D70" s="345" t="str">
        <f t="shared" si="2"/>
        <v/>
      </c>
      <c r="E70" s="336"/>
      <c r="F70" s="336"/>
      <c r="G70" s="350" t="str">
        <f t="shared" si="3"/>
        <v/>
      </c>
      <c r="H70" s="351" t="str">
        <f t="shared" si="5"/>
        <v/>
      </c>
      <c r="I70" s="352" t="str">
        <f t="shared" si="6"/>
        <v/>
      </c>
      <c r="J70" s="350" t="str">
        <f t="shared" si="4"/>
        <v/>
      </c>
    </row>
    <row r="71" ht="15.0" customHeight="1">
      <c r="B71" s="349">
        <v>68.0</v>
      </c>
      <c r="C71" s="344" t="str">
        <f t="shared" si="1"/>
        <v/>
      </c>
      <c r="D71" s="345" t="str">
        <f t="shared" si="2"/>
        <v/>
      </c>
      <c r="E71" s="336"/>
      <c r="F71" s="336"/>
      <c r="G71" s="350" t="str">
        <f t="shared" si="3"/>
        <v/>
      </c>
      <c r="H71" s="351" t="str">
        <f t="shared" si="5"/>
        <v/>
      </c>
      <c r="I71" s="352" t="str">
        <f t="shared" si="6"/>
        <v/>
      </c>
      <c r="J71" s="350" t="str">
        <f t="shared" si="4"/>
        <v/>
      </c>
    </row>
    <row r="72" ht="15.0" customHeight="1">
      <c r="B72" s="349">
        <v>69.0</v>
      </c>
      <c r="C72" s="344" t="str">
        <f t="shared" si="1"/>
        <v/>
      </c>
      <c r="D72" s="345" t="str">
        <f t="shared" si="2"/>
        <v/>
      </c>
      <c r="E72" s="336"/>
      <c r="F72" s="336"/>
      <c r="G72" s="350" t="str">
        <f t="shared" si="3"/>
        <v/>
      </c>
      <c r="H72" s="351" t="str">
        <f t="shared" si="5"/>
        <v/>
      </c>
      <c r="I72" s="352" t="str">
        <f t="shared" si="6"/>
        <v/>
      </c>
      <c r="J72" s="350" t="str">
        <f t="shared" si="4"/>
        <v/>
      </c>
    </row>
    <row r="73" ht="15.0" customHeight="1">
      <c r="B73" s="349">
        <v>70.0</v>
      </c>
      <c r="C73" s="344" t="str">
        <f t="shared" si="1"/>
        <v/>
      </c>
      <c r="D73" s="345" t="str">
        <f t="shared" si="2"/>
        <v/>
      </c>
      <c r="E73" s="336"/>
      <c r="F73" s="336"/>
      <c r="G73" s="350" t="str">
        <f t="shared" si="3"/>
        <v/>
      </c>
      <c r="H73" s="351" t="str">
        <f t="shared" si="5"/>
        <v/>
      </c>
      <c r="I73" s="352" t="str">
        <f t="shared" si="6"/>
        <v/>
      </c>
      <c r="J73" s="350" t="str">
        <f t="shared" si="4"/>
        <v/>
      </c>
    </row>
    <row r="74" ht="15.0" customHeight="1">
      <c r="B74" s="349">
        <v>71.0</v>
      </c>
      <c r="C74" s="344" t="str">
        <f t="shared" si="1"/>
        <v/>
      </c>
      <c r="D74" s="345" t="str">
        <f t="shared" si="2"/>
        <v/>
      </c>
      <c r="E74" s="336"/>
      <c r="F74" s="336"/>
      <c r="G74" s="350" t="str">
        <f t="shared" si="3"/>
        <v/>
      </c>
      <c r="H74" s="351" t="str">
        <f t="shared" si="5"/>
        <v/>
      </c>
      <c r="I74" s="352" t="str">
        <f t="shared" si="6"/>
        <v/>
      </c>
      <c r="J74" s="350" t="str">
        <f t="shared" si="4"/>
        <v/>
      </c>
    </row>
    <row r="75" ht="15.0" customHeight="1">
      <c r="B75" s="349">
        <v>72.0</v>
      </c>
      <c r="C75" s="344" t="str">
        <f t="shared" si="1"/>
        <v/>
      </c>
      <c r="D75" s="345" t="str">
        <f t="shared" si="2"/>
        <v/>
      </c>
      <c r="E75" s="336"/>
      <c r="F75" s="336"/>
      <c r="G75" s="350" t="str">
        <f t="shared" si="3"/>
        <v/>
      </c>
      <c r="H75" s="351" t="str">
        <f t="shared" si="5"/>
        <v/>
      </c>
      <c r="I75" s="352" t="str">
        <f t="shared" si="6"/>
        <v/>
      </c>
      <c r="J75" s="350" t="str">
        <f t="shared" si="4"/>
        <v/>
      </c>
    </row>
    <row r="76" ht="15.0" customHeight="1">
      <c r="B76" s="349">
        <v>73.0</v>
      </c>
      <c r="C76" s="344" t="str">
        <f t="shared" si="1"/>
        <v/>
      </c>
      <c r="D76" s="345" t="str">
        <f t="shared" si="2"/>
        <v/>
      </c>
      <c r="E76" s="336"/>
      <c r="F76" s="336"/>
      <c r="G76" s="350" t="str">
        <f t="shared" si="3"/>
        <v/>
      </c>
      <c r="H76" s="351" t="str">
        <f t="shared" si="5"/>
        <v/>
      </c>
      <c r="I76" s="352" t="str">
        <f t="shared" si="6"/>
        <v/>
      </c>
      <c r="J76" s="350" t="str">
        <f t="shared" si="4"/>
        <v/>
      </c>
    </row>
    <row r="77" ht="15.0" customHeight="1">
      <c r="B77" s="349">
        <v>74.0</v>
      </c>
      <c r="C77" s="344" t="str">
        <f t="shared" si="1"/>
        <v/>
      </c>
      <c r="D77" s="345" t="str">
        <f t="shared" si="2"/>
        <v/>
      </c>
      <c r="E77" s="336"/>
      <c r="F77" s="336"/>
      <c r="G77" s="350" t="str">
        <f t="shared" si="3"/>
        <v/>
      </c>
      <c r="H77" s="351" t="str">
        <f t="shared" si="5"/>
        <v/>
      </c>
      <c r="I77" s="352" t="str">
        <f t="shared" si="6"/>
        <v/>
      </c>
      <c r="J77" s="350" t="str">
        <f t="shared" si="4"/>
        <v/>
      </c>
    </row>
    <row r="78" ht="15.0" customHeight="1">
      <c r="B78" s="349">
        <v>75.0</v>
      </c>
      <c r="C78" s="344" t="str">
        <f t="shared" si="1"/>
        <v/>
      </c>
      <c r="D78" s="345" t="str">
        <f t="shared" si="2"/>
        <v/>
      </c>
      <c r="E78" s="336"/>
      <c r="F78" s="336"/>
      <c r="G78" s="350" t="str">
        <f t="shared" si="3"/>
        <v/>
      </c>
      <c r="H78" s="351" t="str">
        <f t="shared" si="5"/>
        <v/>
      </c>
      <c r="I78" s="352" t="str">
        <f t="shared" si="6"/>
        <v/>
      </c>
      <c r="J78" s="350" t="str">
        <f t="shared" si="4"/>
        <v/>
      </c>
    </row>
    <row r="79" ht="15.0" customHeight="1">
      <c r="B79" s="349">
        <v>76.0</v>
      </c>
      <c r="C79" s="344" t="str">
        <f t="shared" si="1"/>
        <v/>
      </c>
      <c r="D79" s="345" t="str">
        <f t="shared" si="2"/>
        <v/>
      </c>
      <c r="E79" s="336"/>
      <c r="F79" s="336"/>
      <c r="G79" s="350" t="str">
        <f t="shared" si="3"/>
        <v/>
      </c>
      <c r="H79" s="351" t="str">
        <f t="shared" si="5"/>
        <v/>
      </c>
      <c r="I79" s="352" t="str">
        <f t="shared" si="6"/>
        <v/>
      </c>
      <c r="J79" s="350" t="str">
        <f t="shared" si="4"/>
        <v/>
      </c>
    </row>
    <row r="80" ht="15.0" customHeight="1">
      <c r="B80" s="349">
        <v>77.0</v>
      </c>
      <c r="C80" s="344" t="str">
        <f t="shared" si="1"/>
        <v/>
      </c>
      <c r="D80" s="345" t="str">
        <f t="shared" si="2"/>
        <v/>
      </c>
      <c r="E80" s="336"/>
      <c r="F80" s="336"/>
      <c r="G80" s="350" t="str">
        <f t="shared" si="3"/>
        <v/>
      </c>
      <c r="H80" s="351" t="str">
        <f t="shared" si="5"/>
        <v/>
      </c>
      <c r="I80" s="352" t="str">
        <f t="shared" si="6"/>
        <v/>
      </c>
      <c r="J80" s="350" t="str">
        <f t="shared" si="4"/>
        <v/>
      </c>
    </row>
    <row r="81" ht="15.0" customHeight="1">
      <c r="B81" s="349">
        <v>78.0</v>
      </c>
      <c r="C81" s="344" t="str">
        <f t="shared" si="1"/>
        <v/>
      </c>
      <c r="D81" s="345" t="str">
        <f t="shared" si="2"/>
        <v/>
      </c>
      <c r="E81" s="336"/>
      <c r="F81" s="336"/>
      <c r="G81" s="350" t="str">
        <f t="shared" si="3"/>
        <v/>
      </c>
      <c r="H81" s="351" t="str">
        <f t="shared" si="5"/>
        <v/>
      </c>
      <c r="I81" s="352" t="str">
        <f t="shared" si="6"/>
        <v/>
      </c>
      <c r="J81" s="350" t="str">
        <f t="shared" si="4"/>
        <v/>
      </c>
    </row>
    <row r="82" ht="15.0" customHeight="1">
      <c r="B82" s="349">
        <v>79.0</v>
      </c>
      <c r="C82" s="344" t="str">
        <f t="shared" si="1"/>
        <v/>
      </c>
      <c r="D82" s="345" t="str">
        <f t="shared" si="2"/>
        <v/>
      </c>
      <c r="E82" s="336"/>
      <c r="F82" s="336"/>
      <c r="G82" s="350" t="str">
        <f t="shared" si="3"/>
        <v/>
      </c>
      <c r="H82" s="351" t="str">
        <f t="shared" si="5"/>
        <v/>
      </c>
      <c r="I82" s="352" t="str">
        <f t="shared" si="6"/>
        <v/>
      </c>
      <c r="J82" s="350" t="str">
        <f t="shared" si="4"/>
        <v/>
      </c>
    </row>
    <row r="83" ht="15.0" customHeight="1">
      <c r="B83" s="349">
        <v>80.0</v>
      </c>
      <c r="C83" s="344" t="str">
        <f t="shared" si="1"/>
        <v/>
      </c>
      <c r="D83" s="345" t="str">
        <f t="shared" si="2"/>
        <v/>
      </c>
      <c r="E83" s="336"/>
      <c r="F83" s="336"/>
      <c r="G83" s="350" t="str">
        <f t="shared" si="3"/>
        <v/>
      </c>
      <c r="H83" s="351" t="str">
        <f t="shared" si="5"/>
        <v/>
      </c>
      <c r="I83" s="352" t="str">
        <f t="shared" si="6"/>
        <v/>
      </c>
      <c r="J83" s="350" t="str">
        <f t="shared" si="4"/>
        <v/>
      </c>
    </row>
    <row r="84" ht="15.0" customHeight="1">
      <c r="B84" s="349">
        <v>81.0</v>
      </c>
      <c r="C84" s="344" t="str">
        <f t="shared" si="1"/>
        <v/>
      </c>
      <c r="D84" s="345" t="str">
        <f t="shared" si="2"/>
        <v/>
      </c>
      <c r="E84" s="336"/>
      <c r="F84" s="336"/>
      <c r="G84" s="350" t="str">
        <f t="shared" si="3"/>
        <v/>
      </c>
      <c r="H84" s="351" t="str">
        <f t="shared" si="5"/>
        <v/>
      </c>
      <c r="I84" s="352" t="str">
        <f t="shared" si="6"/>
        <v/>
      </c>
      <c r="J84" s="350" t="str">
        <f t="shared" si="4"/>
        <v/>
      </c>
    </row>
    <row r="85" ht="15.0" customHeight="1">
      <c r="B85" s="349">
        <v>82.0</v>
      </c>
      <c r="C85" s="344" t="str">
        <f t="shared" si="1"/>
        <v/>
      </c>
      <c r="D85" s="345" t="str">
        <f t="shared" si="2"/>
        <v/>
      </c>
      <c r="E85" s="336"/>
      <c r="F85" s="336"/>
      <c r="G85" s="350" t="str">
        <f t="shared" si="3"/>
        <v/>
      </c>
      <c r="H85" s="351" t="str">
        <f t="shared" si="5"/>
        <v/>
      </c>
      <c r="I85" s="352" t="str">
        <f t="shared" si="6"/>
        <v/>
      </c>
      <c r="J85" s="350" t="str">
        <f t="shared" si="4"/>
        <v/>
      </c>
    </row>
    <row r="86" ht="15.0" customHeight="1">
      <c r="B86" s="349">
        <v>83.0</v>
      </c>
      <c r="C86" s="344" t="str">
        <f t="shared" si="1"/>
        <v/>
      </c>
      <c r="D86" s="345" t="str">
        <f t="shared" si="2"/>
        <v/>
      </c>
      <c r="E86" s="336"/>
      <c r="F86" s="336"/>
      <c r="G86" s="350" t="str">
        <f t="shared" si="3"/>
        <v/>
      </c>
      <c r="H86" s="351" t="str">
        <f t="shared" si="5"/>
        <v/>
      </c>
      <c r="I86" s="352" t="str">
        <f t="shared" si="6"/>
        <v/>
      </c>
      <c r="J86" s="350" t="str">
        <f t="shared" si="4"/>
        <v/>
      </c>
    </row>
    <row r="87" ht="15.0" customHeight="1">
      <c r="B87" s="349">
        <v>84.0</v>
      </c>
      <c r="C87" s="344" t="str">
        <f t="shared" si="1"/>
        <v/>
      </c>
      <c r="D87" s="345" t="str">
        <f t="shared" si="2"/>
        <v/>
      </c>
      <c r="E87" s="336"/>
      <c r="F87" s="336"/>
      <c r="G87" s="350" t="str">
        <f t="shared" si="3"/>
        <v/>
      </c>
      <c r="H87" s="351" t="str">
        <f t="shared" si="5"/>
        <v/>
      </c>
      <c r="I87" s="352" t="str">
        <f t="shared" si="6"/>
        <v/>
      </c>
      <c r="J87" s="350" t="str">
        <f t="shared" si="4"/>
        <v/>
      </c>
    </row>
    <row r="88" ht="15.0" customHeight="1">
      <c r="B88" s="349">
        <v>85.0</v>
      </c>
      <c r="C88" s="344" t="str">
        <f t="shared" si="1"/>
        <v/>
      </c>
      <c r="D88" s="345" t="str">
        <f t="shared" si="2"/>
        <v/>
      </c>
      <c r="E88" s="336"/>
      <c r="F88" s="336"/>
      <c r="G88" s="350" t="str">
        <f t="shared" si="3"/>
        <v/>
      </c>
      <c r="H88" s="351" t="str">
        <f t="shared" si="5"/>
        <v/>
      </c>
      <c r="I88" s="352" t="str">
        <f t="shared" si="6"/>
        <v/>
      </c>
      <c r="J88" s="350" t="str">
        <f t="shared" si="4"/>
        <v/>
      </c>
    </row>
    <row r="89" ht="15.0" customHeight="1">
      <c r="B89" s="349">
        <v>86.0</v>
      </c>
      <c r="C89" s="344" t="str">
        <f t="shared" si="1"/>
        <v/>
      </c>
      <c r="D89" s="345" t="str">
        <f t="shared" si="2"/>
        <v/>
      </c>
      <c r="E89" s="336"/>
      <c r="F89" s="336"/>
      <c r="G89" s="350" t="str">
        <f t="shared" si="3"/>
        <v/>
      </c>
      <c r="H89" s="351" t="str">
        <f t="shared" si="5"/>
        <v/>
      </c>
      <c r="I89" s="352" t="str">
        <f t="shared" si="6"/>
        <v/>
      </c>
      <c r="J89" s="350" t="str">
        <f t="shared" si="4"/>
        <v/>
      </c>
    </row>
    <row r="90" ht="15.0" customHeight="1">
      <c r="B90" s="349">
        <v>87.0</v>
      </c>
      <c r="C90" s="344" t="str">
        <f t="shared" si="1"/>
        <v/>
      </c>
      <c r="D90" s="345" t="str">
        <f t="shared" si="2"/>
        <v/>
      </c>
      <c r="E90" s="336"/>
      <c r="F90" s="336"/>
      <c r="G90" s="350" t="str">
        <f t="shared" si="3"/>
        <v/>
      </c>
      <c r="H90" s="351" t="str">
        <f t="shared" si="5"/>
        <v/>
      </c>
      <c r="I90" s="352" t="str">
        <f t="shared" si="6"/>
        <v/>
      </c>
      <c r="J90" s="350" t="str">
        <f t="shared" si="4"/>
        <v/>
      </c>
    </row>
    <row r="91" ht="15.0" customHeight="1">
      <c r="B91" s="349">
        <v>88.0</v>
      </c>
      <c r="C91" s="344" t="str">
        <f t="shared" si="1"/>
        <v/>
      </c>
      <c r="D91" s="345" t="str">
        <f t="shared" si="2"/>
        <v/>
      </c>
      <c r="E91" s="336"/>
      <c r="F91" s="336"/>
      <c r="G91" s="350" t="str">
        <f t="shared" si="3"/>
        <v/>
      </c>
      <c r="H91" s="351" t="str">
        <f t="shared" si="5"/>
        <v/>
      </c>
      <c r="I91" s="352" t="str">
        <f t="shared" si="6"/>
        <v/>
      </c>
      <c r="J91" s="350" t="str">
        <f t="shared" si="4"/>
        <v/>
      </c>
    </row>
    <row r="92" ht="15.0" customHeight="1">
      <c r="B92" s="349">
        <v>89.0</v>
      </c>
      <c r="C92" s="344" t="str">
        <f t="shared" si="1"/>
        <v/>
      </c>
      <c r="D92" s="345" t="str">
        <f t="shared" si="2"/>
        <v/>
      </c>
      <c r="E92" s="336"/>
      <c r="F92" s="336"/>
      <c r="G92" s="350" t="str">
        <f t="shared" si="3"/>
        <v/>
      </c>
      <c r="H92" s="351" t="str">
        <f t="shared" si="5"/>
        <v/>
      </c>
      <c r="I92" s="352" t="str">
        <f t="shared" si="6"/>
        <v/>
      </c>
      <c r="J92" s="350" t="str">
        <f t="shared" si="4"/>
        <v/>
      </c>
    </row>
    <row r="93" ht="15.0" customHeight="1">
      <c r="B93" s="349">
        <v>90.0</v>
      </c>
      <c r="C93" s="344" t="str">
        <f t="shared" si="1"/>
        <v/>
      </c>
      <c r="D93" s="345" t="str">
        <f t="shared" si="2"/>
        <v/>
      </c>
      <c r="E93" s="336"/>
      <c r="F93" s="336"/>
      <c r="G93" s="350" t="str">
        <f t="shared" si="3"/>
        <v/>
      </c>
      <c r="H93" s="351" t="str">
        <f t="shared" si="5"/>
        <v/>
      </c>
      <c r="I93" s="352" t="str">
        <f t="shared" si="6"/>
        <v/>
      </c>
      <c r="J93" s="350" t="str">
        <f t="shared" si="4"/>
        <v/>
      </c>
    </row>
    <row r="94" ht="15.0" customHeight="1">
      <c r="B94" s="349">
        <v>91.0</v>
      </c>
      <c r="C94" s="344" t="str">
        <f t="shared" si="1"/>
        <v/>
      </c>
      <c r="D94" s="345" t="str">
        <f t="shared" si="2"/>
        <v/>
      </c>
      <c r="E94" s="336"/>
      <c r="F94" s="336"/>
      <c r="G94" s="350" t="str">
        <f t="shared" si="3"/>
        <v/>
      </c>
      <c r="H94" s="351" t="str">
        <f t="shared" si="5"/>
        <v/>
      </c>
      <c r="I94" s="352" t="str">
        <f t="shared" si="6"/>
        <v/>
      </c>
      <c r="J94" s="350" t="str">
        <f t="shared" si="4"/>
        <v/>
      </c>
    </row>
    <row r="95" ht="15.0" customHeight="1">
      <c r="B95" s="349">
        <v>92.0</v>
      </c>
      <c r="C95" s="344" t="str">
        <f t="shared" si="1"/>
        <v/>
      </c>
      <c r="D95" s="345" t="str">
        <f t="shared" si="2"/>
        <v/>
      </c>
      <c r="E95" s="336"/>
      <c r="F95" s="336"/>
      <c r="G95" s="350" t="str">
        <f t="shared" si="3"/>
        <v/>
      </c>
      <c r="H95" s="351" t="str">
        <f t="shared" si="5"/>
        <v/>
      </c>
      <c r="I95" s="352" t="str">
        <f t="shared" si="6"/>
        <v/>
      </c>
      <c r="J95" s="350" t="str">
        <f t="shared" si="4"/>
        <v/>
      </c>
    </row>
    <row r="96" ht="15.0" customHeight="1">
      <c r="B96" s="349">
        <v>93.0</v>
      </c>
      <c r="C96" s="344" t="str">
        <f t="shared" si="1"/>
        <v/>
      </c>
      <c r="D96" s="345" t="str">
        <f t="shared" si="2"/>
        <v/>
      </c>
      <c r="E96" s="336"/>
      <c r="F96" s="336"/>
      <c r="G96" s="350" t="str">
        <f t="shared" si="3"/>
        <v/>
      </c>
      <c r="H96" s="351" t="str">
        <f t="shared" si="5"/>
        <v/>
      </c>
      <c r="I96" s="352" t="str">
        <f t="shared" si="6"/>
        <v/>
      </c>
      <c r="J96" s="350" t="str">
        <f t="shared" si="4"/>
        <v/>
      </c>
    </row>
    <row r="97" ht="15.0" customHeight="1">
      <c r="B97" s="349">
        <v>94.0</v>
      </c>
      <c r="C97" s="344" t="str">
        <f t="shared" si="1"/>
        <v/>
      </c>
      <c r="D97" s="345" t="str">
        <f t="shared" si="2"/>
        <v/>
      </c>
      <c r="E97" s="336"/>
      <c r="F97" s="336"/>
      <c r="G97" s="350" t="str">
        <f t="shared" si="3"/>
        <v/>
      </c>
      <c r="H97" s="351" t="str">
        <f t="shared" si="5"/>
        <v/>
      </c>
      <c r="I97" s="352" t="str">
        <f t="shared" si="6"/>
        <v/>
      </c>
      <c r="J97" s="350" t="str">
        <f t="shared" si="4"/>
        <v/>
      </c>
    </row>
    <row r="98" ht="15.0" customHeight="1">
      <c r="B98" s="349">
        <v>95.0</v>
      </c>
      <c r="C98" s="344" t="str">
        <f t="shared" si="1"/>
        <v/>
      </c>
      <c r="D98" s="345" t="str">
        <f t="shared" si="2"/>
        <v/>
      </c>
      <c r="E98" s="336"/>
      <c r="F98" s="336"/>
      <c r="G98" s="350" t="str">
        <f t="shared" si="3"/>
        <v/>
      </c>
      <c r="H98" s="351" t="str">
        <f t="shared" si="5"/>
        <v/>
      </c>
      <c r="I98" s="352" t="str">
        <f t="shared" si="6"/>
        <v/>
      </c>
      <c r="J98" s="350" t="str">
        <f t="shared" si="4"/>
        <v/>
      </c>
    </row>
    <row r="99" ht="15.0" customHeight="1">
      <c r="B99" s="349">
        <v>96.0</v>
      </c>
      <c r="C99" s="344" t="str">
        <f t="shared" si="1"/>
        <v/>
      </c>
      <c r="D99" s="345" t="str">
        <f t="shared" si="2"/>
        <v/>
      </c>
      <c r="E99" s="336"/>
      <c r="F99" s="336"/>
      <c r="G99" s="350" t="str">
        <f t="shared" si="3"/>
        <v/>
      </c>
      <c r="H99" s="351" t="str">
        <f t="shared" si="5"/>
        <v/>
      </c>
      <c r="I99" s="352" t="str">
        <f t="shared" si="6"/>
        <v/>
      </c>
      <c r="J99" s="350" t="str">
        <f t="shared" si="4"/>
        <v/>
      </c>
    </row>
    <row r="100" ht="15.0" customHeight="1">
      <c r="B100" s="349">
        <v>97.0</v>
      </c>
      <c r="C100" s="344" t="str">
        <f t="shared" si="1"/>
        <v/>
      </c>
      <c r="D100" s="345" t="str">
        <f t="shared" si="2"/>
        <v/>
      </c>
      <c r="E100" s="336"/>
      <c r="F100" s="336"/>
      <c r="G100" s="350" t="str">
        <f t="shared" si="3"/>
        <v/>
      </c>
      <c r="H100" s="351" t="str">
        <f t="shared" si="5"/>
        <v/>
      </c>
      <c r="I100" s="352" t="str">
        <f t="shared" si="6"/>
        <v/>
      </c>
      <c r="J100" s="350" t="str">
        <f t="shared" si="4"/>
        <v/>
      </c>
    </row>
    <row r="101" ht="15.0" customHeight="1">
      <c r="B101" s="349">
        <v>98.0</v>
      </c>
      <c r="C101" s="344" t="str">
        <f t="shared" si="1"/>
        <v/>
      </c>
      <c r="D101" s="345" t="str">
        <f t="shared" si="2"/>
        <v/>
      </c>
      <c r="E101" s="336"/>
      <c r="F101" s="336"/>
      <c r="G101" s="350" t="str">
        <f t="shared" si="3"/>
        <v/>
      </c>
      <c r="H101" s="351" t="str">
        <f t="shared" si="5"/>
        <v/>
      </c>
      <c r="I101" s="352" t="str">
        <f t="shared" si="6"/>
        <v/>
      </c>
      <c r="J101" s="350" t="str">
        <f t="shared" si="4"/>
        <v/>
      </c>
    </row>
    <row r="102" ht="15.0" customHeight="1">
      <c r="B102" s="349">
        <v>99.0</v>
      </c>
      <c r="C102" s="344" t="str">
        <f t="shared" si="1"/>
        <v/>
      </c>
      <c r="D102" s="345" t="str">
        <f t="shared" si="2"/>
        <v/>
      </c>
      <c r="E102" s="336"/>
      <c r="F102" s="336"/>
      <c r="G102" s="350" t="str">
        <f t="shared" si="3"/>
        <v/>
      </c>
      <c r="H102" s="351" t="str">
        <f t="shared" si="5"/>
        <v/>
      </c>
      <c r="I102" s="352" t="str">
        <f t="shared" si="6"/>
        <v/>
      </c>
      <c r="J102" s="350" t="str">
        <f t="shared" si="4"/>
        <v/>
      </c>
    </row>
    <row r="103" ht="15.0" customHeight="1">
      <c r="B103" s="353">
        <v>100.0</v>
      </c>
      <c r="C103" s="283" t="str">
        <f t="shared" si="1"/>
        <v/>
      </c>
      <c r="D103" s="354" t="str">
        <f t="shared" si="2"/>
        <v/>
      </c>
      <c r="E103" s="355"/>
      <c r="F103" s="356"/>
      <c r="G103" s="357" t="str">
        <f t="shared" si="3"/>
        <v/>
      </c>
      <c r="H103" s="358" t="str">
        <f t="shared" si="5"/>
        <v/>
      </c>
      <c r="I103" s="354" t="str">
        <f t="shared" si="6"/>
        <v/>
      </c>
      <c r="J103" s="357" t="str">
        <f t="shared" si="4"/>
        <v/>
      </c>
    </row>
    <row r="104" ht="15.0" customHeight="1">
      <c r="B104" s="336"/>
      <c r="C104" s="35"/>
    </row>
    <row r="105" ht="15.0" customHeight="1">
      <c r="B105" s="336"/>
      <c r="C105" s="35"/>
    </row>
    <row r="106" ht="15.0" customHeight="1">
      <c r="B106" s="336"/>
      <c r="C106" s="35"/>
    </row>
    <row r="107" ht="15.75" customHeight="1">
      <c r="B107" s="336"/>
      <c r="C107" s="35"/>
    </row>
    <row r="108" ht="15.75" customHeight="1">
      <c r="B108" s="336"/>
      <c r="C108" s="35"/>
    </row>
    <row r="109" ht="15.75" customHeight="1">
      <c r="B109" s="336"/>
      <c r="C109" s="35"/>
    </row>
    <row r="110" ht="15.75" customHeight="1">
      <c r="B110" s="336"/>
      <c r="C110" s="35"/>
    </row>
    <row r="111" ht="15.75" customHeight="1">
      <c r="B111" s="336"/>
      <c r="C111" s="35"/>
    </row>
    <row r="112" ht="15.75" customHeight="1">
      <c r="B112" s="336"/>
      <c r="C112" s="35"/>
    </row>
    <row r="113" ht="15.75" customHeight="1">
      <c r="B113" s="336"/>
      <c r="C113" s="35"/>
    </row>
    <row r="114" ht="15.75" customHeight="1">
      <c r="B114" s="336"/>
      <c r="C114" s="35"/>
    </row>
    <row r="115" ht="15.75" customHeight="1">
      <c r="B115" s="336"/>
      <c r="C115" s="35"/>
    </row>
    <row r="116" ht="15.75" customHeight="1">
      <c r="B116" s="336"/>
      <c r="C116" s="35"/>
    </row>
    <row r="117" ht="15.75" customHeight="1">
      <c r="B117" s="336"/>
      <c r="C117" s="35"/>
    </row>
    <row r="118" ht="15.75" customHeight="1">
      <c r="B118" s="336"/>
      <c r="C118" s="35"/>
    </row>
    <row r="119" ht="15.75" customHeight="1">
      <c r="B119" s="336"/>
      <c r="C119" s="35"/>
    </row>
    <row r="120" ht="15.75" customHeight="1">
      <c r="B120" s="336"/>
      <c r="C120" s="35"/>
    </row>
    <row r="121" ht="15.75" customHeight="1">
      <c r="B121" s="336"/>
      <c r="C121" s="35"/>
    </row>
    <row r="122" ht="15.75" customHeight="1">
      <c r="B122" s="336"/>
      <c r="C122" s="35"/>
    </row>
    <row r="123" ht="15.75" customHeight="1">
      <c r="B123" s="336"/>
      <c r="C123" s="35"/>
    </row>
    <row r="124" ht="15.75" customHeight="1">
      <c r="B124" s="336"/>
      <c r="C124" s="35"/>
    </row>
    <row r="125" ht="15.75" customHeight="1">
      <c r="B125" s="336"/>
      <c r="C125" s="35"/>
    </row>
    <row r="126" ht="15.75" customHeight="1">
      <c r="B126" s="336"/>
      <c r="C126" s="35"/>
    </row>
    <row r="127" ht="15.75" customHeight="1">
      <c r="B127" s="336"/>
      <c r="C127" s="35"/>
    </row>
    <row r="128" ht="15.75" customHeight="1">
      <c r="B128" s="336"/>
      <c r="C128" s="35"/>
    </row>
    <row r="129" ht="15.75" customHeight="1">
      <c r="B129" s="336"/>
      <c r="C129" s="35"/>
    </row>
    <row r="130" ht="15.75" customHeight="1">
      <c r="B130" s="336"/>
      <c r="C130" s="35"/>
    </row>
    <row r="131" ht="15.75" customHeight="1">
      <c r="B131" s="336"/>
      <c r="C131" s="35"/>
    </row>
    <row r="132" ht="15.75" customHeight="1">
      <c r="B132" s="336"/>
      <c r="C132" s="35"/>
    </row>
    <row r="133" ht="15.75" customHeight="1">
      <c r="B133" s="336"/>
      <c r="C133" s="35"/>
    </row>
    <row r="134" ht="15.75" customHeight="1">
      <c r="B134" s="336"/>
      <c r="C134" s="35"/>
    </row>
    <row r="135" ht="15.75" customHeight="1">
      <c r="B135" s="336"/>
      <c r="C135" s="35"/>
    </row>
    <row r="136" ht="15.75" customHeight="1">
      <c r="B136" s="336"/>
      <c r="C136" s="35"/>
    </row>
    <row r="137" ht="15.75" customHeight="1">
      <c r="B137" s="336"/>
      <c r="C137" s="35"/>
    </row>
    <row r="138" ht="15.75" customHeight="1">
      <c r="B138" s="336"/>
      <c r="C138" s="35"/>
    </row>
    <row r="139" ht="15.75" customHeight="1">
      <c r="B139" s="336"/>
      <c r="C139" s="35"/>
    </row>
    <row r="140" ht="15.75" customHeight="1">
      <c r="B140" s="336"/>
      <c r="C140" s="35"/>
    </row>
    <row r="141" ht="15.75" customHeight="1">
      <c r="B141" s="336"/>
      <c r="C141" s="35"/>
    </row>
    <row r="142" ht="15.75" customHeight="1">
      <c r="B142" s="336"/>
      <c r="C142" s="35"/>
    </row>
    <row r="143" ht="15.75" customHeight="1">
      <c r="B143" s="336"/>
      <c r="C143" s="35"/>
    </row>
    <row r="144" ht="15.75" customHeight="1">
      <c r="B144" s="336"/>
      <c r="C144" s="35"/>
    </row>
    <row r="145" ht="15.75" customHeight="1">
      <c r="B145" s="336"/>
      <c r="C145" s="35"/>
    </row>
    <row r="146" ht="15.75" customHeight="1">
      <c r="B146" s="336"/>
      <c r="C146" s="35"/>
    </row>
    <row r="147" ht="15.75" customHeight="1">
      <c r="B147" s="336"/>
      <c r="C147" s="35"/>
    </row>
    <row r="148" ht="15.75" customHeight="1">
      <c r="B148" s="336"/>
      <c r="C148" s="35"/>
    </row>
    <row r="149" ht="15.75" customHeight="1">
      <c r="B149" s="336"/>
      <c r="C149" s="35"/>
    </row>
    <row r="150" ht="15.75" customHeight="1">
      <c r="B150" s="336"/>
      <c r="C150" s="35"/>
    </row>
    <row r="151" ht="15.75" customHeight="1">
      <c r="B151" s="336"/>
      <c r="C151" s="35"/>
    </row>
    <row r="152" ht="15.75" customHeight="1">
      <c r="B152" s="336"/>
      <c r="C152" s="35"/>
    </row>
    <row r="153" ht="15.75" customHeight="1">
      <c r="B153" s="336"/>
      <c r="C153" s="35"/>
    </row>
    <row r="154" ht="15.75" customHeight="1">
      <c r="B154" s="336"/>
      <c r="C154" s="35"/>
    </row>
    <row r="155" ht="15.75" customHeight="1">
      <c r="B155" s="336"/>
      <c r="C155" s="35"/>
    </row>
    <row r="156" ht="15.75" customHeight="1">
      <c r="B156" s="336"/>
      <c r="C156" s="35"/>
    </row>
    <row r="157" ht="15.75" customHeight="1">
      <c r="B157" s="336"/>
      <c r="C157" s="35"/>
    </row>
    <row r="158" ht="15.75" customHeight="1">
      <c r="B158" s="336"/>
      <c r="C158" s="35"/>
    </row>
    <row r="159" ht="15.75" customHeight="1">
      <c r="B159" s="336"/>
      <c r="C159" s="35"/>
    </row>
    <row r="160" ht="15.75" customHeight="1">
      <c r="B160" s="336"/>
      <c r="C160" s="35"/>
    </row>
    <row r="161" ht="15.75" customHeight="1">
      <c r="B161" s="336"/>
      <c r="C161" s="35"/>
    </row>
    <row r="162" ht="15.75" customHeight="1">
      <c r="B162" s="336"/>
      <c r="C162" s="35"/>
    </row>
    <row r="163" ht="15.75" customHeight="1">
      <c r="B163" s="336"/>
      <c r="C163" s="35"/>
    </row>
    <row r="164" ht="15.75" customHeight="1">
      <c r="B164" s="336"/>
      <c r="C164" s="35"/>
    </row>
    <row r="165" ht="15.75" customHeight="1">
      <c r="B165" s="336"/>
      <c r="C165" s="35"/>
    </row>
    <row r="166" ht="15.75" customHeight="1">
      <c r="B166" s="336"/>
      <c r="C166" s="35"/>
    </row>
    <row r="167" ht="15.75" customHeight="1">
      <c r="B167" s="336"/>
      <c r="C167" s="35"/>
    </row>
    <row r="168" ht="15.75" customHeight="1">
      <c r="B168" s="336"/>
      <c r="C168" s="35"/>
    </row>
    <row r="169" ht="15.75" customHeight="1">
      <c r="B169" s="336"/>
      <c r="C169" s="35"/>
    </row>
    <row r="170" ht="15.75" customHeight="1">
      <c r="B170" s="336"/>
      <c r="C170" s="35"/>
    </row>
    <row r="171" ht="15.75" customHeight="1">
      <c r="B171" s="336"/>
      <c r="C171" s="35"/>
    </row>
    <row r="172" ht="15.75" customHeight="1">
      <c r="B172" s="336"/>
      <c r="C172" s="35"/>
    </row>
    <row r="173" ht="15.75" customHeight="1">
      <c r="B173" s="336"/>
      <c r="C173" s="35"/>
    </row>
    <row r="174" ht="15.75" customHeight="1">
      <c r="B174" s="336"/>
      <c r="C174" s="35"/>
    </row>
    <row r="175" ht="15.75" customHeight="1">
      <c r="B175" s="336"/>
      <c r="C175" s="35"/>
    </row>
    <row r="176" ht="15.75" customHeight="1">
      <c r="B176" s="336"/>
      <c r="C176" s="35"/>
    </row>
    <row r="177" ht="15.75" customHeight="1">
      <c r="B177" s="336"/>
      <c r="C177" s="35"/>
    </row>
    <row r="178" ht="15.75" customHeight="1">
      <c r="B178" s="336"/>
      <c r="C178" s="35"/>
    </row>
    <row r="179" ht="15.75" customHeight="1">
      <c r="B179" s="336"/>
      <c r="C179" s="35"/>
    </row>
    <row r="180" ht="15.75" customHeight="1">
      <c r="B180" s="336"/>
      <c r="C180" s="35"/>
    </row>
    <row r="181" ht="15.75" customHeight="1">
      <c r="B181" s="336"/>
      <c r="C181" s="35"/>
    </row>
    <row r="182" ht="15.75" customHeight="1">
      <c r="B182" s="336"/>
      <c r="C182" s="35"/>
    </row>
    <row r="183" ht="15.75" customHeight="1">
      <c r="B183" s="336"/>
      <c r="C183" s="35"/>
    </row>
    <row r="184" ht="15.75" customHeight="1">
      <c r="B184" s="336"/>
      <c r="C184" s="35"/>
    </row>
    <row r="185" ht="15.75" customHeight="1">
      <c r="B185" s="336"/>
      <c r="C185" s="35"/>
    </row>
    <row r="186" ht="15.75" customHeight="1">
      <c r="B186" s="336"/>
      <c r="C186" s="35"/>
    </row>
    <row r="187" ht="15.75" customHeight="1">
      <c r="B187" s="336"/>
      <c r="C187" s="35"/>
    </row>
    <row r="188" ht="15.75" customHeight="1">
      <c r="B188" s="336"/>
      <c r="C188" s="35"/>
    </row>
    <row r="189" ht="15.75" customHeight="1">
      <c r="B189" s="336"/>
      <c r="C189" s="35"/>
    </row>
    <row r="190" ht="15.75" customHeight="1">
      <c r="B190" s="336"/>
      <c r="C190" s="35"/>
    </row>
    <row r="191" ht="15.75" customHeight="1">
      <c r="B191" s="336"/>
      <c r="C191" s="35"/>
    </row>
    <row r="192" ht="15.75" customHeight="1">
      <c r="B192" s="336"/>
      <c r="C192" s="35"/>
    </row>
    <row r="193" ht="15.75" customHeight="1">
      <c r="B193" s="336"/>
      <c r="C193" s="35"/>
    </row>
    <row r="194" ht="15.75" customHeight="1">
      <c r="B194" s="336"/>
      <c r="C194" s="35"/>
    </row>
    <row r="195" ht="15.75" customHeight="1">
      <c r="B195" s="336"/>
      <c r="C195" s="35"/>
    </row>
    <row r="196" ht="15.75" customHeight="1">
      <c r="B196" s="336"/>
      <c r="C196" s="35"/>
    </row>
    <row r="197" ht="15.75" customHeight="1">
      <c r="B197" s="336"/>
      <c r="C197" s="35"/>
    </row>
    <row r="198" ht="15.75" customHeight="1">
      <c r="B198" s="336"/>
      <c r="C198" s="35"/>
    </row>
    <row r="199" ht="15.75" customHeight="1">
      <c r="B199" s="336"/>
      <c r="C199" s="35"/>
    </row>
    <row r="200" ht="15.75" customHeight="1">
      <c r="B200" s="336"/>
      <c r="C200" s="35"/>
    </row>
    <row r="201" ht="15.75" customHeight="1">
      <c r="B201" s="336"/>
      <c r="C201" s="35"/>
    </row>
    <row r="202" ht="15.75" customHeight="1">
      <c r="B202" s="336"/>
      <c r="C202" s="35"/>
    </row>
    <row r="203" ht="15.75" customHeight="1">
      <c r="B203" s="336"/>
      <c r="C203" s="35"/>
    </row>
    <row r="204" ht="15.75" customHeight="1">
      <c r="B204" s="336"/>
      <c r="C204" s="35"/>
    </row>
    <row r="205" ht="15.75" customHeight="1">
      <c r="B205" s="336"/>
      <c r="C205" s="35"/>
    </row>
    <row r="206" ht="15.75" customHeight="1">
      <c r="B206" s="336"/>
      <c r="C206" s="35"/>
    </row>
    <row r="207" ht="15.75" customHeight="1">
      <c r="B207" s="336"/>
      <c r="C207" s="35"/>
    </row>
    <row r="208" ht="15.75" customHeight="1">
      <c r="B208" s="336"/>
      <c r="C208" s="35"/>
    </row>
    <row r="209" ht="15.75" customHeight="1">
      <c r="B209" s="336"/>
      <c r="C209" s="35"/>
    </row>
    <row r="210" ht="15.75" customHeight="1">
      <c r="B210" s="336"/>
      <c r="C210" s="35"/>
    </row>
    <row r="211" ht="15.75" customHeight="1">
      <c r="B211" s="336"/>
      <c r="C211" s="35"/>
    </row>
    <row r="212" ht="15.75" customHeight="1">
      <c r="B212" s="336"/>
      <c r="C212" s="35"/>
    </row>
    <row r="213" ht="15.75" customHeight="1">
      <c r="B213" s="336"/>
      <c r="C213" s="35"/>
    </row>
    <row r="214" ht="15.75" customHeight="1">
      <c r="B214" s="336"/>
      <c r="C214" s="35"/>
    </row>
    <row r="215" ht="15.75" customHeight="1">
      <c r="B215" s="336"/>
      <c r="C215" s="35"/>
    </row>
    <row r="216" ht="15.75" customHeight="1">
      <c r="B216" s="336"/>
      <c r="C216" s="35"/>
    </row>
    <row r="217" ht="15.75" customHeight="1">
      <c r="B217" s="336"/>
      <c r="C217" s="35"/>
    </row>
    <row r="218" ht="15.75" customHeight="1">
      <c r="B218" s="336"/>
      <c r="C218" s="35"/>
    </row>
    <row r="219" ht="15.75" customHeight="1">
      <c r="B219" s="336"/>
      <c r="C219" s="35"/>
    </row>
    <row r="220" ht="15.75" customHeight="1">
      <c r="B220" s="336"/>
      <c r="C220" s="35"/>
    </row>
    <row r="221" ht="15.75" customHeight="1">
      <c r="B221" s="336"/>
      <c r="C221" s="35"/>
    </row>
    <row r="222" ht="15.75" customHeight="1">
      <c r="B222" s="336"/>
      <c r="C222" s="35"/>
    </row>
    <row r="223" ht="15.75" customHeight="1">
      <c r="B223" s="336"/>
      <c r="C223" s="35"/>
    </row>
    <row r="224" ht="15.75" customHeight="1">
      <c r="B224" s="336"/>
      <c r="C224" s="35"/>
    </row>
    <row r="225" ht="15.75" customHeight="1">
      <c r="B225" s="336"/>
      <c r="C225" s="35"/>
    </row>
    <row r="226" ht="15.75" customHeight="1">
      <c r="B226" s="336"/>
      <c r="C226" s="35"/>
    </row>
    <row r="227" ht="15.75" customHeight="1">
      <c r="B227" s="336"/>
      <c r="C227" s="35"/>
    </row>
    <row r="228" ht="15.75" customHeight="1">
      <c r="B228" s="336"/>
      <c r="C228" s="35"/>
    </row>
    <row r="229" ht="15.75" customHeight="1">
      <c r="B229" s="336"/>
      <c r="C229" s="35"/>
    </row>
    <row r="230" ht="15.75" customHeight="1">
      <c r="B230" s="336"/>
      <c r="C230" s="35"/>
    </row>
    <row r="231" ht="15.75" customHeight="1">
      <c r="B231" s="336"/>
      <c r="C231" s="35"/>
    </row>
    <row r="232" ht="15.75" customHeight="1">
      <c r="B232" s="336"/>
      <c r="C232" s="35"/>
    </row>
    <row r="233" ht="15.75" customHeight="1">
      <c r="B233" s="336"/>
      <c r="C233" s="35"/>
    </row>
    <row r="234" ht="15.75" customHeight="1">
      <c r="B234" s="336"/>
      <c r="C234" s="35"/>
    </row>
    <row r="235" ht="15.75" customHeight="1">
      <c r="B235" s="336"/>
      <c r="C235" s="35"/>
    </row>
    <row r="236" ht="15.75" customHeight="1">
      <c r="B236" s="336"/>
      <c r="C236" s="35"/>
    </row>
    <row r="237" ht="15.75" customHeight="1">
      <c r="B237" s="336"/>
      <c r="C237" s="35"/>
    </row>
    <row r="238" ht="15.75" customHeight="1">
      <c r="B238" s="336"/>
      <c r="C238" s="35"/>
    </row>
    <row r="239" ht="15.75" customHeight="1">
      <c r="B239" s="336"/>
      <c r="C239" s="35"/>
    </row>
    <row r="240" ht="15.75" customHeight="1">
      <c r="B240" s="336"/>
      <c r="C240" s="35"/>
    </row>
    <row r="241" ht="15.75" customHeight="1">
      <c r="B241" s="336"/>
      <c r="C241" s="35"/>
    </row>
    <row r="242" ht="15.75" customHeight="1">
      <c r="B242" s="336"/>
      <c r="C242" s="35"/>
    </row>
    <row r="243" ht="15.75" customHeight="1">
      <c r="B243" s="336"/>
      <c r="C243" s="35"/>
    </row>
    <row r="244" ht="15.75" customHeight="1">
      <c r="B244" s="336"/>
      <c r="C244" s="35"/>
    </row>
    <row r="245" ht="15.75" customHeight="1">
      <c r="B245" s="336"/>
      <c r="C245" s="35"/>
    </row>
    <row r="246" ht="15.75" customHeight="1">
      <c r="B246" s="336"/>
      <c r="C246" s="35"/>
    </row>
    <row r="247" ht="15.75" customHeight="1">
      <c r="B247" s="336"/>
      <c r="C247" s="35"/>
    </row>
    <row r="248" ht="15.75" customHeight="1">
      <c r="B248" s="336"/>
      <c r="C248" s="35"/>
    </row>
    <row r="249" ht="15.75" customHeight="1">
      <c r="B249" s="336"/>
      <c r="C249" s="35"/>
    </row>
    <row r="250" ht="15.75" customHeight="1">
      <c r="B250" s="336"/>
      <c r="C250" s="35"/>
    </row>
    <row r="251" ht="15.75" customHeight="1">
      <c r="B251" s="336"/>
      <c r="C251" s="35"/>
    </row>
    <row r="252" ht="15.75" customHeight="1">
      <c r="B252" s="336"/>
      <c r="C252" s="35"/>
    </row>
    <row r="253" ht="15.75" customHeight="1">
      <c r="B253" s="336"/>
      <c r="C253" s="35"/>
    </row>
    <row r="254" ht="15.75" customHeight="1">
      <c r="B254" s="336"/>
      <c r="C254" s="35"/>
    </row>
    <row r="255" ht="15.75" customHeight="1">
      <c r="B255" s="336"/>
      <c r="C255" s="35"/>
    </row>
    <row r="256" ht="15.75" customHeight="1">
      <c r="B256" s="336"/>
      <c r="C256" s="35"/>
    </row>
    <row r="257" ht="15.75" customHeight="1">
      <c r="B257" s="336"/>
      <c r="C257" s="35"/>
    </row>
    <row r="258" ht="15.75" customHeight="1">
      <c r="B258" s="336"/>
      <c r="C258" s="35"/>
    </row>
    <row r="259" ht="15.75" customHeight="1">
      <c r="B259" s="336"/>
      <c r="C259" s="35"/>
    </row>
    <row r="260" ht="15.75" customHeight="1">
      <c r="B260" s="336"/>
      <c r="C260" s="35"/>
    </row>
    <row r="261" ht="15.75" customHeight="1">
      <c r="B261" s="336"/>
      <c r="C261" s="35"/>
    </row>
    <row r="262" ht="15.75" customHeight="1">
      <c r="B262" s="336"/>
      <c r="C262" s="35"/>
    </row>
    <row r="263" ht="15.75" customHeight="1">
      <c r="B263" s="336"/>
      <c r="C263" s="35"/>
    </row>
    <row r="264" ht="15.75" customHeight="1">
      <c r="B264" s="336"/>
      <c r="C264" s="35"/>
    </row>
    <row r="265" ht="15.75" customHeight="1">
      <c r="B265" s="336"/>
      <c r="C265" s="35"/>
    </row>
    <row r="266" ht="15.75" customHeight="1">
      <c r="B266" s="336"/>
      <c r="C266" s="35"/>
    </row>
    <row r="267" ht="15.75" customHeight="1">
      <c r="B267" s="336"/>
      <c r="C267" s="35"/>
    </row>
    <row r="268" ht="15.75" customHeight="1">
      <c r="B268" s="336"/>
      <c r="C268" s="35"/>
    </row>
    <row r="269" ht="15.75" customHeight="1">
      <c r="B269" s="336"/>
      <c r="C269" s="35"/>
    </row>
    <row r="270" ht="15.75" customHeight="1">
      <c r="B270" s="336"/>
      <c r="C270" s="35"/>
    </row>
    <row r="271" ht="15.75" customHeight="1">
      <c r="B271" s="336"/>
      <c r="C271" s="35"/>
    </row>
    <row r="272" ht="15.75" customHeight="1">
      <c r="B272" s="336"/>
      <c r="C272" s="35"/>
    </row>
    <row r="273" ht="15.75" customHeight="1">
      <c r="B273" s="336"/>
      <c r="C273" s="35"/>
    </row>
    <row r="274" ht="15.75" customHeight="1">
      <c r="B274" s="336"/>
      <c r="C274" s="35"/>
    </row>
    <row r="275" ht="15.75" customHeight="1">
      <c r="B275" s="336"/>
      <c r="C275" s="35"/>
    </row>
    <row r="276" ht="15.75" customHeight="1">
      <c r="B276" s="336"/>
      <c r="C276" s="35"/>
    </row>
    <row r="277" ht="15.75" customHeight="1">
      <c r="B277" s="336"/>
      <c r="C277" s="35"/>
    </row>
    <row r="278" ht="15.75" customHeight="1">
      <c r="B278" s="336"/>
      <c r="C278" s="35"/>
    </row>
    <row r="279" ht="15.75" customHeight="1">
      <c r="B279" s="336"/>
      <c r="C279" s="35"/>
    </row>
    <row r="280" ht="15.75" customHeight="1">
      <c r="B280" s="336"/>
      <c r="C280" s="35"/>
    </row>
    <row r="281" ht="15.75" customHeight="1">
      <c r="B281" s="336"/>
      <c r="C281" s="35"/>
    </row>
    <row r="282" ht="15.75" customHeight="1">
      <c r="B282" s="336"/>
      <c r="C282" s="35"/>
    </row>
    <row r="283" ht="15.75" customHeight="1">
      <c r="B283" s="336"/>
      <c r="C283" s="35"/>
    </row>
    <row r="284" ht="15.75" customHeight="1">
      <c r="B284" s="336"/>
      <c r="C284" s="35"/>
    </row>
    <row r="285" ht="15.75" customHeight="1">
      <c r="B285" s="336"/>
      <c r="C285" s="35"/>
    </row>
    <row r="286" ht="15.75" customHeight="1">
      <c r="B286" s="336"/>
      <c r="C286" s="35"/>
    </row>
    <row r="287" ht="15.75" customHeight="1">
      <c r="B287" s="336"/>
      <c r="C287" s="35"/>
    </row>
    <row r="288" ht="15.75" customHeight="1">
      <c r="B288" s="336"/>
      <c r="C288" s="35"/>
    </row>
    <row r="289" ht="15.75" customHeight="1">
      <c r="B289" s="336"/>
      <c r="C289" s="35"/>
    </row>
    <row r="290" ht="15.75" customHeight="1">
      <c r="B290" s="336"/>
      <c r="C290" s="35"/>
    </row>
    <row r="291" ht="15.75" customHeight="1">
      <c r="B291" s="336"/>
      <c r="C291" s="35"/>
    </row>
    <row r="292" ht="15.75" customHeight="1">
      <c r="B292" s="336"/>
      <c r="C292" s="35"/>
    </row>
    <row r="293" ht="15.75" customHeight="1">
      <c r="B293" s="336"/>
      <c r="C293" s="35"/>
    </row>
    <row r="294" ht="15.75" customHeight="1">
      <c r="B294" s="336"/>
      <c r="C294" s="35"/>
    </row>
    <row r="295" ht="15.75" customHeight="1">
      <c r="B295" s="336"/>
      <c r="C295" s="35"/>
    </row>
    <row r="296" ht="15.75" customHeight="1">
      <c r="B296" s="336"/>
      <c r="C296" s="35"/>
    </row>
    <row r="297" ht="15.75" customHeight="1">
      <c r="B297" s="336"/>
      <c r="C297" s="35"/>
    </row>
    <row r="298" ht="15.75" customHeight="1">
      <c r="B298" s="336"/>
      <c r="C298" s="35"/>
    </row>
    <row r="299" ht="15.75" customHeight="1">
      <c r="B299" s="336"/>
      <c r="C299" s="35"/>
    </row>
    <row r="300" ht="15.75" customHeight="1">
      <c r="B300" s="336"/>
      <c r="C300" s="35"/>
    </row>
    <row r="301" ht="15.75" customHeight="1">
      <c r="B301" s="336"/>
      <c r="C301" s="35"/>
    </row>
    <row r="302" ht="15.75" customHeight="1">
      <c r="B302" s="336"/>
      <c r="C302" s="35"/>
    </row>
    <row r="303" ht="15.75" customHeight="1">
      <c r="B303" s="336"/>
      <c r="C303" s="35"/>
    </row>
    <row r="304" ht="15.75" customHeight="1">
      <c r="B304" s="336"/>
      <c r="C304" s="35"/>
    </row>
    <row r="305" ht="15.75" customHeight="1">
      <c r="B305" s="336"/>
      <c r="C305" s="35"/>
    </row>
    <row r="306" ht="15.75" customHeight="1">
      <c r="B306" s="336"/>
      <c r="C306" s="35"/>
    </row>
    <row r="307" ht="15.75" customHeight="1">
      <c r="B307" s="336"/>
      <c r="C307" s="35"/>
    </row>
    <row r="308" ht="15.75" customHeight="1">
      <c r="B308" s="336"/>
      <c r="C308" s="35"/>
    </row>
    <row r="309" ht="15.75" customHeight="1">
      <c r="B309" s="336"/>
      <c r="C309" s="35"/>
    </row>
    <row r="310" ht="15.75" customHeight="1">
      <c r="B310" s="336"/>
      <c r="C310" s="35"/>
    </row>
    <row r="311" ht="15.75" customHeight="1">
      <c r="B311" s="336"/>
      <c r="C311" s="35"/>
    </row>
    <row r="312" ht="15.75" customHeight="1">
      <c r="B312" s="336"/>
      <c r="C312" s="35"/>
    </row>
    <row r="313" ht="15.75" customHeight="1">
      <c r="B313" s="336"/>
      <c r="C313" s="35"/>
    </row>
    <row r="314" ht="15.75" customHeight="1">
      <c r="B314" s="336"/>
      <c r="C314" s="35"/>
    </row>
    <row r="315" ht="15.75" customHeight="1">
      <c r="B315" s="336"/>
      <c r="C315" s="35"/>
    </row>
    <row r="316" ht="15.75" customHeight="1">
      <c r="B316" s="336"/>
      <c r="C316" s="35"/>
    </row>
    <row r="317" ht="15.75" customHeight="1">
      <c r="B317" s="336"/>
      <c r="C317" s="35"/>
    </row>
    <row r="318" ht="15.75" customHeight="1">
      <c r="B318" s="336"/>
      <c r="C318" s="35"/>
    </row>
    <row r="319" ht="15.75" customHeight="1">
      <c r="B319" s="336"/>
      <c r="C319" s="35"/>
    </row>
    <row r="320" ht="15.75" customHeight="1">
      <c r="B320" s="336"/>
      <c r="C320" s="35"/>
    </row>
    <row r="321" ht="15.75" customHeight="1">
      <c r="B321" s="336"/>
      <c r="C321" s="35"/>
    </row>
    <row r="322" ht="15.75" customHeight="1">
      <c r="B322" s="336"/>
      <c r="C322" s="35"/>
    </row>
    <row r="323" ht="15.75" customHeight="1">
      <c r="B323" s="336"/>
      <c r="C323" s="35"/>
    </row>
    <row r="324" ht="15.75" customHeight="1">
      <c r="B324" s="336"/>
      <c r="C324" s="35"/>
    </row>
    <row r="325" ht="15.75" customHeight="1">
      <c r="B325" s="336"/>
      <c r="C325" s="35"/>
    </row>
    <row r="326" ht="15.75" customHeight="1">
      <c r="B326" s="336"/>
      <c r="C326" s="35"/>
    </row>
    <row r="327" ht="15.75" customHeight="1">
      <c r="B327" s="336"/>
      <c r="C327" s="35"/>
    </row>
    <row r="328" ht="15.75" customHeight="1">
      <c r="B328" s="336"/>
      <c r="C328" s="35"/>
    </row>
    <row r="329" ht="15.75" customHeight="1">
      <c r="B329" s="336"/>
      <c r="C329" s="35"/>
    </row>
    <row r="330" ht="15.75" customHeight="1">
      <c r="B330" s="336"/>
      <c r="C330" s="35"/>
    </row>
    <row r="331" ht="15.75" customHeight="1">
      <c r="B331" s="336"/>
      <c r="C331" s="35"/>
    </row>
    <row r="332" ht="15.75" customHeight="1">
      <c r="B332" s="336"/>
      <c r="C332" s="35"/>
    </row>
    <row r="333" ht="15.75" customHeight="1">
      <c r="B333" s="336"/>
      <c r="C333" s="35"/>
    </row>
    <row r="334" ht="15.75" customHeight="1">
      <c r="B334" s="336"/>
      <c r="C334" s="35"/>
    </row>
    <row r="335" ht="15.75" customHeight="1">
      <c r="B335" s="336"/>
      <c r="C335" s="35"/>
    </row>
    <row r="336" ht="15.75" customHeight="1">
      <c r="B336" s="336"/>
      <c r="C336" s="35"/>
    </row>
    <row r="337" ht="15.75" customHeight="1">
      <c r="B337" s="336"/>
      <c r="C337" s="35"/>
    </row>
    <row r="338" ht="15.75" customHeight="1">
      <c r="B338" s="336"/>
      <c r="C338" s="35"/>
    </row>
    <row r="339" ht="15.75" customHeight="1">
      <c r="B339" s="336"/>
      <c r="C339" s="35"/>
    </row>
    <row r="340" ht="15.75" customHeight="1">
      <c r="B340" s="336"/>
      <c r="C340" s="35"/>
    </row>
    <row r="341" ht="15.75" customHeight="1">
      <c r="B341" s="336"/>
      <c r="C341" s="35"/>
    </row>
    <row r="342" ht="15.75" customHeight="1">
      <c r="B342" s="336"/>
      <c r="C342" s="35"/>
    </row>
    <row r="343" ht="15.75" customHeight="1">
      <c r="B343" s="336"/>
      <c r="C343" s="35"/>
    </row>
    <row r="344" ht="15.75" customHeight="1">
      <c r="B344" s="336"/>
      <c r="C344" s="35"/>
    </row>
    <row r="345" ht="15.75" customHeight="1">
      <c r="B345" s="336"/>
      <c r="C345" s="35"/>
    </row>
    <row r="346" ht="15.75" customHeight="1">
      <c r="B346" s="336"/>
      <c r="C346" s="35"/>
    </row>
    <row r="347" ht="15.75" customHeight="1">
      <c r="B347" s="336"/>
      <c r="C347" s="35"/>
    </row>
    <row r="348" ht="15.75" customHeight="1">
      <c r="B348" s="336"/>
      <c r="C348" s="35"/>
    </row>
    <row r="349" ht="15.75" customHeight="1">
      <c r="B349" s="336"/>
      <c r="C349" s="35"/>
    </row>
    <row r="350" ht="15.75" customHeight="1">
      <c r="B350" s="336"/>
      <c r="C350" s="35"/>
    </row>
    <row r="351" ht="15.75" customHeight="1">
      <c r="B351" s="336"/>
      <c r="C351" s="35"/>
    </row>
    <row r="352" ht="15.75" customHeight="1">
      <c r="B352" s="336"/>
      <c r="C352" s="35"/>
    </row>
    <row r="353" ht="15.75" customHeight="1">
      <c r="B353" s="336"/>
      <c r="C353" s="35"/>
    </row>
    <row r="354" ht="15.75" customHeight="1">
      <c r="B354" s="336"/>
      <c r="C354" s="35"/>
    </row>
    <row r="355" ht="15.75" customHeight="1">
      <c r="B355" s="336"/>
      <c r="C355" s="35"/>
    </row>
    <row r="356" ht="15.75" customHeight="1">
      <c r="B356" s="336"/>
      <c r="C356" s="35"/>
    </row>
    <row r="357" ht="15.75" customHeight="1">
      <c r="B357" s="336"/>
      <c r="C357" s="35"/>
    </row>
    <row r="358" ht="15.75" customHeight="1">
      <c r="B358" s="336"/>
      <c r="C358" s="35"/>
    </row>
    <row r="359" ht="15.75" customHeight="1">
      <c r="B359" s="336"/>
      <c r="C359" s="35"/>
    </row>
    <row r="360" ht="15.75" customHeight="1">
      <c r="B360" s="336"/>
      <c r="C360" s="35"/>
    </row>
    <row r="361" ht="15.75" customHeight="1">
      <c r="B361" s="336"/>
      <c r="C361" s="35"/>
    </row>
    <row r="362" ht="15.75" customHeight="1">
      <c r="B362" s="336"/>
      <c r="C362" s="35"/>
    </row>
    <row r="363" ht="15.75" customHeight="1">
      <c r="B363" s="336"/>
      <c r="C363" s="35"/>
    </row>
    <row r="364" ht="15.75" customHeight="1">
      <c r="B364" s="336"/>
      <c r="C364" s="35"/>
    </row>
    <row r="365" ht="15.75" customHeight="1">
      <c r="B365" s="336"/>
      <c r="C365" s="35"/>
    </row>
    <row r="366" ht="15.75" customHeight="1">
      <c r="B366" s="336"/>
      <c r="C366" s="35"/>
    </row>
    <row r="367" ht="15.75" customHeight="1">
      <c r="B367" s="336"/>
      <c r="C367" s="35"/>
    </row>
    <row r="368" ht="15.75" customHeight="1">
      <c r="B368" s="336"/>
      <c r="C368" s="35"/>
    </row>
    <row r="369" ht="15.75" customHeight="1">
      <c r="B369" s="336"/>
      <c r="C369" s="35"/>
    </row>
    <row r="370" ht="15.75" customHeight="1">
      <c r="B370" s="336"/>
      <c r="C370" s="35"/>
    </row>
    <row r="371" ht="15.75" customHeight="1">
      <c r="B371" s="336"/>
      <c r="C371" s="35"/>
    </row>
    <row r="372" ht="15.75" customHeight="1">
      <c r="B372" s="336"/>
      <c r="C372" s="35"/>
    </row>
    <row r="373" ht="15.75" customHeight="1">
      <c r="B373" s="336"/>
      <c r="C373" s="35"/>
    </row>
    <row r="374" ht="15.75" customHeight="1">
      <c r="B374" s="336"/>
      <c r="C374" s="35"/>
    </row>
    <row r="375" ht="15.75" customHeight="1">
      <c r="B375" s="336"/>
      <c r="C375" s="35"/>
    </row>
    <row r="376" ht="15.75" customHeight="1">
      <c r="B376" s="336"/>
      <c r="C376" s="35"/>
    </row>
    <row r="377" ht="15.75" customHeight="1">
      <c r="B377" s="336"/>
      <c r="C377" s="35"/>
    </row>
    <row r="378" ht="15.75" customHeight="1">
      <c r="B378" s="336"/>
      <c r="C378" s="35"/>
    </row>
    <row r="379" ht="15.75" customHeight="1">
      <c r="B379" s="336"/>
      <c r="C379" s="35"/>
    </row>
    <row r="380" ht="15.75" customHeight="1">
      <c r="B380" s="336"/>
      <c r="C380" s="35"/>
    </row>
    <row r="381" ht="15.75" customHeight="1">
      <c r="B381" s="336"/>
      <c r="C381" s="35"/>
    </row>
    <row r="382" ht="15.75" customHeight="1">
      <c r="B382" s="336"/>
      <c r="C382" s="35"/>
    </row>
    <row r="383" ht="15.75" customHeight="1">
      <c r="B383" s="336"/>
      <c r="C383" s="35"/>
    </row>
    <row r="384" ht="15.75" customHeight="1">
      <c r="B384" s="336"/>
      <c r="C384" s="35"/>
    </row>
    <row r="385" ht="15.75" customHeight="1">
      <c r="B385" s="336"/>
      <c r="C385" s="35"/>
    </row>
    <row r="386" ht="15.75" customHeight="1">
      <c r="B386" s="336"/>
      <c r="C386" s="35"/>
    </row>
    <row r="387" ht="15.75" customHeight="1">
      <c r="B387" s="336"/>
      <c r="C387" s="35"/>
    </row>
    <row r="388" ht="15.75" customHeight="1">
      <c r="B388" s="336"/>
      <c r="C388" s="35"/>
    </row>
    <row r="389" ht="15.75" customHeight="1">
      <c r="B389" s="336"/>
      <c r="C389" s="35"/>
    </row>
    <row r="390" ht="15.75" customHeight="1">
      <c r="B390" s="336"/>
      <c r="C390" s="35"/>
    </row>
    <row r="391" ht="15.75" customHeight="1">
      <c r="B391" s="336"/>
      <c r="C391" s="35"/>
    </row>
    <row r="392" ht="15.75" customHeight="1">
      <c r="B392" s="336"/>
      <c r="C392" s="35"/>
    </row>
    <row r="393" ht="15.75" customHeight="1">
      <c r="B393" s="336"/>
      <c r="C393" s="35"/>
    </row>
    <row r="394" ht="15.75" customHeight="1">
      <c r="B394" s="336"/>
      <c r="C394" s="35"/>
    </row>
    <row r="395" ht="15.75" customHeight="1">
      <c r="B395" s="336"/>
      <c r="C395" s="35"/>
    </row>
    <row r="396" ht="15.75" customHeight="1">
      <c r="B396" s="336"/>
      <c r="C396" s="35"/>
    </row>
    <row r="397" ht="15.75" customHeight="1">
      <c r="B397" s="336"/>
      <c r="C397" s="35"/>
    </row>
    <row r="398" ht="15.75" customHeight="1">
      <c r="B398" s="336"/>
      <c r="C398" s="35"/>
    </row>
    <row r="399" ht="15.75" customHeight="1">
      <c r="B399" s="336"/>
      <c r="C399" s="35"/>
    </row>
    <row r="400" ht="15.75" customHeight="1">
      <c r="B400" s="336"/>
      <c r="C400" s="35"/>
    </row>
    <row r="401" ht="15.75" customHeight="1">
      <c r="B401" s="336"/>
      <c r="C401" s="35"/>
    </row>
    <row r="402" ht="15.75" customHeight="1">
      <c r="B402" s="336"/>
      <c r="C402" s="35"/>
    </row>
    <row r="403" ht="15.75" customHeight="1">
      <c r="B403" s="336"/>
      <c r="C403" s="35"/>
    </row>
    <row r="404" ht="15.75" customHeight="1">
      <c r="B404" s="336"/>
      <c r="C404" s="35"/>
    </row>
    <row r="405" ht="15.75" customHeight="1">
      <c r="B405" s="336"/>
      <c r="C405" s="35"/>
    </row>
    <row r="406" ht="15.75" customHeight="1">
      <c r="B406" s="336"/>
      <c r="C406" s="35"/>
    </row>
    <row r="407" ht="15.75" customHeight="1">
      <c r="B407" s="336"/>
      <c r="C407" s="35"/>
    </row>
    <row r="408" ht="15.75" customHeight="1">
      <c r="B408" s="336"/>
      <c r="C408" s="35"/>
    </row>
    <row r="409" ht="15.75" customHeight="1">
      <c r="B409" s="336"/>
      <c r="C409" s="35"/>
    </row>
    <row r="410" ht="15.75" customHeight="1">
      <c r="B410" s="336"/>
      <c r="C410" s="35"/>
    </row>
    <row r="411" ht="15.75" customHeight="1">
      <c r="B411" s="336"/>
      <c r="C411" s="35"/>
    </row>
    <row r="412" ht="15.75" customHeight="1">
      <c r="B412" s="336"/>
      <c r="C412" s="35"/>
    </row>
    <row r="413" ht="15.75" customHeight="1">
      <c r="B413" s="336"/>
      <c r="C413" s="35"/>
    </row>
    <row r="414" ht="15.75" customHeight="1">
      <c r="B414" s="336"/>
      <c r="C414" s="35"/>
    </row>
    <row r="415" ht="15.75" customHeight="1">
      <c r="B415" s="336"/>
      <c r="C415" s="35"/>
    </row>
    <row r="416" ht="15.75" customHeight="1">
      <c r="B416" s="336"/>
      <c r="C416" s="35"/>
    </row>
    <row r="417" ht="15.75" customHeight="1">
      <c r="B417" s="336"/>
      <c r="C417" s="35"/>
    </row>
    <row r="418" ht="15.75" customHeight="1">
      <c r="B418" s="336"/>
      <c r="C418" s="35"/>
    </row>
    <row r="419" ht="15.75" customHeight="1">
      <c r="B419" s="336"/>
      <c r="C419" s="35"/>
    </row>
    <row r="420" ht="15.75" customHeight="1">
      <c r="B420" s="336"/>
      <c r="C420" s="35"/>
    </row>
    <row r="421" ht="15.75" customHeight="1">
      <c r="B421" s="336"/>
      <c r="C421" s="35"/>
    </row>
    <row r="422" ht="15.75" customHeight="1">
      <c r="B422" s="336"/>
      <c r="C422" s="35"/>
    </row>
    <row r="423" ht="15.75" customHeight="1">
      <c r="B423" s="336"/>
      <c r="C423" s="35"/>
    </row>
    <row r="424" ht="15.75" customHeight="1">
      <c r="B424" s="336"/>
      <c r="C424" s="35"/>
    </row>
    <row r="425" ht="15.75" customHeight="1">
      <c r="B425" s="336"/>
      <c r="C425" s="35"/>
    </row>
    <row r="426" ht="15.75" customHeight="1">
      <c r="B426" s="336"/>
      <c r="C426" s="35"/>
    </row>
    <row r="427" ht="15.75" customHeight="1">
      <c r="B427" s="336"/>
      <c r="C427" s="35"/>
    </row>
    <row r="428" ht="15.75" customHeight="1">
      <c r="B428" s="336"/>
      <c r="C428" s="35"/>
    </row>
    <row r="429" ht="15.75" customHeight="1">
      <c r="B429" s="336"/>
      <c r="C429" s="35"/>
    </row>
    <row r="430" ht="15.75" customHeight="1">
      <c r="B430" s="336"/>
      <c r="C430" s="35"/>
    </row>
    <row r="431" ht="15.75" customHeight="1">
      <c r="B431" s="336"/>
      <c r="C431" s="35"/>
    </row>
    <row r="432" ht="15.75" customHeight="1">
      <c r="B432" s="336"/>
      <c r="C432" s="35"/>
    </row>
    <row r="433" ht="15.75" customHeight="1">
      <c r="B433" s="336"/>
      <c r="C433" s="35"/>
    </row>
    <row r="434" ht="15.75" customHeight="1">
      <c r="B434" s="336"/>
      <c r="C434" s="35"/>
    </row>
    <row r="435" ht="15.75" customHeight="1">
      <c r="B435" s="336"/>
      <c r="C435" s="35"/>
    </row>
    <row r="436" ht="15.75" customHeight="1">
      <c r="B436" s="336"/>
      <c r="C436" s="35"/>
    </row>
    <row r="437" ht="15.75" customHeight="1">
      <c r="B437" s="336"/>
      <c r="C437" s="35"/>
    </row>
    <row r="438" ht="15.75" customHeight="1">
      <c r="B438" s="336"/>
      <c r="C438" s="35"/>
    </row>
    <row r="439" ht="15.75" customHeight="1">
      <c r="B439" s="336"/>
      <c r="C439" s="35"/>
    </row>
    <row r="440" ht="15.75" customHeight="1">
      <c r="B440" s="336"/>
      <c r="C440" s="35"/>
    </row>
    <row r="441" ht="15.75" customHeight="1">
      <c r="B441" s="336"/>
      <c r="C441" s="35"/>
    </row>
    <row r="442" ht="15.75" customHeight="1">
      <c r="B442" s="336"/>
      <c r="C442" s="35"/>
    </row>
    <row r="443" ht="15.75" customHeight="1">
      <c r="B443" s="336"/>
      <c r="C443" s="35"/>
    </row>
    <row r="444" ht="15.75" customHeight="1">
      <c r="B444" s="336"/>
      <c r="C444" s="35"/>
    </row>
    <row r="445" ht="15.75" customHeight="1">
      <c r="B445" s="336"/>
      <c r="C445" s="35"/>
    </row>
    <row r="446" ht="15.75" customHeight="1">
      <c r="B446" s="336"/>
      <c r="C446" s="35"/>
    </row>
    <row r="447" ht="15.75" customHeight="1">
      <c r="B447" s="336"/>
      <c r="C447" s="35"/>
    </row>
    <row r="448" ht="15.75" customHeight="1">
      <c r="B448" s="336"/>
      <c r="C448" s="35"/>
    </row>
    <row r="449" ht="15.75" customHeight="1">
      <c r="B449" s="336"/>
      <c r="C449" s="35"/>
    </row>
    <row r="450" ht="15.75" customHeight="1">
      <c r="B450" s="336"/>
      <c r="C450" s="35"/>
    </row>
    <row r="451" ht="15.75" customHeight="1">
      <c r="B451" s="336"/>
      <c r="C451" s="35"/>
    </row>
    <row r="452" ht="15.75" customHeight="1">
      <c r="B452" s="336"/>
      <c r="C452" s="35"/>
    </row>
    <row r="453" ht="15.75" customHeight="1">
      <c r="B453" s="336"/>
      <c r="C453" s="35"/>
    </row>
    <row r="454" ht="15.75" customHeight="1">
      <c r="B454" s="336"/>
      <c r="C454" s="35"/>
    </row>
    <row r="455" ht="15.75" customHeight="1">
      <c r="B455" s="336"/>
      <c r="C455" s="35"/>
    </row>
    <row r="456" ht="15.75" customHeight="1">
      <c r="B456" s="336"/>
      <c r="C456" s="35"/>
    </row>
    <row r="457" ht="15.75" customHeight="1">
      <c r="B457" s="336"/>
      <c r="C457" s="35"/>
    </row>
    <row r="458" ht="15.75" customHeight="1">
      <c r="B458" s="336"/>
      <c r="C458" s="35"/>
    </row>
    <row r="459" ht="15.75" customHeight="1">
      <c r="B459" s="336"/>
      <c r="C459" s="35"/>
    </row>
    <row r="460" ht="15.75" customHeight="1">
      <c r="B460" s="336"/>
      <c r="C460" s="35"/>
    </row>
    <row r="461" ht="15.75" customHeight="1">
      <c r="B461" s="336"/>
      <c r="C461" s="35"/>
    </row>
    <row r="462" ht="15.75" customHeight="1">
      <c r="B462" s="336"/>
      <c r="C462" s="35"/>
    </row>
    <row r="463" ht="15.75" customHeight="1">
      <c r="B463" s="336"/>
      <c r="C463" s="35"/>
    </row>
    <row r="464" ht="15.75" customHeight="1">
      <c r="B464" s="336"/>
      <c r="C464" s="35"/>
    </row>
    <row r="465" ht="15.75" customHeight="1">
      <c r="B465" s="336"/>
      <c r="C465" s="35"/>
    </row>
    <row r="466" ht="15.75" customHeight="1">
      <c r="B466" s="336"/>
      <c r="C466" s="35"/>
    </row>
    <row r="467" ht="15.75" customHeight="1">
      <c r="B467" s="336"/>
      <c r="C467" s="35"/>
    </row>
    <row r="468" ht="15.75" customHeight="1">
      <c r="B468" s="336"/>
      <c r="C468" s="35"/>
    </row>
    <row r="469" ht="15.75" customHeight="1">
      <c r="B469" s="336"/>
      <c r="C469" s="35"/>
    </row>
    <row r="470" ht="15.75" customHeight="1">
      <c r="B470" s="336"/>
      <c r="C470" s="35"/>
    </row>
    <row r="471" ht="15.75" customHeight="1">
      <c r="B471" s="336"/>
      <c r="C471" s="35"/>
    </row>
    <row r="472" ht="15.75" customHeight="1">
      <c r="B472" s="336"/>
      <c r="C472" s="35"/>
    </row>
    <row r="473" ht="15.75" customHeight="1">
      <c r="B473" s="336"/>
      <c r="C473" s="35"/>
    </row>
    <row r="474" ht="15.75" customHeight="1">
      <c r="B474" s="336"/>
      <c r="C474" s="35"/>
    </row>
    <row r="475" ht="15.75" customHeight="1">
      <c r="B475" s="336"/>
      <c r="C475" s="35"/>
    </row>
    <row r="476" ht="15.75" customHeight="1">
      <c r="B476" s="336"/>
      <c r="C476" s="35"/>
    </row>
    <row r="477" ht="15.75" customHeight="1">
      <c r="B477" s="336"/>
      <c r="C477" s="35"/>
    </row>
    <row r="478" ht="15.75" customHeight="1">
      <c r="B478" s="336"/>
      <c r="C478" s="35"/>
    </row>
    <row r="479" ht="15.75" customHeight="1">
      <c r="B479" s="336"/>
      <c r="C479" s="35"/>
    </row>
    <row r="480" ht="15.75" customHeight="1">
      <c r="B480" s="336"/>
      <c r="C480" s="35"/>
    </row>
    <row r="481" ht="15.75" customHeight="1">
      <c r="B481" s="336"/>
      <c r="C481" s="35"/>
    </row>
    <row r="482" ht="15.75" customHeight="1">
      <c r="B482" s="336"/>
      <c r="C482" s="35"/>
    </row>
    <row r="483" ht="15.75" customHeight="1">
      <c r="B483" s="336"/>
      <c r="C483" s="35"/>
    </row>
    <row r="484" ht="15.75" customHeight="1">
      <c r="B484" s="336"/>
      <c r="C484" s="35"/>
    </row>
    <row r="485" ht="15.75" customHeight="1">
      <c r="B485" s="336"/>
      <c r="C485" s="35"/>
    </row>
    <row r="486" ht="15.75" customHeight="1">
      <c r="B486" s="336"/>
      <c r="C486" s="35"/>
    </row>
    <row r="487" ht="15.75" customHeight="1">
      <c r="B487" s="336"/>
      <c r="C487" s="35"/>
    </row>
    <row r="488" ht="15.75" customHeight="1">
      <c r="B488" s="336"/>
      <c r="C488" s="35"/>
    </row>
    <row r="489" ht="15.75" customHeight="1">
      <c r="B489" s="336"/>
      <c r="C489" s="35"/>
    </row>
    <row r="490" ht="15.75" customHeight="1">
      <c r="B490" s="336"/>
      <c r="C490" s="35"/>
    </row>
    <row r="491" ht="15.75" customHeight="1">
      <c r="B491" s="336"/>
      <c r="C491" s="35"/>
    </row>
    <row r="492" ht="15.75" customHeight="1">
      <c r="B492" s="336"/>
      <c r="C492" s="35"/>
    </row>
    <row r="493" ht="15.75" customHeight="1">
      <c r="B493" s="336"/>
      <c r="C493" s="35"/>
    </row>
    <row r="494" ht="15.75" customHeight="1">
      <c r="B494" s="336"/>
      <c r="C494" s="35"/>
    </row>
    <row r="495" ht="15.75" customHeight="1">
      <c r="B495" s="336"/>
      <c r="C495" s="35"/>
    </row>
    <row r="496" ht="15.75" customHeight="1">
      <c r="B496" s="336"/>
      <c r="C496" s="35"/>
    </row>
    <row r="497" ht="15.75" customHeight="1">
      <c r="B497" s="336"/>
      <c r="C497" s="35"/>
    </row>
    <row r="498" ht="15.75" customHeight="1">
      <c r="B498" s="336"/>
      <c r="C498" s="35"/>
    </row>
    <row r="499" ht="15.75" customHeight="1">
      <c r="B499" s="336"/>
      <c r="C499" s="35"/>
    </row>
    <row r="500" ht="15.75" customHeight="1">
      <c r="B500" s="336"/>
      <c r="C500" s="35"/>
    </row>
    <row r="501" ht="15.75" customHeight="1">
      <c r="B501" s="336"/>
      <c r="C501" s="35"/>
    </row>
    <row r="502" ht="15.75" customHeight="1">
      <c r="B502" s="336"/>
      <c r="C502" s="35"/>
    </row>
    <row r="503" ht="15.75" customHeight="1">
      <c r="B503" s="336"/>
      <c r="C503" s="35"/>
    </row>
    <row r="504" ht="15.75" customHeight="1">
      <c r="B504" s="336"/>
      <c r="C504" s="35"/>
    </row>
    <row r="505" ht="15.75" customHeight="1">
      <c r="B505" s="336"/>
      <c r="C505" s="35"/>
    </row>
    <row r="506" ht="15.75" customHeight="1">
      <c r="B506" s="336"/>
      <c r="C506" s="35"/>
    </row>
    <row r="507" ht="15.75" customHeight="1">
      <c r="B507" s="336"/>
      <c r="C507" s="35"/>
    </row>
    <row r="508" ht="15.75" customHeight="1">
      <c r="B508" s="336"/>
      <c r="C508" s="35"/>
    </row>
    <row r="509" ht="15.75" customHeight="1">
      <c r="B509" s="336"/>
      <c r="C509" s="35"/>
    </row>
    <row r="510" ht="15.75" customHeight="1">
      <c r="B510" s="336"/>
      <c r="C510" s="35"/>
    </row>
    <row r="511" ht="15.75" customHeight="1">
      <c r="B511" s="336"/>
      <c r="C511" s="35"/>
    </row>
    <row r="512" ht="15.75" customHeight="1">
      <c r="B512" s="336"/>
      <c r="C512" s="35"/>
    </row>
    <row r="513" ht="15.75" customHeight="1">
      <c r="B513" s="336"/>
      <c r="C513" s="35"/>
    </row>
    <row r="514" ht="15.75" customHeight="1">
      <c r="B514" s="336"/>
      <c r="C514" s="35"/>
    </row>
    <row r="515" ht="15.75" customHeight="1">
      <c r="B515" s="336"/>
      <c r="C515" s="35"/>
    </row>
    <row r="516" ht="15.75" customHeight="1">
      <c r="B516" s="336"/>
      <c r="C516" s="35"/>
    </row>
    <row r="517" ht="15.75" customHeight="1">
      <c r="B517" s="336"/>
      <c r="C517" s="35"/>
    </row>
    <row r="518" ht="15.75" customHeight="1">
      <c r="B518" s="336"/>
      <c r="C518" s="35"/>
    </row>
    <row r="519" ht="15.75" customHeight="1">
      <c r="B519" s="336"/>
      <c r="C519" s="35"/>
    </row>
    <row r="520" ht="15.75" customHeight="1">
      <c r="B520" s="336"/>
      <c r="C520" s="35"/>
    </row>
    <row r="521" ht="15.75" customHeight="1">
      <c r="B521" s="336"/>
      <c r="C521" s="35"/>
    </row>
    <row r="522" ht="15.75" customHeight="1">
      <c r="B522" s="336"/>
      <c r="C522" s="35"/>
    </row>
    <row r="523" ht="15.75" customHeight="1">
      <c r="B523" s="336"/>
      <c r="C523" s="35"/>
    </row>
    <row r="524" ht="15.75" customHeight="1">
      <c r="B524" s="336"/>
      <c r="C524" s="35"/>
    </row>
    <row r="525" ht="15.75" customHeight="1">
      <c r="B525" s="336"/>
      <c r="C525" s="35"/>
    </row>
    <row r="526" ht="15.75" customHeight="1">
      <c r="B526" s="336"/>
      <c r="C526" s="35"/>
    </row>
    <row r="527" ht="15.75" customHeight="1">
      <c r="B527" s="336"/>
      <c r="C527" s="35"/>
    </row>
    <row r="528" ht="15.75" customHeight="1">
      <c r="B528" s="336"/>
      <c r="C528" s="35"/>
    </row>
    <row r="529" ht="15.75" customHeight="1">
      <c r="B529" s="336"/>
      <c r="C529" s="35"/>
    </row>
    <row r="530" ht="15.75" customHeight="1">
      <c r="B530" s="336"/>
      <c r="C530" s="35"/>
    </row>
    <row r="531" ht="15.75" customHeight="1">
      <c r="B531" s="336"/>
      <c r="C531" s="35"/>
    </row>
    <row r="532" ht="15.75" customHeight="1">
      <c r="B532" s="336"/>
      <c r="C532" s="35"/>
    </row>
    <row r="533" ht="15.75" customHeight="1">
      <c r="B533" s="336"/>
      <c r="C533" s="35"/>
    </row>
    <row r="534" ht="15.75" customHeight="1">
      <c r="B534" s="336"/>
      <c r="C534" s="35"/>
    </row>
    <row r="535" ht="15.75" customHeight="1">
      <c r="B535" s="336"/>
      <c r="C535" s="35"/>
    </row>
    <row r="536" ht="15.75" customHeight="1">
      <c r="B536" s="336"/>
      <c r="C536" s="35"/>
    </row>
    <row r="537" ht="15.75" customHeight="1">
      <c r="B537" s="336"/>
      <c r="C537" s="35"/>
    </row>
    <row r="538" ht="15.75" customHeight="1">
      <c r="B538" s="336"/>
      <c r="C538" s="35"/>
    </row>
    <row r="539" ht="15.75" customHeight="1">
      <c r="B539" s="336"/>
      <c r="C539" s="35"/>
    </row>
    <row r="540" ht="15.75" customHeight="1">
      <c r="B540" s="336"/>
      <c r="C540" s="35"/>
    </row>
    <row r="541" ht="15.75" customHeight="1">
      <c r="B541" s="336"/>
      <c r="C541" s="35"/>
    </row>
    <row r="542" ht="15.75" customHeight="1">
      <c r="B542" s="336"/>
      <c r="C542" s="35"/>
    </row>
    <row r="543" ht="15.75" customHeight="1">
      <c r="B543" s="336"/>
      <c r="C543" s="35"/>
    </row>
    <row r="544" ht="15.75" customHeight="1">
      <c r="B544" s="336"/>
      <c r="C544" s="35"/>
    </row>
    <row r="545" ht="15.75" customHeight="1">
      <c r="B545" s="336"/>
      <c r="C545" s="35"/>
    </row>
    <row r="546" ht="15.75" customHeight="1">
      <c r="B546" s="336"/>
      <c r="C546" s="35"/>
    </row>
    <row r="547" ht="15.75" customHeight="1">
      <c r="B547" s="336"/>
      <c r="C547" s="35"/>
    </row>
    <row r="548" ht="15.75" customHeight="1">
      <c r="B548" s="336"/>
      <c r="C548" s="35"/>
    </row>
    <row r="549" ht="15.75" customHeight="1">
      <c r="B549" s="336"/>
      <c r="C549" s="35"/>
    </row>
    <row r="550" ht="15.75" customHeight="1">
      <c r="B550" s="336"/>
      <c r="C550" s="35"/>
    </row>
    <row r="551" ht="15.75" customHeight="1">
      <c r="B551" s="336"/>
      <c r="C551" s="35"/>
    </row>
    <row r="552" ht="15.75" customHeight="1">
      <c r="B552" s="336"/>
      <c r="C552" s="35"/>
    </row>
    <row r="553" ht="15.75" customHeight="1">
      <c r="B553" s="336"/>
      <c r="C553" s="35"/>
    </row>
    <row r="554" ht="15.75" customHeight="1">
      <c r="B554" s="336"/>
      <c r="C554" s="35"/>
    </row>
    <row r="555" ht="15.75" customHeight="1">
      <c r="B555" s="336"/>
      <c r="C555" s="35"/>
    </row>
    <row r="556" ht="15.75" customHeight="1">
      <c r="B556" s="336"/>
      <c r="C556" s="35"/>
    </row>
    <row r="557" ht="15.75" customHeight="1">
      <c r="B557" s="336"/>
      <c r="C557" s="35"/>
    </row>
    <row r="558" ht="15.75" customHeight="1">
      <c r="B558" s="336"/>
      <c r="C558" s="35"/>
    </row>
    <row r="559" ht="15.75" customHeight="1">
      <c r="B559" s="336"/>
      <c r="C559" s="35"/>
    </row>
    <row r="560" ht="15.75" customHeight="1">
      <c r="B560" s="336"/>
      <c r="C560" s="35"/>
    </row>
    <row r="561" ht="15.75" customHeight="1">
      <c r="B561" s="336"/>
      <c r="C561" s="35"/>
    </row>
    <row r="562" ht="15.75" customHeight="1">
      <c r="B562" s="336"/>
      <c r="C562" s="35"/>
    </row>
    <row r="563" ht="15.75" customHeight="1">
      <c r="B563" s="336"/>
      <c r="C563" s="35"/>
    </row>
    <row r="564" ht="15.75" customHeight="1">
      <c r="B564" s="336"/>
      <c r="C564" s="35"/>
    </row>
    <row r="565" ht="15.75" customHeight="1">
      <c r="B565" s="336"/>
      <c r="C565" s="35"/>
    </row>
    <row r="566" ht="15.75" customHeight="1">
      <c r="B566" s="336"/>
      <c r="C566" s="35"/>
    </row>
    <row r="567" ht="15.75" customHeight="1">
      <c r="B567" s="336"/>
      <c r="C567" s="35"/>
    </row>
    <row r="568" ht="15.75" customHeight="1">
      <c r="B568" s="336"/>
      <c r="C568" s="35"/>
    </row>
    <row r="569" ht="15.75" customHeight="1">
      <c r="B569" s="336"/>
      <c r="C569" s="35"/>
    </row>
    <row r="570" ht="15.75" customHeight="1">
      <c r="B570" s="336"/>
      <c r="C570" s="35"/>
    </row>
    <row r="571" ht="15.75" customHeight="1">
      <c r="B571" s="336"/>
      <c r="C571" s="35"/>
    </row>
    <row r="572" ht="15.75" customHeight="1">
      <c r="B572" s="336"/>
      <c r="C572" s="35"/>
    </row>
    <row r="573" ht="15.75" customHeight="1">
      <c r="B573" s="336"/>
      <c r="C573" s="35"/>
    </row>
    <row r="574" ht="15.75" customHeight="1">
      <c r="B574" s="336"/>
      <c r="C574" s="35"/>
    </row>
    <row r="575" ht="15.75" customHeight="1">
      <c r="B575" s="336"/>
      <c r="C575" s="35"/>
    </row>
    <row r="576" ht="15.75" customHeight="1">
      <c r="B576" s="336"/>
      <c r="C576" s="35"/>
    </row>
    <row r="577" ht="15.75" customHeight="1">
      <c r="B577" s="336"/>
      <c r="C577" s="35"/>
    </row>
    <row r="578" ht="15.75" customHeight="1">
      <c r="B578" s="336"/>
      <c r="C578" s="35"/>
    </row>
    <row r="579" ht="15.75" customHeight="1">
      <c r="B579" s="336"/>
      <c r="C579" s="35"/>
    </row>
    <row r="580" ht="15.75" customHeight="1">
      <c r="B580" s="336"/>
      <c r="C580" s="35"/>
    </row>
    <row r="581" ht="15.75" customHeight="1">
      <c r="B581" s="336"/>
      <c r="C581" s="35"/>
    </row>
    <row r="582" ht="15.75" customHeight="1">
      <c r="B582" s="336"/>
      <c r="C582" s="35"/>
    </row>
    <row r="583" ht="15.75" customHeight="1">
      <c r="B583" s="336"/>
      <c r="C583" s="35"/>
    </row>
    <row r="584" ht="15.75" customHeight="1">
      <c r="B584" s="336"/>
      <c r="C584" s="35"/>
    </row>
    <row r="585" ht="15.75" customHeight="1">
      <c r="B585" s="336"/>
      <c r="C585" s="35"/>
    </row>
    <row r="586" ht="15.75" customHeight="1">
      <c r="B586" s="336"/>
      <c r="C586" s="35"/>
    </row>
    <row r="587" ht="15.75" customHeight="1">
      <c r="B587" s="336"/>
      <c r="C587" s="35"/>
    </row>
    <row r="588" ht="15.75" customHeight="1">
      <c r="B588" s="336"/>
      <c r="C588" s="35"/>
    </row>
    <row r="589" ht="15.75" customHeight="1">
      <c r="B589" s="336"/>
      <c r="C589" s="35"/>
    </row>
    <row r="590" ht="15.75" customHeight="1">
      <c r="B590" s="336"/>
      <c r="C590" s="35"/>
    </row>
    <row r="591" ht="15.75" customHeight="1">
      <c r="B591" s="336"/>
      <c r="C591" s="35"/>
    </row>
    <row r="592" ht="15.75" customHeight="1">
      <c r="B592" s="336"/>
      <c r="C592" s="35"/>
    </row>
    <row r="593" ht="15.75" customHeight="1">
      <c r="B593" s="336"/>
      <c r="C593" s="35"/>
    </row>
    <row r="594" ht="15.75" customHeight="1">
      <c r="B594" s="336"/>
      <c r="C594" s="35"/>
    </row>
    <row r="595" ht="15.75" customHeight="1">
      <c r="B595" s="336"/>
      <c r="C595" s="35"/>
    </row>
    <row r="596" ht="15.75" customHeight="1">
      <c r="B596" s="336"/>
      <c r="C596" s="35"/>
    </row>
    <row r="597" ht="15.75" customHeight="1">
      <c r="B597" s="336"/>
      <c r="C597" s="35"/>
    </row>
    <row r="598" ht="15.75" customHeight="1">
      <c r="B598" s="336"/>
      <c r="C598" s="35"/>
    </row>
    <row r="599" ht="15.75" customHeight="1">
      <c r="B599" s="336"/>
      <c r="C599" s="35"/>
    </row>
    <row r="600" ht="15.75" customHeight="1">
      <c r="B600" s="336"/>
      <c r="C600" s="35"/>
    </row>
    <row r="601" ht="15.75" customHeight="1">
      <c r="B601" s="336"/>
      <c r="C601" s="35"/>
    </row>
    <row r="602" ht="15.75" customHeight="1">
      <c r="B602" s="336"/>
      <c r="C602" s="35"/>
    </row>
    <row r="603" ht="15.75" customHeight="1">
      <c r="B603" s="336"/>
      <c r="C603" s="35"/>
    </row>
    <row r="604" ht="15.75" customHeight="1">
      <c r="B604" s="336"/>
      <c r="C604" s="35"/>
    </row>
    <row r="605" ht="15.75" customHeight="1">
      <c r="B605" s="336"/>
      <c r="C605" s="35"/>
    </row>
    <row r="606" ht="15.75" customHeight="1">
      <c r="B606" s="336"/>
      <c r="C606" s="35"/>
    </row>
    <row r="607" ht="15.75" customHeight="1">
      <c r="B607" s="336"/>
      <c r="C607" s="35"/>
    </row>
    <row r="608" ht="15.75" customHeight="1">
      <c r="B608" s="336"/>
      <c r="C608" s="35"/>
    </row>
    <row r="609" ht="15.75" customHeight="1">
      <c r="B609" s="336"/>
      <c r="C609" s="35"/>
    </row>
    <row r="610" ht="15.75" customHeight="1">
      <c r="B610" s="336"/>
      <c r="C610" s="35"/>
    </row>
    <row r="611" ht="15.75" customHeight="1">
      <c r="B611" s="336"/>
      <c r="C611" s="35"/>
    </row>
    <row r="612" ht="15.75" customHeight="1">
      <c r="B612" s="336"/>
      <c r="C612" s="35"/>
    </row>
    <row r="613" ht="15.75" customHeight="1">
      <c r="B613" s="336"/>
      <c r="C613" s="35"/>
    </row>
    <row r="614" ht="15.75" customHeight="1">
      <c r="B614" s="336"/>
      <c r="C614" s="35"/>
    </row>
    <row r="615" ht="15.75" customHeight="1">
      <c r="B615" s="336"/>
      <c r="C615" s="35"/>
    </row>
    <row r="616" ht="15.75" customHeight="1">
      <c r="B616" s="336"/>
      <c r="C616" s="35"/>
    </row>
    <row r="617" ht="15.75" customHeight="1">
      <c r="B617" s="336"/>
      <c r="C617" s="35"/>
    </row>
    <row r="618" ht="15.75" customHeight="1">
      <c r="B618" s="336"/>
      <c r="C618" s="35"/>
    </row>
    <row r="619" ht="15.75" customHeight="1">
      <c r="B619" s="336"/>
      <c r="C619" s="35"/>
    </row>
    <row r="620" ht="15.75" customHeight="1">
      <c r="B620" s="336"/>
      <c r="C620" s="35"/>
    </row>
    <row r="621" ht="15.75" customHeight="1">
      <c r="B621" s="336"/>
      <c r="C621" s="35"/>
    </row>
    <row r="622" ht="15.75" customHeight="1">
      <c r="B622" s="336"/>
      <c r="C622" s="35"/>
    </row>
    <row r="623" ht="15.75" customHeight="1">
      <c r="B623" s="336"/>
      <c r="C623" s="35"/>
    </row>
    <row r="624" ht="15.75" customHeight="1">
      <c r="B624" s="336"/>
      <c r="C624" s="35"/>
    </row>
    <row r="625" ht="15.75" customHeight="1">
      <c r="B625" s="336"/>
      <c r="C625" s="35"/>
    </row>
    <row r="626" ht="15.75" customHeight="1">
      <c r="B626" s="336"/>
      <c r="C626" s="35"/>
    </row>
    <row r="627" ht="15.75" customHeight="1">
      <c r="B627" s="336"/>
      <c r="C627" s="35"/>
    </row>
    <row r="628" ht="15.75" customHeight="1">
      <c r="B628" s="336"/>
      <c r="C628" s="35"/>
    </row>
    <row r="629" ht="15.75" customHeight="1">
      <c r="B629" s="336"/>
      <c r="C629" s="35"/>
    </row>
    <row r="630" ht="15.75" customHeight="1">
      <c r="B630" s="336"/>
      <c r="C630" s="35"/>
    </row>
    <row r="631" ht="15.75" customHeight="1">
      <c r="B631" s="336"/>
      <c r="C631" s="35"/>
    </row>
    <row r="632" ht="15.75" customHeight="1">
      <c r="B632" s="336"/>
      <c r="C632" s="35"/>
    </row>
    <row r="633" ht="15.75" customHeight="1">
      <c r="B633" s="336"/>
      <c r="C633" s="35"/>
    </row>
    <row r="634" ht="15.75" customHeight="1">
      <c r="B634" s="336"/>
      <c r="C634" s="35"/>
    </row>
    <row r="635" ht="15.75" customHeight="1">
      <c r="B635" s="336"/>
      <c r="C635" s="35"/>
    </row>
    <row r="636" ht="15.75" customHeight="1">
      <c r="B636" s="336"/>
      <c r="C636" s="35"/>
    </row>
    <row r="637" ht="15.75" customHeight="1">
      <c r="B637" s="336"/>
      <c r="C637" s="35"/>
    </row>
    <row r="638" ht="15.75" customHeight="1">
      <c r="B638" s="336"/>
      <c r="C638" s="35"/>
    </row>
    <row r="639" ht="15.75" customHeight="1">
      <c r="B639" s="336"/>
      <c r="C639" s="35"/>
    </row>
    <row r="640" ht="15.75" customHeight="1">
      <c r="B640" s="336"/>
      <c r="C640" s="35"/>
    </row>
    <row r="641" ht="15.75" customHeight="1">
      <c r="B641" s="336"/>
      <c r="C641" s="35"/>
    </row>
    <row r="642" ht="15.75" customHeight="1">
      <c r="B642" s="336"/>
      <c r="C642" s="35"/>
    </row>
    <row r="643" ht="15.75" customHeight="1">
      <c r="B643" s="336"/>
      <c r="C643" s="35"/>
    </row>
    <row r="644" ht="15.75" customHeight="1">
      <c r="B644" s="336"/>
      <c r="C644" s="35"/>
    </row>
    <row r="645" ht="15.75" customHeight="1">
      <c r="B645" s="336"/>
      <c r="C645" s="35"/>
    </row>
    <row r="646" ht="15.75" customHeight="1">
      <c r="B646" s="336"/>
      <c r="C646" s="35"/>
    </row>
    <row r="647" ht="15.75" customHeight="1">
      <c r="B647" s="336"/>
      <c r="C647" s="35"/>
    </row>
    <row r="648" ht="15.75" customHeight="1">
      <c r="B648" s="336"/>
      <c r="C648" s="35"/>
    </row>
    <row r="649" ht="15.75" customHeight="1">
      <c r="B649" s="336"/>
      <c r="C649" s="35"/>
    </row>
    <row r="650" ht="15.75" customHeight="1">
      <c r="B650" s="336"/>
      <c r="C650" s="35"/>
    </row>
    <row r="651" ht="15.75" customHeight="1">
      <c r="B651" s="336"/>
      <c r="C651" s="35"/>
    </row>
    <row r="652" ht="15.75" customHeight="1">
      <c r="B652" s="336"/>
      <c r="C652" s="35"/>
    </row>
    <row r="653" ht="15.75" customHeight="1">
      <c r="B653" s="336"/>
      <c r="C653" s="35"/>
    </row>
    <row r="654" ht="15.75" customHeight="1">
      <c r="B654" s="336"/>
      <c r="C654" s="35"/>
    </row>
    <row r="655" ht="15.75" customHeight="1">
      <c r="B655" s="336"/>
      <c r="C655" s="35"/>
    </row>
    <row r="656" ht="15.75" customHeight="1">
      <c r="B656" s="336"/>
      <c r="C656" s="35"/>
    </row>
    <row r="657" ht="15.75" customHeight="1">
      <c r="B657" s="336"/>
      <c r="C657" s="35"/>
    </row>
    <row r="658" ht="15.75" customHeight="1">
      <c r="B658" s="336"/>
      <c r="C658" s="35"/>
    </row>
    <row r="659" ht="15.75" customHeight="1">
      <c r="B659" s="336"/>
      <c r="C659" s="35"/>
    </row>
    <row r="660" ht="15.75" customHeight="1">
      <c r="B660" s="336"/>
      <c r="C660" s="35"/>
    </row>
    <row r="661" ht="15.75" customHeight="1">
      <c r="B661" s="336"/>
      <c r="C661" s="35"/>
    </row>
    <row r="662" ht="15.75" customHeight="1">
      <c r="B662" s="336"/>
      <c r="C662" s="35"/>
    </row>
    <row r="663" ht="15.75" customHeight="1">
      <c r="B663" s="336"/>
      <c r="C663" s="35"/>
    </row>
    <row r="664" ht="15.75" customHeight="1">
      <c r="B664" s="336"/>
      <c r="C664" s="35"/>
    </row>
    <row r="665" ht="15.75" customHeight="1">
      <c r="B665" s="336"/>
      <c r="C665" s="35"/>
    </row>
    <row r="666" ht="15.75" customHeight="1">
      <c r="B666" s="336"/>
      <c r="C666" s="35"/>
    </row>
    <row r="667" ht="15.75" customHeight="1">
      <c r="B667" s="336"/>
      <c r="C667" s="35"/>
    </row>
    <row r="668" ht="15.75" customHeight="1">
      <c r="B668" s="336"/>
      <c r="C668" s="35"/>
    </row>
    <row r="669" ht="15.75" customHeight="1">
      <c r="B669" s="336"/>
      <c r="C669" s="35"/>
    </row>
    <row r="670" ht="15.75" customHeight="1">
      <c r="B670" s="336"/>
      <c r="C670" s="35"/>
    </row>
    <row r="671" ht="15.75" customHeight="1">
      <c r="B671" s="336"/>
      <c r="C671" s="35"/>
    </row>
    <row r="672" ht="15.75" customHeight="1">
      <c r="B672" s="336"/>
      <c r="C672" s="35"/>
    </row>
    <row r="673" ht="15.75" customHeight="1">
      <c r="B673" s="336"/>
      <c r="C673" s="35"/>
    </row>
    <row r="674" ht="15.75" customHeight="1">
      <c r="B674" s="336"/>
      <c r="C674" s="35"/>
    </row>
    <row r="675" ht="15.75" customHeight="1">
      <c r="B675" s="336"/>
      <c r="C675" s="35"/>
    </row>
    <row r="676" ht="15.75" customHeight="1">
      <c r="B676" s="336"/>
      <c r="C676" s="35"/>
    </row>
    <row r="677" ht="15.75" customHeight="1">
      <c r="B677" s="336"/>
      <c r="C677" s="35"/>
    </row>
    <row r="678" ht="15.75" customHeight="1">
      <c r="B678" s="336"/>
      <c r="C678" s="35"/>
    </row>
    <row r="679" ht="15.75" customHeight="1">
      <c r="B679" s="336"/>
      <c r="C679" s="35"/>
    </row>
    <row r="680" ht="15.75" customHeight="1">
      <c r="B680" s="336"/>
      <c r="C680" s="35"/>
    </row>
    <row r="681" ht="15.75" customHeight="1">
      <c r="B681" s="336"/>
      <c r="C681" s="35"/>
    </row>
    <row r="682" ht="15.75" customHeight="1">
      <c r="B682" s="336"/>
      <c r="C682" s="35"/>
    </row>
    <row r="683" ht="15.75" customHeight="1">
      <c r="B683" s="336"/>
      <c r="C683" s="35"/>
    </row>
    <row r="684" ht="15.75" customHeight="1">
      <c r="B684" s="336"/>
      <c r="C684" s="35"/>
    </row>
    <row r="685" ht="15.75" customHeight="1">
      <c r="B685" s="336"/>
      <c r="C685" s="35"/>
    </row>
    <row r="686" ht="15.75" customHeight="1">
      <c r="B686" s="336"/>
      <c r="C686" s="35"/>
    </row>
    <row r="687" ht="15.75" customHeight="1">
      <c r="B687" s="336"/>
      <c r="C687" s="35"/>
    </row>
    <row r="688" ht="15.75" customHeight="1">
      <c r="B688" s="336"/>
      <c r="C688" s="35"/>
    </row>
    <row r="689" ht="15.75" customHeight="1">
      <c r="B689" s="336"/>
      <c r="C689" s="35"/>
    </row>
    <row r="690" ht="15.75" customHeight="1">
      <c r="B690" s="336"/>
      <c r="C690" s="35"/>
    </row>
    <row r="691" ht="15.75" customHeight="1">
      <c r="B691" s="336"/>
      <c r="C691" s="35"/>
    </row>
    <row r="692" ht="15.75" customHeight="1">
      <c r="B692" s="336"/>
      <c r="C692" s="35"/>
    </row>
    <row r="693" ht="15.75" customHeight="1">
      <c r="B693" s="336"/>
      <c r="C693" s="35"/>
    </row>
    <row r="694" ht="15.75" customHeight="1">
      <c r="B694" s="336"/>
      <c r="C694" s="35"/>
    </row>
    <row r="695" ht="15.75" customHeight="1">
      <c r="B695" s="336"/>
      <c r="C695" s="35"/>
    </row>
    <row r="696" ht="15.75" customHeight="1">
      <c r="B696" s="336"/>
      <c r="C696" s="35"/>
    </row>
    <row r="697" ht="15.75" customHeight="1">
      <c r="B697" s="336"/>
      <c r="C697" s="35"/>
    </row>
    <row r="698" ht="15.75" customHeight="1">
      <c r="B698" s="336"/>
      <c r="C698" s="35"/>
    </row>
    <row r="699" ht="15.75" customHeight="1">
      <c r="B699" s="336"/>
      <c r="C699" s="35"/>
    </row>
    <row r="700" ht="15.75" customHeight="1">
      <c r="B700" s="336"/>
      <c r="C700" s="35"/>
    </row>
    <row r="701" ht="15.75" customHeight="1">
      <c r="B701" s="336"/>
      <c r="C701" s="35"/>
    </row>
    <row r="702" ht="15.75" customHeight="1">
      <c r="B702" s="336"/>
      <c r="C702" s="35"/>
    </row>
    <row r="703" ht="15.75" customHeight="1">
      <c r="B703" s="336"/>
      <c r="C703" s="35"/>
    </row>
    <row r="704" ht="15.75" customHeight="1">
      <c r="B704" s="336"/>
      <c r="C704" s="35"/>
    </row>
    <row r="705" ht="15.75" customHeight="1">
      <c r="B705" s="336"/>
      <c r="C705" s="35"/>
    </row>
    <row r="706" ht="15.75" customHeight="1">
      <c r="B706" s="336"/>
      <c r="C706" s="35"/>
    </row>
    <row r="707" ht="15.75" customHeight="1">
      <c r="B707" s="336"/>
      <c r="C707" s="35"/>
    </row>
    <row r="708" ht="15.75" customHeight="1">
      <c r="B708" s="336"/>
      <c r="C708" s="35"/>
    </row>
    <row r="709" ht="15.75" customHeight="1">
      <c r="B709" s="336"/>
      <c r="C709" s="35"/>
    </row>
    <row r="710" ht="15.75" customHeight="1">
      <c r="B710" s="336"/>
      <c r="C710" s="35"/>
    </row>
    <row r="711" ht="15.75" customHeight="1">
      <c r="B711" s="336"/>
      <c r="C711" s="35"/>
    </row>
    <row r="712" ht="15.75" customHeight="1">
      <c r="B712" s="336"/>
      <c r="C712" s="35"/>
    </row>
    <row r="713" ht="15.75" customHeight="1">
      <c r="B713" s="336"/>
      <c r="C713" s="35"/>
    </row>
    <row r="714" ht="15.75" customHeight="1">
      <c r="B714" s="336"/>
      <c r="C714" s="35"/>
    </row>
    <row r="715" ht="15.75" customHeight="1">
      <c r="B715" s="336"/>
      <c r="C715" s="35"/>
    </row>
    <row r="716" ht="15.75" customHeight="1">
      <c r="B716" s="336"/>
      <c r="C716" s="35"/>
    </row>
    <row r="717" ht="15.75" customHeight="1">
      <c r="B717" s="336"/>
      <c r="C717" s="35"/>
    </row>
    <row r="718" ht="15.75" customHeight="1">
      <c r="B718" s="336"/>
      <c r="C718" s="35"/>
    </row>
    <row r="719" ht="15.75" customHeight="1">
      <c r="B719" s="336"/>
      <c r="C719" s="35"/>
    </row>
    <row r="720" ht="15.75" customHeight="1">
      <c r="B720" s="336"/>
      <c r="C720" s="35"/>
    </row>
    <row r="721" ht="15.75" customHeight="1">
      <c r="B721" s="336"/>
      <c r="C721" s="35"/>
    </row>
    <row r="722" ht="15.75" customHeight="1">
      <c r="B722" s="336"/>
      <c r="C722" s="35"/>
    </row>
    <row r="723" ht="15.75" customHeight="1">
      <c r="B723" s="336"/>
      <c r="C723" s="35"/>
    </row>
    <row r="724" ht="15.75" customHeight="1">
      <c r="B724" s="336"/>
      <c r="C724" s="35"/>
    </row>
    <row r="725" ht="15.75" customHeight="1">
      <c r="B725" s="336"/>
      <c r="C725" s="35"/>
    </row>
    <row r="726" ht="15.75" customHeight="1">
      <c r="B726" s="336"/>
      <c r="C726" s="35"/>
    </row>
    <row r="727" ht="15.75" customHeight="1">
      <c r="B727" s="336"/>
      <c r="C727" s="35"/>
    </row>
    <row r="728" ht="15.75" customHeight="1">
      <c r="B728" s="336"/>
      <c r="C728" s="35"/>
    </row>
    <row r="729" ht="15.75" customHeight="1">
      <c r="B729" s="336"/>
      <c r="C729" s="35"/>
    </row>
    <row r="730" ht="15.75" customHeight="1">
      <c r="B730" s="336"/>
      <c r="C730" s="35"/>
    </row>
    <row r="731" ht="15.75" customHeight="1">
      <c r="B731" s="336"/>
      <c r="C731" s="35"/>
    </row>
    <row r="732" ht="15.75" customHeight="1">
      <c r="B732" s="336"/>
      <c r="C732" s="35"/>
    </row>
    <row r="733" ht="15.75" customHeight="1">
      <c r="B733" s="336"/>
      <c r="C733" s="35"/>
    </row>
    <row r="734" ht="15.75" customHeight="1">
      <c r="B734" s="336"/>
      <c r="C734" s="35"/>
    </row>
    <row r="735" ht="15.75" customHeight="1">
      <c r="B735" s="336"/>
      <c r="C735" s="35"/>
    </row>
    <row r="736" ht="15.75" customHeight="1">
      <c r="B736" s="336"/>
      <c r="C736" s="35"/>
    </row>
    <row r="737" ht="15.75" customHeight="1">
      <c r="B737" s="336"/>
      <c r="C737" s="35"/>
    </row>
    <row r="738" ht="15.75" customHeight="1">
      <c r="B738" s="336"/>
      <c r="C738" s="35"/>
    </row>
    <row r="739" ht="15.75" customHeight="1">
      <c r="B739" s="336"/>
      <c r="C739" s="35"/>
    </row>
    <row r="740" ht="15.75" customHeight="1">
      <c r="B740" s="336"/>
      <c r="C740" s="35"/>
    </row>
    <row r="741" ht="15.75" customHeight="1">
      <c r="B741" s="336"/>
      <c r="C741" s="35"/>
    </row>
    <row r="742" ht="15.75" customHeight="1">
      <c r="B742" s="336"/>
      <c r="C742" s="35"/>
    </row>
    <row r="743" ht="15.75" customHeight="1">
      <c r="B743" s="336"/>
      <c r="C743" s="35"/>
    </row>
    <row r="744" ht="15.75" customHeight="1">
      <c r="B744" s="336"/>
      <c r="C744" s="35"/>
    </row>
    <row r="745" ht="15.75" customHeight="1">
      <c r="B745" s="336"/>
      <c r="C745" s="35"/>
    </row>
    <row r="746" ht="15.75" customHeight="1">
      <c r="B746" s="336"/>
      <c r="C746" s="35"/>
    </row>
    <row r="747" ht="15.75" customHeight="1">
      <c r="B747" s="336"/>
      <c r="C747" s="35"/>
    </row>
    <row r="748" ht="15.75" customHeight="1">
      <c r="B748" s="336"/>
      <c r="C748" s="35"/>
    </row>
    <row r="749" ht="15.75" customHeight="1">
      <c r="B749" s="336"/>
      <c r="C749" s="35"/>
    </row>
    <row r="750" ht="15.75" customHeight="1">
      <c r="B750" s="336"/>
      <c r="C750" s="35"/>
    </row>
    <row r="751" ht="15.75" customHeight="1">
      <c r="B751" s="336"/>
      <c r="C751" s="35"/>
    </row>
    <row r="752" ht="15.75" customHeight="1">
      <c r="B752" s="336"/>
      <c r="C752" s="35"/>
    </row>
    <row r="753" ht="15.75" customHeight="1">
      <c r="B753" s="336"/>
      <c r="C753" s="35"/>
    </row>
    <row r="754" ht="15.75" customHeight="1">
      <c r="B754" s="336"/>
      <c r="C754" s="35"/>
    </row>
    <row r="755" ht="15.75" customHeight="1">
      <c r="B755" s="336"/>
      <c r="C755" s="35"/>
    </row>
    <row r="756" ht="15.75" customHeight="1">
      <c r="B756" s="336"/>
      <c r="C756" s="35"/>
    </row>
    <row r="757" ht="15.75" customHeight="1">
      <c r="B757" s="336"/>
      <c r="C757" s="35"/>
    </row>
    <row r="758" ht="15.75" customHeight="1">
      <c r="B758" s="336"/>
      <c r="C758" s="35"/>
    </row>
    <row r="759" ht="15.75" customHeight="1">
      <c r="B759" s="336"/>
      <c r="C759" s="35"/>
    </row>
    <row r="760" ht="15.75" customHeight="1">
      <c r="B760" s="336"/>
      <c r="C760" s="35"/>
    </row>
    <row r="761" ht="15.75" customHeight="1">
      <c r="B761" s="336"/>
      <c r="C761" s="35"/>
    </row>
    <row r="762" ht="15.75" customHeight="1">
      <c r="B762" s="336"/>
      <c r="C762" s="35"/>
    </row>
    <row r="763" ht="15.75" customHeight="1">
      <c r="B763" s="336"/>
      <c r="C763" s="35"/>
    </row>
    <row r="764" ht="15.75" customHeight="1">
      <c r="B764" s="336"/>
      <c r="C764" s="35"/>
    </row>
    <row r="765" ht="15.75" customHeight="1">
      <c r="B765" s="336"/>
      <c r="C765" s="35"/>
    </row>
    <row r="766" ht="15.75" customHeight="1">
      <c r="B766" s="336"/>
      <c r="C766" s="35"/>
    </row>
    <row r="767" ht="15.75" customHeight="1">
      <c r="B767" s="336"/>
      <c r="C767" s="35"/>
    </row>
    <row r="768" ht="15.75" customHeight="1">
      <c r="B768" s="336"/>
      <c r="C768" s="35"/>
    </row>
    <row r="769" ht="15.75" customHeight="1">
      <c r="B769" s="336"/>
      <c r="C769" s="35"/>
    </row>
    <row r="770" ht="15.75" customHeight="1">
      <c r="B770" s="336"/>
      <c r="C770" s="35"/>
    </row>
    <row r="771" ht="15.75" customHeight="1">
      <c r="B771" s="336"/>
      <c r="C771" s="35"/>
    </row>
    <row r="772" ht="15.75" customHeight="1">
      <c r="B772" s="336"/>
      <c r="C772" s="35"/>
    </row>
    <row r="773" ht="15.75" customHeight="1">
      <c r="B773" s="336"/>
      <c r="C773" s="35"/>
    </row>
    <row r="774" ht="15.75" customHeight="1">
      <c r="B774" s="336"/>
      <c r="C774" s="35"/>
    </row>
    <row r="775" ht="15.75" customHeight="1">
      <c r="B775" s="336"/>
      <c r="C775" s="35"/>
    </row>
    <row r="776" ht="15.75" customHeight="1">
      <c r="B776" s="336"/>
      <c r="C776" s="35"/>
    </row>
    <row r="777" ht="15.75" customHeight="1">
      <c r="B777" s="336"/>
      <c r="C777" s="35"/>
    </row>
    <row r="778" ht="15.75" customHeight="1">
      <c r="B778" s="336"/>
      <c r="C778" s="35"/>
    </row>
    <row r="779" ht="15.75" customHeight="1">
      <c r="B779" s="336"/>
      <c r="C779" s="35"/>
    </row>
    <row r="780" ht="15.75" customHeight="1">
      <c r="B780" s="336"/>
      <c r="C780" s="35"/>
    </row>
    <row r="781" ht="15.75" customHeight="1">
      <c r="B781" s="336"/>
      <c r="C781" s="35"/>
    </row>
    <row r="782" ht="15.75" customHeight="1">
      <c r="B782" s="336"/>
      <c r="C782" s="35"/>
    </row>
    <row r="783" ht="15.75" customHeight="1">
      <c r="B783" s="336"/>
      <c r="C783" s="35"/>
    </row>
    <row r="784" ht="15.75" customHeight="1">
      <c r="B784" s="336"/>
      <c r="C784" s="35"/>
    </row>
    <row r="785" ht="15.75" customHeight="1">
      <c r="B785" s="336"/>
      <c r="C785" s="35"/>
    </row>
    <row r="786" ht="15.75" customHeight="1">
      <c r="B786" s="336"/>
      <c r="C786" s="35"/>
    </row>
    <row r="787" ht="15.75" customHeight="1">
      <c r="B787" s="336"/>
      <c r="C787" s="35"/>
    </row>
    <row r="788" ht="15.75" customHeight="1">
      <c r="B788" s="336"/>
      <c r="C788" s="35"/>
    </row>
    <row r="789" ht="15.75" customHeight="1">
      <c r="B789" s="336"/>
      <c r="C789" s="35"/>
    </row>
    <row r="790" ht="15.75" customHeight="1">
      <c r="B790" s="336"/>
      <c r="C790" s="35"/>
    </row>
    <row r="791" ht="15.75" customHeight="1">
      <c r="B791" s="336"/>
      <c r="C791" s="35"/>
    </row>
    <row r="792" ht="15.75" customHeight="1">
      <c r="B792" s="336"/>
      <c r="C792" s="35"/>
    </row>
    <row r="793" ht="15.75" customHeight="1">
      <c r="B793" s="336"/>
      <c r="C793" s="35"/>
    </row>
    <row r="794" ht="15.75" customHeight="1">
      <c r="B794" s="336"/>
      <c r="C794" s="35"/>
    </row>
    <row r="795" ht="15.75" customHeight="1">
      <c r="B795" s="336"/>
      <c r="C795" s="35"/>
    </row>
    <row r="796" ht="15.75" customHeight="1">
      <c r="B796" s="336"/>
      <c r="C796" s="35"/>
    </row>
    <row r="797" ht="15.75" customHeight="1">
      <c r="B797" s="336"/>
      <c r="C797" s="35"/>
    </row>
    <row r="798" ht="15.75" customHeight="1">
      <c r="B798" s="336"/>
      <c r="C798" s="35"/>
    </row>
    <row r="799" ht="15.75" customHeight="1">
      <c r="B799" s="336"/>
      <c r="C799" s="35"/>
    </row>
    <row r="800" ht="15.75" customHeight="1">
      <c r="B800" s="336"/>
      <c r="C800" s="35"/>
    </row>
    <row r="801" ht="15.75" customHeight="1">
      <c r="B801" s="336"/>
      <c r="C801" s="35"/>
    </row>
    <row r="802" ht="15.75" customHeight="1">
      <c r="B802" s="336"/>
      <c r="C802" s="35"/>
    </row>
    <row r="803" ht="15.75" customHeight="1">
      <c r="B803" s="336"/>
      <c r="C803" s="35"/>
    </row>
    <row r="804" ht="15.75" customHeight="1">
      <c r="B804" s="336"/>
      <c r="C804" s="35"/>
    </row>
    <row r="805" ht="15.75" customHeight="1">
      <c r="B805" s="336"/>
      <c r="C805" s="35"/>
    </row>
    <row r="806" ht="15.75" customHeight="1">
      <c r="B806" s="336"/>
      <c r="C806" s="35"/>
    </row>
    <row r="807" ht="15.75" customHeight="1">
      <c r="B807" s="336"/>
      <c r="C807" s="35"/>
    </row>
    <row r="808" ht="15.75" customHeight="1">
      <c r="B808" s="336"/>
      <c r="C808" s="35"/>
    </row>
    <row r="809" ht="15.75" customHeight="1">
      <c r="B809" s="336"/>
      <c r="C809" s="35"/>
    </row>
    <row r="810" ht="15.75" customHeight="1">
      <c r="B810" s="336"/>
      <c r="C810" s="35"/>
    </row>
    <row r="811" ht="15.75" customHeight="1">
      <c r="B811" s="336"/>
      <c r="C811" s="35"/>
    </row>
    <row r="812" ht="15.75" customHeight="1">
      <c r="B812" s="336"/>
      <c r="C812" s="35"/>
    </row>
    <row r="813" ht="15.75" customHeight="1">
      <c r="B813" s="336"/>
      <c r="C813" s="35"/>
    </row>
    <row r="814" ht="15.75" customHeight="1">
      <c r="B814" s="336"/>
      <c r="C814" s="35"/>
    </row>
    <row r="815" ht="15.75" customHeight="1">
      <c r="B815" s="336"/>
      <c r="C815" s="35"/>
    </row>
    <row r="816" ht="15.75" customHeight="1">
      <c r="B816" s="336"/>
      <c r="C816" s="35"/>
    </row>
    <row r="817" ht="15.75" customHeight="1">
      <c r="B817" s="336"/>
      <c r="C817" s="35"/>
    </row>
    <row r="818" ht="15.75" customHeight="1">
      <c r="B818" s="336"/>
      <c r="C818" s="35"/>
    </row>
    <row r="819" ht="15.75" customHeight="1">
      <c r="B819" s="336"/>
      <c r="C819" s="35"/>
    </row>
    <row r="820" ht="15.75" customHeight="1">
      <c r="B820" s="336"/>
      <c r="C820" s="35"/>
    </row>
    <row r="821" ht="15.75" customHeight="1">
      <c r="B821" s="336"/>
      <c r="C821" s="35"/>
    </row>
    <row r="822" ht="15.75" customHeight="1">
      <c r="B822" s="336"/>
      <c r="C822" s="35"/>
    </row>
    <row r="823" ht="15.75" customHeight="1">
      <c r="B823" s="336"/>
      <c r="C823" s="35"/>
    </row>
    <row r="824" ht="15.75" customHeight="1">
      <c r="B824" s="336"/>
      <c r="C824" s="35"/>
    </row>
    <row r="825" ht="15.75" customHeight="1">
      <c r="B825" s="336"/>
      <c r="C825" s="35"/>
    </row>
    <row r="826" ht="15.75" customHeight="1">
      <c r="B826" s="336"/>
      <c r="C826" s="35"/>
    </row>
    <row r="827" ht="15.75" customHeight="1">
      <c r="B827" s="336"/>
      <c r="C827" s="35"/>
    </row>
    <row r="828" ht="15.75" customHeight="1">
      <c r="B828" s="336"/>
      <c r="C828" s="35"/>
    </row>
    <row r="829" ht="15.75" customHeight="1">
      <c r="B829" s="336"/>
      <c r="C829" s="35"/>
    </row>
    <row r="830" ht="15.75" customHeight="1">
      <c r="B830" s="336"/>
      <c r="C830" s="35"/>
    </row>
    <row r="831" ht="15.75" customHeight="1">
      <c r="B831" s="336"/>
      <c r="C831" s="35"/>
    </row>
    <row r="832" ht="15.75" customHeight="1">
      <c r="B832" s="336"/>
      <c r="C832" s="35"/>
    </row>
    <row r="833" ht="15.75" customHeight="1">
      <c r="B833" s="336"/>
      <c r="C833" s="35"/>
    </row>
    <row r="834" ht="15.75" customHeight="1">
      <c r="B834" s="336"/>
      <c r="C834" s="35"/>
    </row>
    <row r="835" ht="15.75" customHeight="1">
      <c r="B835" s="336"/>
      <c r="C835" s="35"/>
    </row>
    <row r="836" ht="15.75" customHeight="1">
      <c r="B836" s="336"/>
      <c r="C836" s="35"/>
    </row>
    <row r="837" ht="15.75" customHeight="1">
      <c r="B837" s="336"/>
      <c r="C837" s="35"/>
    </row>
    <row r="838" ht="15.75" customHeight="1">
      <c r="B838" s="336"/>
      <c r="C838" s="35"/>
    </row>
    <row r="839" ht="15.75" customHeight="1">
      <c r="B839" s="336"/>
      <c r="C839" s="35"/>
    </row>
    <row r="840" ht="15.75" customHeight="1">
      <c r="B840" s="336"/>
      <c r="C840" s="35"/>
    </row>
    <row r="841" ht="15.75" customHeight="1">
      <c r="B841" s="336"/>
      <c r="C841" s="35"/>
    </row>
    <row r="842" ht="15.75" customHeight="1">
      <c r="B842" s="336"/>
      <c r="C842" s="35"/>
    </row>
    <row r="843" ht="15.75" customHeight="1">
      <c r="B843" s="336"/>
      <c r="C843" s="35"/>
    </row>
    <row r="844" ht="15.75" customHeight="1">
      <c r="B844" s="336"/>
      <c r="C844" s="35"/>
    </row>
    <row r="845" ht="15.75" customHeight="1">
      <c r="B845" s="336"/>
      <c r="C845" s="35"/>
    </row>
    <row r="846" ht="15.75" customHeight="1">
      <c r="B846" s="336"/>
      <c r="C846" s="35"/>
    </row>
    <row r="847" ht="15.75" customHeight="1">
      <c r="B847" s="336"/>
      <c r="C847" s="35"/>
    </row>
    <row r="848" ht="15.75" customHeight="1">
      <c r="B848" s="336"/>
      <c r="C848" s="35"/>
    </row>
    <row r="849" ht="15.75" customHeight="1">
      <c r="B849" s="336"/>
      <c r="C849" s="35"/>
    </row>
    <row r="850" ht="15.75" customHeight="1">
      <c r="B850" s="336"/>
      <c r="C850" s="35"/>
    </row>
    <row r="851" ht="15.75" customHeight="1">
      <c r="B851" s="336"/>
      <c r="C851" s="35"/>
    </row>
    <row r="852" ht="15.75" customHeight="1">
      <c r="B852" s="336"/>
      <c r="C852" s="35"/>
    </row>
    <row r="853" ht="15.75" customHeight="1">
      <c r="B853" s="336"/>
      <c r="C853" s="35"/>
    </row>
    <row r="854" ht="15.75" customHeight="1">
      <c r="B854" s="336"/>
      <c r="C854" s="35"/>
    </row>
    <row r="855" ht="15.75" customHeight="1">
      <c r="B855" s="336"/>
      <c r="C855" s="35"/>
    </row>
    <row r="856" ht="15.75" customHeight="1">
      <c r="B856" s="336"/>
      <c r="C856" s="35"/>
    </row>
    <row r="857" ht="15.75" customHeight="1">
      <c r="B857" s="336"/>
      <c r="C857" s="35"/>
    </row>
    <row r="858" ht="15.75" customHeight="1">
      <c r="B858" s="336"/>
      <c r="C858" s="35"/>
    </row>
    <row r="859" ht="15.75" customHeight="1">
      <c r="B859" s="336"/>
      <c r="C859" s="35"/>
    </row>
    <row r="860" ht="15.75" customHeight="1">
      <c r="B860" s="336"/>
      <c r="C860" s="35"/>
    </row>
    <row r="861" ht="15.75" customHeight="1">
      <c r="B861" s="336"/>
      <c r="C861" s="35"/>
    </row>
    <row r="862" ht="15.75" customHeight="1">
      <c r="B862" s="336"/>
      <c r="C862" s="35"/>
    </row>
    <row r="863" ht="15.75" customHeight="1">
      <c r="B863" s="336"/>
      <c r="C863" s="35"/>
    </row>
    <row r="864" ht="15.75" customHeight="1">
      <c r="B864" s="336"/>
      <c r="C864" s="35"/>
    </row>
    <row r="865" ht="15.75" customHeight="1">
      <c r="B865" s="336"/>
      <c r="C865" s="35"/>
    </row>
    <row r="866" ht="15.75" customHeight="1">
      <c r="B866" s="336"/>
      <c r="C866" s="35"/>
    </row>
    <row r="867" ht="15.75" customHeight="1">
      <c r="B867" s="336"/>
      <c r="C867" s="35"/>
    </row>
    <row r="868" ht="15.75" customHeight="1">
      <c r="B868" s="336"/>
      <c r="C868" s="35"/>
    </row>
    <row r="869" ht="15.75" customHeight="1">
      <c r="B869" s="336"/>
      <c r="C869" s="35"/>
    </row>
    <row r="870" ht="15.75" customHeight="1">
      <c r="B870" s="336"/>
      <c r="C870" s="35"/>
    </row>
    <row r="871" ht="15.75" customHeight="1">
      <c r="B871" s="336"/>
      <c r="C871" s="35"/>
    </row>
    <row r="872" ht="15.75" customHeight="1">
      <c r="B872" s="336"/>
      <c r="C872" s="35"/>
    </row>
    <row r="873" ht="15.75" customHeight="1">
      <c r="B873" s="336"/>
      <c r="C873" s="35"/>
    </row>
    <row r="874" ht="15.75" customHeight="1">
      <c r="B874" s="336"/>
      <c r="C874" s="35"/>
    </row>
    <row r="875" ht="15.75" customHeight="1">
      <c r="B875" s="336"/>
      <c r="C875" s="35"/>
    </row>
    <row r="876" ht="15.75" customHeight="1">
      <c r="B876" s="336"/>
      <c r="C876" s="35"/>
    </row>
    <row r="877" ht="15.75" customHeight="1">
      <c r="B877" s="336"/>
      <c r="C877" s="35"/>
    </row>
    <row r="878" ht="15.75" customHeight="1">
      <c r="B878" s="336"/>
      <c r="C878" s="35"/>
    </row>
    <row r="879" ht="15.75" customHeight="1">
      <c r="B879" s="336"/>
      <c r="C879" s="35"/>
    </row>
    <row r="880" ht="15.75" customHeight="1">
      <c r="B880" s="336"/>
      <c r="C880" s="35"/>
    </row>
    <row r="881" ht="15.75" customHeight="1">
      <c r="B881" s="336"/>
      <c r="C881" s="35"/>
    </row>
    <row r="882" ht="15.75" customHeight="1">
      <c r="B882" s="336"/>
      <c r="C882" s="35"/>
    </row>
    <row r="883" ht="15.75" customHeight="1">
      <c r="B883" s="336"/>
      <c r="C883" s="35"/>
    </row>
    <row r="884" ht="15.75" customHeight="1">
      <c r="B884" s="336"/>
      <c r="C884" s="35"/>
    </row>
    <row r="885" ht="15.75" customHeight="1">
      <c r="B885" s="336"/>
      <c r="C885" s="35"/>
    </row>
    <row r="886" ht="15.75" customHeight="1">
      <c r="B886" s="336"/>
      <c r="C886" s="35"/>
    </row>
    <row r="887" ht="15.75" customHeight="1">
      <c r="B887" s="336"/>
      <c r="C887" s="35"/>
    </row>
    <row r="888" ht="15.75" customHeight="1">
      <c r="B888" s="336"/>
      <c r="C888" s="35"/>
    </row>
    <row r="889" ht="15.75" customHeight="1">
      <c r="B889" s="336"/>
      <c r="C889" s="35"/>
    </row>
    <row r="890" ht="15.75" customHeight="1">
      <c r="B890" s="336"/>
      <c r="C890" s="35"/>
    </row>
    <row r="891" ht="15.75" customHeight="1">
      <c r="B891" s="336"/>
      <c r="C891" s="35"/>
    </row>
    <row r="892" ht="15.75" customHeight="1">
      <c r="B892" s="336"/>
      <c r="C892" s="35"/>
    </row>
    <row r="893" ht="15.75" customHeight="1">
      <c r="B893" s="336"/>
      <c r="C893" s="35"/>
    </row>
    <row r="894" ht="15.75" customHeight="1">
      <c r="B894" s="336"/>
      <c r="C894" s="35"/>
    </row>
    <row r="895" ht="15.75" customHeight="1">
      <c r="B895" s="336"/>
      <c r="C895" s="35"/>
    </row>
    <row r="896" ht="15.75" customHeight="1">
      <c r="B896" s="336"/>
      <c r="C896" s="35"/>
    </row>
    <row r="897" ht="15.75" customHeight="1">
      <c r="B897" s="336"/>
      <c r="C897" s="35"/>
    </row>
    <row r="898" ht="15.75" customHeight="1">
      <c r="B898" s="336"/>
      <c r="C898" s="35"/>
    </row>
    <row r="899" ht="15.75" customHeight="1">
      <c r="B899" s="336"/>
      <c r="C899" s="35"/>
    </row>
    <row r="900" ht="15.75" customHeight="1">
      <c r="B900" s="336"/>
      <c r="C900" s="35"/>
    </row>
    <row r="901" ht="15.75" customHeight="1">
      <c r="B901" s="336"/>
      <c r="C901" s="35"/>
    </row>
    <row r="902" ht="15.75" customHeight="1">
      <c r="B902" s="336"/>
      <c r="C902" s="35"/>
    </row>
    <row r="903" ht="15.75" customHeight="1">
      <c r="B903" s="336"/>
      <c r="C903" s="35"/>
    </row>
    <row r="904" ht="15.75" customHeight="1">
      <c r="B904" s="336"/>
      <c r="C904" s="35"/>
    </row>
    <row r="905" ht="15.75" customHeight="1">
      <c r="B905" s="336"/>
      <c r="C905" s="35"/>
    </row>
    <row r="906" ht="15.75" customHeight="1">
      <c r="B906" s="336"/>
      <c r="C906" s="35"/>
    </row>
    <row r="907" ht="15.75" customHeight="1">
      <c r="B907" s="336"/>
      <c r="C907" s="35"/>
    </row>
    <row r="908" ht="15.75" customHeight="1">
      <c r="B908" s="336"/>
      <c r="C908" s="35"/>
    </row>
    <row r="909" ht="15.75" customHeight="1">
      <c r="B909" s="336"/>
      <c r="C909" s="35"/>
    </row>
    <row r="910" ht="15.75" customHeight="1">
      <c r="B910" s="336"/>
      <c r="C910" s="35"/>
    </row>
    <row r="911" ht="15.75" customHeight="1">
      <c r="B911" s="336"/>
      <c r="C911" s="35"/>
    </row>
    <row r="912" ht="15.75" customHeight="1">
      <c r="B912" s="336"/>
      <c r="C912" s="35"/>
    </row>
    <row r="913" ht="15.75" customHeight="1">
      <c r="B913" s="336"/>
      <c r="C913" s="35"/>
    </row>
    <row r="914" ht="15.75" customHeight="1">
      <c r="B914" s="336"/>
      <c r="C914" s="35"/>
    </row>
    <row r="915" ht="15.75" customHeight="1">
      <c r="B915" s="336"/>
      <c r="C915" s="35"/>
    </row>
    <row r="916" ht="15.75" customHeight="1">
      <c r="B916" s="336"/>
      <c r="C916" s="35"/>
    </row>
    <row r="917" ht="15.75" customHeight="1">
      <c r="B917" s="336"/>
      <c r="C917" s="35"/>
    </row>
    <row r="918" ht="15.75" customHeight="1">
      <c r="B918" s="336"/>
      <c r="C918" s="35"/>
    </row>
    <row r="919" ht="15.75" customHeight="1">
      <c r="B919" s="336"/>
      <c r="C919" s="35"/>
    </row>
    <row r="920" ht="15.75" customHeight="1">
      <c r="B920" s="336"/>
      <c r="C920" s="35"/>
    </row>
    <row r="921" ht="15.75" customHeight="1">
      <c r="B921" s="336"/>
      <c r="C921" s="35"/>
    </row>
    <row r="922" ht="15.75" customHeight="1">
      <c r="B922" s="336"/>
      <c r="C922" s="35"/>
    </row>
    <row r="923" ht="15.75" customHeight="1">
      <c r="B923" s="336"/>
      <c r="C923" s="35"/>
    </row>
    <row r="924" ht="15.75" customHeight="1">
      <c r="B924" s="336"/>
      <c r="C924" s="35"/>
    </row>
    <row r="925" ht="15.75" customHeight="1">
      <c r="B925" s="336"/>
      <c r="C925" s="35"/>
    </row>
    <row r="926" ht="15.75" customHeight="1">
      <c r="B926" s="336"/>
      <c r="C926" s="35"/>
    </row>
    <row r="927" ht="15.75" customHeight="1">
      <c r="B927" s="336"/>
      <c r="C927" s="35"/>
    </row>
    <row r="928" ht="15.75" customHeight="1">
      <c r="B928" s="336"/>
      <c r="C928" s="35"/>
    </row>
    <row r="929" ht="15.75" customHeight="1">
      <c r="B929" s="336"/>
      <c r="C929" s="35"/>
    </row>
    <row r="930" ht="15.75" customHeight="1">
      <c r="B930" s="336"/>
      <c r="C930" s="35"/>
    </row>
    <row r="931" ht="15.75" customHeight="1">
      <c r="B931" s="336"/>
      <c r="C931" s="35"/>
    </row>
    <row r="932" ht="15.75" customHeight="1">
      <c r="B932" s="336"/>
      <c r="C932" s="35"/>
    </row>
    <row r="933" ht="15.75" customHeight="1">
      <c r="B933" s="336"/>
      <c r="C933" s="35"/>
    </row>
    <row r="934" ht="15.75" customHeight="1">
      <c r="B934" s="336"/>
      <c r="C934" s="35"/>
    </row>
    <row r="935" ht="15.75" customHeight="1">
      <c r="B935" s="336"/>
      <c r="C935" s="35"/>
    </row>
    <row r="936" ht="15.75" customHeight="1">
      <c r="B936" s="336"/>
      <c r="C936" s="35"/>
    </row>
    <row r="937" ht="15.75" customHeight="1">
      <c r="B937" s="336"/>
      <c r="C937" s="35"/>
    </row>
    <row r="938" ht="15.75" customHeight="1">
      <c r="B938" s="336"/>
      <c r="C938" s="35"/>
    </row>
    <row r="939" ht="15.75" customHeight="1">
      <c r="B939" s="336"/>
      <c r="C939" s="35"/>
    </row>
    <row r="940" ht="15.75" customHeight="1">
      <c r="B940" s="336"/>
      <c r="C940" s="35"/>
    </row>
    <row r="941" ht="15.75" customHeight="1">
      <c r="B941" s="336"/>
      <c r="C941" s="35"/>
    </row>
    <row r="942" ht="15.75" customHeight="1">
      <c r="B942" s="336"/>
      <c r="C942" s="35"/>
    </row>
    <row r="943" ht="15.75" customHeight="1">
      <c r="B943" s="336"/>
      <c r="C943" s="35"/>
    </row>
    <row r="944" ht="15.75" customHeight="1">
      <c r="B944" s="336"/>
      <c r="C944" s="35"/>
    </row>
    <row r="945" ht="15.75" customHeight="1">
      <c r="B945" s="336"/>
      <c r="C945" s="35"/>
    </row>
    <row r="946" ht="15.75" customHeight="1">
      <c r="B946" s="336"/>
      <c r="C946" s="35"/>
    </row>
    <row r="947" ht="15.75" customHeight="1">
      <c r="B947" s="336"/>
      <c r="C947" s="35"/>
    </row>
    <row r="948" ht="15.75" customHeight="1">
      <c r="B948" s="336"/>
      <c r="C948" s="35"/>
    </row>
    <row r="949" ht="15.75" customHeight="1">
      <c r="B949" s="336"/>
      <c r="C949" s="35"/>
    </row>
    <row r="950" ht="15.75" customHeight="1">
      <c r="B950" s="336"/>
      <c r="C950" s="35"/>
    </row>
    <row r="951" ht="15.75" customHeight="1">
      <c r="B951" s="336"/>
      <c r="C951" s="35"/>
    </row>
    <row r="952" ht="15.75" customHeight="1">
      <c r="B952" s="336"/>
      <c r="C952" s="35"/>
    </row>
    <row r="953" ht="15.75" customHeight="1">
      <c r="B953" s="336"/>
      <c r="C953" s="35"/>
    </row>
    <row r="954" ht="15.75" customHeight="1">
      <c r="B954" s="336"/>
      <c r="C954" s="35"/>
    </row>
    <row r="955" ht="15.75" customHeight="1">
      <c r="B955" s="336"/>
      <c r="C955" s="35"/>
    </row>
    <row r="956" ht="15.75" customHeight="1">
      <c r="B956" s="336"/>
      <c r="C956" s="35"/>
    </row>
    <row r="957" ht="15.75" customHeight="1">
      <c r="B957" s="336"/>
      <c r="C957" s="35"/>
    </row>
    <row r="958" ht="15.75" customHeight="1">
      <c r="B958" s="336"/>
      <c r="C958" s="35"/>
    </row>
    <row r="959" ht="15.75" customHeight="1">
      <c r="B959" s="336"/>
      <c r="C959" s="35"/>
    </row>
    <row r="960" ht="15.75" customHeight="1">
      <c r="B960" s="336"/>
      <c r="C960" s="35"/>
    </row>
    <row r="961" ht="15.75" customHeight="1">
      <c r="B961" s="336"/>
      <c r="C961" s="35"/>
    </row>
    <row r="962" ht="15.75" customHeight="1">
      <c r="B962" s="336"/>
      <c r="C962" s="35"/>
    </row>
    <row r="963" ht="15.75" customHeight="1">
      <c r="B963" s="336"/>
      <c r="C963" s="35"/>
    </row>
    <row r="964" ht="15.75" customHeight="1">
      <c r="B964" s="336"/>
      <c r="C964" s="35"/>
    </row>
    <row r="965" ht="15.75" customHeight="1">
      <c r="B965" s="336"/>
      <c r="C965" s="35"/>
    </row>
    <row r="966" ht="15.75" customHeight="1">
      <c r="B966" s="336"/>
      <c r="C966" s="35"/>
    </row>
    <row r="967" ht="15.75" customHeight="1">
      <c r="B967" s="336"/>
      <c r="C967" s="35"/>
    </row>
    <row r="968" ht="15.75" customHeight="1">
      <c r="B968" s="336"/>
      <c r="C968" s="35"/>
    </row>
    <row r="969" ht="15.75" customHeight="1">
      <c r="B969" s="336"/>
      <c r="C969" s="35"/>
    </row>
    <row r="970" ht="15.75" customHeight="1">
      <c r="B970" s="336"/>
      <c r="C970" s="35"/>
    </row>
    <row r="971" ht="15.75" customHeight="1">
      <c r="B971" s="336"/>
      <c r="C971" s="35"/>
    </row>
    <row r="972" ht="15.75" customHeight="1">
      <c r="B972" s="336"/>
      <c r="C972" s="35"/>
    </row>
    <row r="973" ht="15.75" customHeight="1">
      <c r="B973" s="336"/>
      <c r="C973" s="35"/>
    </row>
    <row r="974" ht="15.75" customHeight="1">
      <c r="B974" s="336"/>
      <c r="C974" s="35"/>
    </row>
    <row r="975" ht="15.75" customHeight="1">
      <c r="B975" s="336"/>
      <c r="C975" s="35"/>
    </row>
    <row r="976" ht="15.75" customHeight="1">
      <c r="B976" s="336"/>
      <c r="C976" s="35"/>
    </row>
    <row r="977" ht="15.75" customHeight="1">
      <c r="B977" s="336"/>
      <c r="C977" s="35"/>
    </row>
    <row r="978" ht="15.75" customHeight="1">
      <c r="B978" s="336"/>
      <c r="C978" s="35"/>
    </row>
    <row r="979" ht="15.75" customHeight="1">
      <c r="B979" s="336"/>
      <c r="C979" s="35"/>
    </row>
    <row r="980" ht="15.75" customHeight="1">
      <c r="B980" s="336"/>
      <c r="C980" s="35"/>
    </row>
    <row r="981" ht="15.75" customHeight="1">
      <c r="B981" s="336"/>
      <c r="C981" s="35"/>
    </row>
    <row r="982" ht="15.75" customHeight="1">
      <c r="B982" s="336"/>
      <c r="C982" s="35"/>
    </row>
    <row r="983" ht="15.75" customHeight="1">
      <c r="B983" s="336"/>
      <c r="C983" s="35"/>
    </row>
    <row r="984" ht="15.75" customHeight="1">
      <c r="B984" s="336"/>
      <c r="C984" s="35"/>
    </row>
    <row r="985" ht="15.75" customHeight="1">
      <c r="B985" s="336"/>
      <c r="C985" s="35"/>
    </row>
    <row r="986" ht="15.75" customHeight="1">
      <c r="B986" s="336"/>
      <c r="C986" s="35"/>
    </row>
    <row r="987" ht="15.75" customHeight="1">
      <c r="B987" s="336"/>
      <c r="C987" s="35"/>
    </row>
    <row r="988" ht="15.75" customHeight="1">
      <c r="B988" s="336"/>
      <c r="C988" s="35"/>
    </row>
    <row r="989" ht="15.75" customHeight="1">
      <c r="B989" s="336"/>
      <c r="C989" s="35"/>
    </row>
    <row r="990" ht="15.75" customHeight="1">
      <c r="B990" s="336"/>
      <c r="C990" s="35"/>
    </row>
    <row r="991" ht="15.75" customHeight="1">
      <c r="B991" s="336"/>
      <c r="C991" s="35"/>
    </row>
    <row r="992" ht="15.75" customHeight="1">
      <c r="B992" s="336"/>
      <c r="C992" s="35"/>
    </row>
    <row r="993" ht="15.75" customHeight="1">
      <c r="B993" s="336"/>
      <c r="C993" s="35"/>
    </row>
    <row r="994" ht="15.75" customHeight="1">
      <c r="B994" s="336"/>
      <c r="C994" s="35"/>
    </row>
    <row r="995" ht="15.75" customHeight="1">
      <c r="B995" s="336"/>
      <c r="C995" s="35"/>
    </row>
    <row r="996" ht="15.75" customHeight="1">
      <c r="B996" s="336"/>
      <c r="C996" s="35"/>
    </row>
    <row r="997" ht="15.75" customHeight="1">
      <c r="B997" s="336"/>
      <c r="C997" s="35"/>
    </row>
    <row r="998" ht="15.75" customHeight="1">
      <c r="B998" s="336"/>
      <c r="C998" s="35"/>
    </row>
    <row r="999" ht="15.75" customHeight="1">
      <c r="B999" s="336"/>
      <c r="C999" s="35"/>
    </row>
    <row r="1000" ht="15.75" customHeight="1">
      <c r="B1000" s="336"/>
      <c r="C1000" s="35"/>
    </row>
  </sheetData>
  <mergeCells count="1">
    <mergeCell ref="B1:D1"/>
  </mergeCells>
  <printOptions/>
  <pageMargins bottom="0.787401575" footer="0.0" header="0.0" left="0.7" right="0.7"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2" width="11.43"/>
    <col customWidth="1" min="13" max="13" width="5.29"/>
    <col customWidth="1" min="14" max="14" width="4.0"/>
    <col customWidth="1" min="15" max="15" width="6.86"/>
    <col customWidth="1" min="16" max="26" width="8.71"/>
  </cols>
  <sheetData>
    <row r="1">
      <c r="B1" s="370" t="str">
        <f>Language!$E$190</f>
        <v>Settings</v>
      </c>
    </row>
    <row r="3">
      <c r="B3" s="371" t="str">
        <f>Language!$E$189</f>
        <v>Factors</v>
      </c>
      <c r="C3" s="321"/>
      <c r="D3" s="321"/>
      <c r="E3" s="321"/>
      <c r="F3" s="321"/>
      <c r="H3" s="371" t="str">
        <f>Language!$E$190</f>
        <v>Settings</v>
      </c>
      <c r="I3" s="321"/>
      <c r="J3" s="321"/>
      <c r="K3" s="321"/>
      <c r="L3" s="321"/>
      <c r="M3" s="321"/>
      <c r="N3" s="321"/>
      <c r="O3" s="321"/>
    </row>
    <row r="4">
      <c r="B4" s="372" t="str">
        <f>Language!$E$192</f>
        <v>Won/Draw/Loss:</v>
      </c>
      <c r="C4" s="373"/>
      <c r="D4" s="373"/>
      <c r="E4" s="239"/>
      <c r="F4" s="374">
        <v>5.0</v>
      </c>
      <c r="H4" s="375" t="str">
        <f>Language!$E$203</f>
        <v>Points for goal difference in the event of a draw:</v>
      </c>
      <c r="I4" s="376"/>
      <c r="J4" s="376"/>
      <c r="K4" s="376"/>
      <c r="L4" s="377"/>
      <c r="M4" s="378" t="s">
        <v>100</v>
      </c>
      <c r="N4" s="379"/>
      <c r="O4" s="380" t="str">
        <f>IF(M4="●",Language!E204,Language!E205)</f>
        <v>yes</v>
      </c>
    </row>
    <row r="5" ht="18.0" customHeight="1">
      <c r="B5" s="381" t="str">
        <f>Language!$E$193</f>
        <v>goal difference:</v>
      </c>
      <c r="C5" s="308"/>
      <c r="D5" s="308"/>
      <c r="E5" s="309"/>
      <c r="F5" s="382">
        <v>5.0</v>
      </c>
      <c r="H5" s="383"/>
      <c r="O5" s="328"/>
    </row>
    <row r="6" ht="18.0" customHeight="1">
      <c r="B6" s="381" t="str">
        <f>Language!$E$195</f>
        <v>goals exact:</v>
      </c>
      <c r="C6" s="308"/>
      <c r="D6" s="308"/>
      <c r="E6" s="309"/>
      <c r="F6" s="382">
        <v>10.0</v>
      </c>
      <c r="H6" s="384" t="str">
        <f>Language!$E$206</f>
        <v>Minimum number for 'Many Goals' in the event of a draw:</v>
      </c>
      <c r="I6" s="385"/>
      <c r="J6" s="385"/>
      <c r="K6" s="385"/>
      <c r="L6" s="386"/>
      <c r="M6" s="387">
        <v>4.0</v>
      </c>
      <c r="N6" s="388"/>
      <c r="O6" s="389"/>
    </row>
    <row r="7" ht="18.0" customHeight="1">
      <c r="B7" s="381" t="str">
        <f>Language!$E$194</f>
        <v>Many goals - good approximation</v>
      </c>
      <c r="C7" s="308"/>
      <c r="D7" s="308"/>
      <c r="E7" s="309"/>
      <c r="F7" s="382">
        <v>3.0</v>
      </c>
      <c r="H7" s="384" t="str">
        <f>Language!$E$207</f>
        <v>Minimum number for a large goal difference:</v>
      </c>
      <c r="I7" s="385"/>
      <c r="J7" s="385"/>
      <c r="K7" s="385"/>
      <c r="L7" s="386"/>
      <c r="M7" s="387">
        <v>4.0</v>
      </c>
      <c r="N7" s="390"/>
      <c r="O7" s="389"/>
    </row>
    <row r="8" ht="18.0" customHeight="1">
      <c r="B8" s="391" t="str">
        <f>Language!$E$196</f>
        <v>correct team (knockout phase):</v>
      </c>
      <c r="C8" s="392"/>
      <c r="D8" s="392"/>
      <c r="E8" s="393"/>
      <c r="F8" s="394">
        <v>10.0</v>
      </c>
      <c r="H8" s="384" t="str">
        <f>Language!$E$214</f>
        <v>Minimum number for a large sum of goals:</v>
      </c>
      <c r="I8" s="385"/>
      <c r="J8" s="385"/>
      <c r="K8" s="385"/>
      <c r="L8" s="386"/>
      <c r="M8" s="387">
        <v>8.0</v>
      </c>
      <c r="O8" s="389"/>
    </row>
    <row r="9">
      <c r="B9" s="395" t="str">
        <f>Language!$E$202</f>
        <v>Final Winner:</v>
      </c>
      <c r="C9" s="230"/>
      <c r="D9" s="230"/>
      <c r="E9" s="231"/>
      <c r="F9" s="396">
        <v>10.0</v>
      </c>
      <c r="H9" s="397"/>
      <c r="I9" s="321"/>
      <c r="J9" s="321"/>
      <c r="K9" s="321"/>
      <c r="L9" s="321"/>
      <c r="M9" s="398"/>
      <c r="N9" s="398"/>
      <c r="O9" s="399"/>
    </row>
    <row r="12">
      <c r="H12" s="400" t="str">
        <f>Language!$E$188</f>
        <v>Hint</v>
      </c>
    </row>
    <row r="13">
      <c r="H13" s="401" t="s">
        <v>101</v>
      </c>
      <c r="I13" s="323"/>
      <c r="J13" s="323"/>
      <c r="K13" s="323"/>
      <c r="L13" s="323"/>
      <c r="M13" s="323"/>
      <c r="N13" s="323"/>
      <c r="O13" s="324"/>
    </row>
    <row r="14" ht="15.0" customHeight="1">
      <c r="H14" s="402"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O14" s="328"/>
    </row>
    <row r="15" ht="15.0" customHeight="1">
      <c r="H15" s="327"/>
      <c r="O15" s="328"/>
    </row>
    <row r="16" ht="15.0" customHeight="1">
      <c r="H16" s="327"/>
      <c r="O16" s="328"/>
    </row>
    <row r="17" ht="15.0" customHeight="1">
      <c r="H17" s="327"/>
      <c r="O17" s="328"/>
    </row>
    <row r="18" ht="15.0" customHeight="1">
      <c r="H18" s="329"/>
      <c r="I18" s="77"/>
      <c r="J18" s="77"/>
      <c r="K18" s="77"/>
      <c r="L18" s="77"/>
      <c r="M18" s="77"/>
      <c r="N18" s="77"/>
      <c r="O18" s="330"/>
    </row>
    <row r="19" ht="30.0" customHeight="1">
      <c r="H19" s="403" t="s">
        <v>102</v>
      </c>
      <c r="O19" s="328"/>
    </row>
    <row r="20" ht="42.75" customHeight="1">
      <c r="H20" s="402" t="str">
        <f>Language!$E$208</f>
        <v>If many goals have been scored, points can also be awarded for a good approximation of the result. There are 3 cases:</v>
      </c>
      <c r="O20" s="328"/>
    </row>
    <row r="21" ht="42.75" customHeight="1">
      <c r="H21" s="402" t="str">
        <f>Language!$E$209</f>
        <v>a) Deviation of a maximum of 1 goal in a draw
     e.g. 4-4 instead of 5-5</v>
      </c>
      <c r="O21" s="328"/>
    </row>
    <row r="22" ht="42.0" customHeight="1">
      <c r="H22" s="402" t="str">
        <f>Language!$E$210</f>
        <v>b) Deviation of a maximum of 1 goal in the goal difference
     e.g. 4-1 instead of 5-1</v>
      </c>
      <c r="O22" s="328"/>
    </row>
    <row r="23" ht="69.0" customHeight="1">
      <c r="H23" s="402" t="str">
        <f>Language!$E$211</f>
        <v>c) Deviation of a maximum of 1 goal for one team or for both teams. A deviation for both teams must be in the same direction,
     e.g. 5-1 instead of 6-2</v>
      </c>
      <c r="O23" s="328"/>
    </row>
    <row r="24" ht="68.25" customHeight="1">
      <c r="H24" s="404" t="str">
        <f>Language!$E$212</f>
        <v>If you don't want that, you can enter a zero for the relevant factor.
You can also deactivate individual options by entering a minimum of 99.</v>
      </c>
      <c r="I24" s="321"/>
      <c r="J24" s="321"/>
      <c r="K24" s="321"/>
      <c r="L24" s="321"/>
      <c r="M24" s="321"/>
      <c r="N24" s="321"/>
      <c r="O24" s="334"/>
    </row>
    <row r="25" ht="15.75" customHeight="1"/>
    <row r="26" ht="15.75" hidden="1"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22:O22"/>
    <mergeCell ref="H23:O23"/>
    <mergeCell ref="H24:O24"/>
    <mergeCell ref="H9:L9"/>
    <mergeCell ref="H12:O12"/>
    <mergeCell ref="H13:O13"/>
    <mergeCell ref="H14:O18"/>
    <mergeCell ref="H19:O19"/>
    <mergeCell ref="H20:O20"/>
    <mergeCell ref="H21:O21"/>
  </mergeCells>
  <dataValidations>
    <dataValidation type="decimal" allowBlank="1" showInputMessage="1" showErrorMessage="1" prompt="Error - Only numbers from 2 to 99!" sqref="M6:M8">
      <formula1>2.0</formula1>
      <formula2>99.0</formula2>
    </dataValidation>
    <dataValidation type="list" allowBlank="1" showErrorMessage="1" sqref="M4">
      <formula1>"●,◌"</formula1>
    </dataValidation>
  </dataValidations>
  <printOptions/>
  <pageMargins bottom="0.787401575" footer="0.0" header="0.0" left="0.7" right="0.7" top="0.7874015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16.71"/>
    <col customWidth="1" min="3" max="3" width="13.0"/>
    <col customWidth="1" min="4" max="4" width="11.43"/>
    <col customWidth="1" min="5" max="5" width="16.71"/>
    <col customWidth="1" min="6" max="6" width="13.0"/>
    <col customWidth="1" min="7" max="26" width="8.71"/>
  </cols>
  <sheetData>
    <row r="1" ht="14.25" customHeight="1"/>
    <row r="2" ht="38.25" customHeight="1">
      <c r="B2" s="405" t="str">
        <f>Language!$E$86</f>
        <v>Fair play or draw of lots</v>
      </c>
    </row>
    <row r="3" ht="75.75" customHeight="1">
      <c r="B3" s="406" t="str">
        <f>Language!$E$142</f>
        <v>If the fair play rating or the drawing of lots decides the better placement in the group for two teams, a "1" is entered here for the better team.</v>
      </c>
    </row>
    <row r="4" ht="18.0" customHeight="1">
      <c r="B4" s="407"/>
      <c r="C4" s="407"/>
      <c r="D4" s="407"/>
      <c r="E4" s="407"/>
      <c r="F4" s="407"/>
    </row>
    <row r="5" ht="14.25" customHeight="1">
      <c r="A5" s="408" t="s">
        <v>103</v>
      </c>
      <c r="B5" s="409" t="str">
        <f>Language!$E$95&amp;" "&amp;A5</f>
        <v>Group A</v>
      </c>
      <c r="C5" s="410" t="str">
        <f>Language!$E$126</f>
        <v>Bonus</v>
      </c>
      <c r="D5" s="408" t="s">
        <v>104</v>
      </c>
      <c r="E5" s="409" t="str">
        <f>Language!$E$95&amp;" "&amp;D5</f>
        <v>Group D</v>
      </c>
      <c r="F5" s="410" t="str">
        <f>Language!$E$126</f>
        <v>Bonus</v>
      </c>
    </row>
    <row r="6" ht="14.25" customHeight="1">
      <c r="B6" s="411" t="str">
        <f>VLOOKUP(A5&amp;"1",Groups!$B$7:$D$35,3,0)</f>
        <v>Germany</v>
      </c>
      <c r="C6" s="412">
        <v>0.0</v>
      </c>
      <c r="E6" s="411" t="str">
        <f>VLOOKUP(D5&amp;"1",Groups!$B$7:$D$35,3,0)</f>
        <v>Poland</v>
      </c>
      <c r="F6" s="412">
        <v>0.0</v>
      </c>
    </row>
    <row r="7" ht="14.25" customHeight="1">
      <c r="B7" s="411" t="str">
        <f>VLOOKUP(A5&amp;"2",Groups!$B$7:$D$35,3,0)</f>
        <v>Scotland</v>
      </c>
      <c r="C7" s="413">
        <v>0.0</v>
      </c>
      <c r="E7" s="411" t="str">
        <f>VLOOKUP(D5&amp;"2",Groups!$B$7:$D$35,3,0)</f>
        <v>Netherlands</v>
      </c>
      <c r="F7" s="413">
        <v>0.0</v>
      </c>
    </row>
    <row r="8" ht="14.25" customHeight="1">
      <c r="B8" s="411" t="str">
        <f>VLOOKUP(A5&amp;"3",Groups!$B$7:$D$35,3,0)</f>
        <v>Hungary</v>
      </c>
      <c r="C8" s="413">
        <v>0.0</v>
      </c>
      <c r="E8" s="411" t="str">
        <f>VLOOKUP(D5&amp;"3",Groups!$B$7:$D$35,3,0)</f>
        <v>Austria</v>
      </c>
      <c r="F8" s="413">
        <v>0.0</v>
      </c>
    </row>
    <row r="9" ht="14.25" customHeight="1">
      <c r="B9" s="411" t="str">
        <f>VLOOKUP(A5&amp;"4",Groups!$B$7:$D$35,3,0)</f>
        <v>Switzerland</v>
      </c>
      <c r="C9" s="413">
        <v>0.0</v>
      </c>
      <c r="E9" s="411" t="str">
        <f>VLOOKUP(D5&amp;"4",Groups!$B$7:$D$35,3,0)</f>
        <v>France</v>
      </c>
      <c r="F9" s="413">
        <v>0.0</v>
      </c>
    </row>
    <row r="10" ht="14.25" customHeight="1">
      <c r="C10" s="133"/>
    </row>
    <row r="11" ht="14.25" customHeight="1">
      <c r="A11" s="408" t="s">
        <v>105</v>
      </c>
      <c r="B11" s="409" t="str">
        <f>Language!$E$95&amp;" "&amp;A11</f>
        <v>Group B</v>
      </c>
      <c r="C11" s="410" t="str">
        <f>Language!$E$126</f>
        <v>Bonus</v>
      </c>
      <c r="D11" s="408" t="s">
        <v>106</v>
      </c>
      <c r="E11" s="409" t="str">
        <f>Language!$E$95&amp;" "&amp;D11</f>
        <v>Group E</v>
      </c>
      <c r="F11" s="410" t="str">
        <f>Language!$E$126</f>
        <v>Bonus</v>
      </c>
    </row>
    <row r="12" ht="14.25" customHeight="1">
      <c r="B12" s="411" t="str">
        <f>VLOOKUP(A11&amp;"1",Groups!$B$7:$D$35,3,0)</f>
        <v>Spain</v>
      </c>
      <c r="C12" s="412">
        <v>0.0</v>
      </c>
      <c r="E12" s="411" t="str">
        <f>VLOOKUP(D11&amp;"1",Groups!$B$7:$D$35,3,0)</f>
        <v>Belgium</v>
      </c>
      <c r="F12" s="412">
        <v>0.0</v>
      </c>
    </row>
    <row r="13" ht="14.25" customHeight="1">
      <c r="B13" s="411" t="str">
        <f>VLOOKUP(A11&amp;"2",Groups!$B$7:$D$35,3,0)</f>
        <v>Croatia</v>
      </c>
      <c r="C13" s="413">
        <v>0.0</v>
      </c>
      <c r="E13" s="411" t="str">
        <f>VLOOKUP(D11&amp;"2",Groups!$B$7:$D$35,3,0)</f>
        <v>Slovakia</v>
      </c>
      <c r="F13" s="413">
        <v>0.0</v>
      </c>
    </row>
    <row r="14" ht="14.25" customHeight="1">
      <c r="B14" s="411" t="str">
        <f>VLOOKUP(A11&amp;"3",Groups!$B$7:$D$35,3,0)</f>
        <v>Italy</v>
      </c>
      <c r="C14" s="413">
        <v>0.0</v>
      </c>
      <c r="E14" s="411" t="str">
        <f>VLOOKUP(D11&amp;"3",Groups!$B$7:$D$35,3,0)</f>
        <v>Romania</v>
      </c>
      <c r="F14" s="413">
        <v>0.0</v>
      </c>
    </row>
    <row r="15" ht="14.25" customHeight="1">
      <c r="B15" s="411" t="str">
        <f>VLOOKUP(A11&amp;"4",Groups!$B$7:$D$35,3,0)</f>
        <v>Albania</v>
      </c>
      <c r="C15" s="413">
        <v>0.0</v>
      </c>
      <c r="E15" s="411" t="str">
        <f>VLOOKUP(D11&amp;"4",Groups!$B$7:$D$35,3,0)</f>
        <v>Ukraine</v>
      </c>
      <c r="F15" s="413">
        <v>0.0</v>
      </c>
    </row>
    <row r="16" ht="14.25" customHeight="1">
      <c r="C16" s="133"/>
      <c r="F16" s="133"/>
    </row>
    <row r="17" ht="14.25" customHeight="1">
      <c r="A17" s="408" t="s">
        <v>107</v>
      </c>
      <c r="B17" s="409" t="str">
        <f>Language!$E$95&amp;" "&amp;A17</f>
        <v>Group C</v>
      </c>
      <c r="C17" s="410" t="str">
        <f>Language!$E$126</f>
        <v>Bonus</v>
      </c>
      <c r="D17" s="408" t="s">
        <v>108</v>
      </c>
      <c r="E17" s="409" t="str">
        <f>Language!$E$95&amp;" "&amp;D17</f>
        <v>Group F</v>
      </c>
      <c r="F17" s="410" t="str">
        <f>Language!$E$126</f>
        <v>Bonus</v>
      </c>
    </row>
    <row r="18" ht="14.25" customHeight="1">
      <c r="B18" s="411" t="str">
        <f>VLOOKUP(A17&amp;"1",Groups!$B$7:$D$35,3,0)</f>
        <v>Slovenia</v>
      </c>
      <c r="C18" s="412">
        <v>0.0</v>
      </c>
      <c r="E18" s="411" t="str">
        <f>VLOOKUP(D17&amp;"1",Groups!$B$7:$D$35,3,0)</f>
        <v>Türkiye</v>
      </c>
      <c r="F18" s="412">
        <v>0.0</v>
      </c>
    </row>
    <row r="19" ht="14.25" customHeight="1">
      <c r="B19" s="411" t="str">
        <f>VLOOKUP(A17&amp;"2",Groups!$B$7:$D$35,3,0)</f>
        <v>Denmark</v>
      </c>
      <c r="C19" s="413">
        <v>0.0</v>
      </c>
      <c r="E19" s="411" t="str">
        <f>VLOOKUP(D17&amp;"2",Groups!$B$7:$D$35,3,0)</f>
        <v>Georgia</v>
      </c>
      <c r="F19" s="413">
        <v>0.0</v>
      </c>
    </row>
    <row r="20" ht="14.25" customHeight="1">
      <c r="B20" s="411" t="str">
        <f>VLOOKUP(A17&amp;"3",Groups!$B$7:$D$35,3,0)</f>
        <v>Serbia</v>
      </c>
      <c r="C20" s="413">
        <v>0.0</v>
      </c>
      <c r="E20" s="411" t="str">
        <f>VLOOKUP(D17&amp;"3",Groups!$B$7:$D$35,3,0)</f>
        <v>Portugal</v>
      </c>
      <c r="F20" s="413">
        <v>0.0</v>
      </c>
    </row>
    <row r="21" ht="14.25" customHeight="1">
      <c r="B21" s="411" t="str">
        <f>VLOOKUP(A17&amp;"4",Groups!$B$7:$D$35,3,0)</f>
        <v>England</v>
      </c>
      <c r="C21" s="413">
        <v>0.0</v>
      </c>
      <c r="E21" s="411" t="str">
        <f>VLOOKUP(D17&amp;"4",Groups!$B$7:$D$35,3,0)</f>
        <v>Czechia</v>
      </c>
      <c r="F21" s="413">
        <v>0.0</v>
      </c>
    </row>
    <row r="22" ht="14.25" customHeight="1">
      <c r="C22" s="133"/>
      <c r="F22" s="133"/>
    </row>
    <row r="23" ht="15.0" customHeight="1">
      <c r="A23" s="408"/>
      <c r="D23" s="408"/>
      <c r="E23" s="414"/>
      <c r="F23" s="415"/>
    </row>
    <row r="24" ht="14.25" hidden="1" customHeight="1">
      <c r="E24" s="142"/>
      <c r="F24" s="416"/>
    </row>
    <row r="25" ht="14.25" hidden="1" customHeight="1">
      <c r="E25" s="142"/>
      <c r="F25" s="416"/>
    </row>
    <row r="26" ht="14.25" hidden="1" customHeight="1">
      <c r="E26" s="142"/>
      <c r="F26" s="416"/>
    </row>
    <row r="27" ht="14.25" hidden="1" customHeight="1">
      <c r="E27" s="142"/>
      <c r="F27" s="416"/>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2:F2"/>
    <mergeCell ref="B3:F3"/>
  </mergeCells>
  <conditionalFormatting sqref="C6:C9">
    <cfRule type="cellIs" dxfId="11" priority="1" stopIfTrue="1" operator="notEqual">
      <formula>0</formula>
    </cfRule>
  </conditionalFormatting>
  <conditionalFormatting sqref="C12:C15">
    <cfRule type="cellIs" dxfId="11" priority="2" stopIfTrue="1" operator="notEqual">
      <formula>0</formula>
    </cfRule>
  </conditionalFormatting>
  <conditionalFormatting sqref="C18:C21">
    <cfRule type="cellIs" dxfId="11" priority="3" stopIfTrue="1" operator="notEqual">
      <formula>0</formula>
    </cfRule>
  </conditionalFormatting>
  <conditionalFormatting sqref="F6:F9">
    <cfRule type="cellIs" dxfId="11" priority="4" stopIfTrue="1" operator="notEqual">
      <formula>0</formula>
    </cfRule>
  </conditionalFormatting>
  <conditionalFormatting sqref="F12:F15">
    <cfRule type="cellIs" dxfId="11" priority="5" stopIfTrue="1" operator="notEqual">
      <formula>0</formula>
    </cfRule>
  </conditionalFormatting>
  <conditionalFormatting sqref="F18:F21">
    <cfRule type="cellIs" dxfId="11" priority="6" stopIfTrue="1" operator="notEqual">
      <formula>0</formula>
    </cfRule>
  </conditionalFormatting>
  <conditionalFormatting sqref="F24:F27">
    <cfRule type="cellIs" dxfId="11" priority="7" operator="greaterThan">
      <formula>0</formula>
    </cfRule>
  </conditionalFormatting>
  <dataValidations>
    <dataValidation type="decimal" allowBlank="1" showErrorMessage="1" sqref="F24:F27">
      <formula1>0.0</formula1>
      <formula2>99.0</formula2>
    </dataValidation>
    <dataValidation type="decimal" allowBlank="1" showErrorMessage="1" sqref="C6:C9 F6:F9 C12:C15 F12:F15 C18:C21 F18:F21">
      <formula1>-9.0</formula1>
      <formula2>9.0</formula2>
    </dataValidation>
  </dataValidations>
  <printOptions/>
  <pageMargins bottom="0.787401575" footer="0.0" header="0.0" left="0.7" right="0.7" top="0.7874015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5.29"/>
    <col customWidth="1" min="3" max="3" width="19.0"/>
    <col customWidth="1" min="4" max="5" width="5.71"/>
    <col customWidth="1" min="6" max="6" width="4.71"/>
    <col customWidth="1" min="7" max="7" width="2.71"/>
    <col customWidth="1" min="8" max="8" width="4.71"/>
    <col customWidth="1" min="9" max="9" width="6.0"/>
    <col customWidth="1" min="10" max="10" width="1.86"/>
    <col customWidth="1" min="11" max="11" width="2.14"/>
    <col customWidth="1" min="12" max="13" width="5.71"/>
    <col customWidth="1" min="14" max="14" width="2.14"/>
    <col customWidth="1" min="15" max="15" width="2.0"/>
    <col customWidth="1" min="16" max="17" width="5.71"/>
    <col customWidth="1" min="18" max="18" width="4.71"/>
    <col customWidth="1" min="19" max="19" width="2.86"/>
    <col customWidth="1" min="20" max="20" width="4.71"/>
    <col customWidth="1" min="21" max="21" width="4.86"/>
    <col customWidth="1" min="22" max="22" width="13.86"/>
    <col customWidth="1" min="23" max="24" width="11.43"/>
    <col customWidth="1" hidden="1" min="25" max="25" width="11.43"/>
    <col customWidth="1" hidden="1" min="26" max="26" width="5.14"/>
    <col customWidth="1" hidden="1" min="27" max="35" width="11.43"/>
  </cols>
  <sheetData>
    <row r="1" ht="14.25" customHeight="1">
      <c r="B1" s="417" t="str">
        <f>Language!$E$85</f>
        <v>Direct comparisons</v>
      </c>
      <c r="Y1" s="133"/>
      <c r="Z1" s="133"/>
    </row>
    <row r="2" ht="14.25" customHeight="1">
      <c r="D2" s="133"/>
      <c r="E2" s="133"/>
      <c r="G2" s="133"/>
      <c r="L2" s="133"/>
      <c r="M2" s="133"/>
      <c r="N2" s="133"/>
      <c r="O2" s="133"/>
      <c r="P2" s="133"/>
      <c r="Q2" s="133"/>
      <c r="S2" s="133"/>
      <c r="V2" s="133"/>
      <c r="W2" s="133"/>
      <c r="Y2" s="133"/>
      <c r="Z2" s="133"/>
      <c r="AA2" s="418"/>
    </row>
    <row r="3" ht="14.25" customHeight="1">
      <c r="B3" s="419" t="str">
        <f>IF(OR($AE9&gt;0,$L5&lt;&gt;"",$L6&lt;&gt;"",$L7&lt;&gt;""),"","")</f>
        <v/>
      </c>
      <c r="C3" s="420" t="str">
        <f>Language!$E$95&amp;" A"</f>
        <v>Group A</v>
      </c>
      <c r="D3" s="421" t="str">
        <f>Language!$E$103</f>
        <v>Total</v>
      </c>
      <c r="E3" s="422"/>
      <c r="F3" s="422"/>
      <c r="G3" s="422"/>
      <c r="H3" s="422"/>
      <c r="I3" s="423"/>
      <c r="J3" s="424" t="str">
        <f>Language!$E$106</f>
        <v>Dir. Comp.(2)</v>
      </c>
      <c r="K3" s="422"/>
      <c r="L3" s="422"/>
      <c r="M3" s="422"/>
      <c r="N3" s="422"/>
      <c r="O3" s="425"/>
      <c r="P3" s="424" t="str">
        <f>Language!$E$107</f>
        <v>Dir. Comp.(3)</v>
      </c>
      <c r="Q3" s="422"/>
      <c r="R3" s="422"/>
      <c r="S3" s="422"/>
      <c r="T3" s="425"/>
      <c r="U3" s="426"/>
      <c r="V3" s="427"/>
      <c r="W3" s="428"/>
      <c r="Y3" s="163" t="s">
        <v>109</v>
      </c>
      <c r="Z3" s="133"/>
      <c r="AA3" s="222" t="s">
        <v>110</v>
      </c>
      <c r="AE3" s="222" t="s">
        <v>111</v>
      </c>
      <c r="AF3" s="222" t="s">
        <v>112</v>
      </c>
    </row>
    <row r="4" ht="14.25" customHeight="1">
      <c r="D4" s="163" t="str">
        <f>Language!$E$97</f>
        <v>Pts</v>
      </c>
      <c r="E4" s="133" t="str">
        <f>Language!$E$98</f>
        <v>GD</v>
      </c>
      <c r="F4" s="133" t="str">
        <f>Language!$E$99</f>
        <v>Goals</v>
      </c>
      <c r="I4" s="133" t="str">
        <f>Language!$E$100</f>
        <v>Wins</v>
      </c>
      <c r="L4" s="163" t="str">
        <f>Language!$E$97</f>
        <v>Pts</v>
      </c>
      <c r="M4" s="163" t="str">
        <f>Language!$E$101</f>
        <v>Pen</v>
      </c>
      <c r="N4" s="163"/>
      <c r="O4" s="163"/>
      <c r="P4" s="163" t="str">
        <f>Language!$E$97</f>
        <v>Pts</v>
      </c>
      <c r="Q4" s="133" t="str">
        <f>Language!$E$98</f>
        <v>GD</v>
      </c>
      <c r="R4" s="133" t="str">
        <f>Language!$E$99</f>
        <v>Goals</v>
      </c>
      <c r="V4" s="133" t="str">
        <f>Language!$E$104</f>
        <v>Fair Play</v>
      </c>
      <c r="W4" s="1" t="str">
        <f>Language!$E$105</f>
        <v>Not clear</v>
      </c>
      <c r="Y4" s="133"/>
      <c r="Z4" s="133"/>
      <c r="AF4" s="429" t="s">
        <v>113</v>
      </c>
      <c r="AG4" s="429" t="s">
        <v>114</v>
      </c>
      <c r="AH4" s="429" t="s">
        <v>115</v>
      </c>
      <c r="AI4" s="429" t="s">
        <v>116</v>
      </c>
    </row>
    <row r="5" ht="14.25" customHeight="1">
      <c r="B5" s="430" t="s">
        <v>101</v>
      </c>
      <c r="C5" s="431" t="str">
        <f>GrpA!$P$11</f>
        <v>Germany</v>
      </c>
      <c r="D5" s="432">
        <f>GrpA!$Q$11</f>
        <v>9</v>
      </c>
      <c r="E5" s="433">
        <f>GrpA!$R$11</f>
        <v>6</v>
      </c>
      <c r="F5" s="434">
        <f>GrpA!$S$11</f>
        <v>6</v>
      </c>
      <c r="G5" s="435" t="s">
        <v>117</v>
      </c>
      <c r="H5" s="436">
        <f>GrpA!$T$11</f>
        <v>0</v>
      </c>
      <c r="I5" s="437">
        <f>GrpA!$U$11</f>
        <v>3</v>
      </c>
      <c r="L5" s="438" t="str">
        <f>GrpA!$AD$11</f>
        <v/>
      </c>
      <c r="M5" s="439" t="str">
        <f>GrpA!$AE$11</f>
        <v/>
      </c>
      <c r="N5" s="440"/>
      <c r="O5" s="440"/>
      <c r="P5" s="441" t="str">
        <f t="array" ref="P5">IF($AE9=0,"",IF(INDEX($AA5:$AD8,1,$AE9)=0,"",INDEX($AF5:$AI7,INDEX($AA5:$AD8,1,$AE9),1)))</f>
        <v/>
      </c>
      <c r="Q5" s="442" t="str">
        <f t="array" ref="Q5">IF($AE9=0,"",IF(INDEX($AA5:$AD8,1,$AE9)=0,"",INDEX($AF5:$AI7,INDEX($AA5:$AD8,1,$AE9),2)))</f>
        <v/>
      </c>
      <c r="R5" s="443" t="str">
        <f t="array" ref="R5">IF($AE9=0,"",IF(INDEX($AA5:$AD8,1,$AE9)=0,"",INDEX($AF5:$AI7,INDEX($AA5:$AD8,1,$AE9),3)))</f>
        <v/>
      </c>
      <c r="S5" s="444" t="s">
        <v>117</v>
      </c>
      <c r="T5" s="445" t="str">
        <f t="array" ref="T5">IF($AE9=0,"",IF(INDEX($AA5:$AD8,1,$AE9)=0,"",INDEX($AF5:$AI7,INDEX($AA5:$AD8,1,$AE9),4)))</f>
        <v/>
      </c>
      <c r="V5" s="446">
        <f>SUMIFS(FairPlayPoints1,FairPlayTeams1,$C5)+SUMIFS(FairPlayPoints2,FairPlayTeams2,$C5)</f>
        <v>0</v>
      </c>
      <c r="W5" s="447" t="str">
        <f t="shared" ref="W5:W8" si="1">IF($Y5&gt;0,"•","")</f>
        <v/>
      </c>
      <c r="Y5" s="133">
        <f>IF(AND(OR(TRUNC(GrpA!$V$11,4)=TRUNC(GrpA!$V$12,4),TRUNC(GrpA!$V$11,4)=TRUNC(GrpA!$V$13,4),TRUNC(GrpA!$V$11,4)=TRUNC(GrpA!$V$14,4)),VLOOKUP(GrpA!$P$11,GrpA!$P$4:$AC$7,14,0)),1,0)</f>
        <v>0</v>
      </c>
      <c r="Z5" s="133"/>
      <c r="AA5" s="133">
        <f>IF(VLOOKUP($C5,GrpA!$P$18:$X$21,9,0)+VLOOKUP($C5,GrpA!$P$18:$AD$21,15,0)&gt;0,MATCH($C5,GrpA!$P$18:$P$21,0),0)</f>
        <v>0</v>
      </c>
      <c r="AB5" s="133">
        <f>IF(VLOOKUP($C5,GrpA!$P$23:$X$26,9,0)+VLOOKUP($C5,GrpA!$P$23:$AD$26,15,0)&gt;0,MATCH($C5,GrpA!$P$23:$P$26,0),0)</f>
        <v>0</v>
      </c>
      <c r="AC5" s="133">
        <f>IF(VLOOKUP($C5,GrpA!$P$28:$X$31,9,0)+VLOOKUP($C5,GrpA!$P$28:$AD$31,15,0)&gt;0,MATCH($C5,GrpA!$P$28:$P$31,0),0)</f>
        <v>0</v>
      </c>
      <c r="AD5" s="133">
        <f>IF(VLOOKUP($C5,GrpA!$P$33:$X$36,9,0)+VLOOKUP($C5,GrpA!$P$33:$AD$36,15,0)&gt;0,MATCH($C5,GrpA!$P$33:$P$36,0),0)</f>
        <v>0</v>
      </c>
      <c r="AF5" s="133" t="str">
        <f t="array" ref="AF5">IF($AA9&gt;0,GrpA!$Q$18:$T$20,IF($AB9&gt;0,GrpA!$Q$23:$T$25,IF($AC9&gt;0,GrpA!$Q$28:$T$30,IF($AD9&gt;0,GrpA!$Q$33:$T$35,"0"))))</f>
        <v>0</v>
      </c>
      <c r="AG5" s="133"/>
      <c r="AH5" s="133"/>
      <c r="AI5" s="133"/>
    </row>
    <row r="6" ht="14.25" customHeight="1">
      <c r="B6" s="430" t="s">
        <v>102</v>
      </c>
      <c r="C6" s="431" t="str">
        <f>GrpA!$P$12</f>
        <v>Switzerland</v>
      </c>
      <c r="D6" s="448">
        <f>GrpA!$Q$12</f>
        <v>4</v>
      </c>
      <c r="E6" s="449">
        <f>GrpA!$R$12</f>
        <v>0</v>
      </c>
      <c r="F6" s="450">
        <f>GrpA!$S$12</f>
        <v>2</v>
      </c>
      <c r="G6" s="451" t="s">
        <v>117</v>
      </c>
      <c r="H6" s="452">
        <f>GrpA!$T$12</f>
        <v>2</v>
      </c>
      <c r="I6" s="453">
        <f>GrpA!$U$12</f>
        <v>1</v>
      </c>
      <c r="L6" s="454" t="str">
        <f>GrpA!$AD$12</f>
        <v/>
      </c>
      <c r="M6" s="455" t="str">
        <f>GrpA!$AE$12</f>
        <v/>
      </c>
      <c r="N6" s="440"/>
      <c r="O6" s="440"/>
      <c r="P6" s="456" t="str">
        <f t="array" ref="P6">IF($AE9=0,"",IF(INDEX($AA5:$AD8,2,$AE9)=0,"",INDEX($AF5:$AI7,INDEX($AA5:$AD8,2,$AE9),1)))</f>
        <v/>
      </c>
      <c r="Q6" s="457" t="str">
        <f t="array" ref="Q6">IF($AE9=0,"",IF(INDEX($AA5:$AD8,2,$AE9)=0,"",INDEX($AF5:$AI7,INDEX($AA5:$AD8,2,$AE9),2)))</f>
        <v/>
      </c>
      <c r="R6" s="458" t="str">
        <f t="array" ref="R6">IF($AE9=0,"",IF(INDEX($AA5:$AD8,2,$AE9)=0,"",INDEX($AF5:$AI7,INDEX($AA5:$AD8,2,$AE9),3)))</f>
        <v/>
      </c>
      <c r="S6" s="459" t="s">
        <v>117</v>
      </c>
      <c r="T6" s="460" t="str">
        <f t="array" ref="T6">IF($AE9=0,"",IF(INDEX($AA5:$AD8,2,$AE9)=0,"",INDEX($AF5:$AI7,INDEX($AA5:$AD8,2,$AE9),4)))</f>
        <v/>
      </c>
      <c r="V6" s="461">
        <f>SUMIFS(FairPlayPoints1,FairPlayTeams1,$C6)+SUMIFS(FairPlayPoints2,FairPlayTeams2,$C6)</f>
        <v>0</v>
      </c>
      <c r="W6" s="462" t="str">
        <f t="shared" si="1"/>
        <v/>
      </c>
      <c r="Y6" s="133">
        <f>IF(AND(OR(TRUNC(GrpA!$V$12,4)=TRUNC(GrpA!$V$11,4),TRUNC(GrpA!$V$12,4)=TRUNC(GrpA!$V$13,4),TRUNC(GrpA!$V$12,4)=TRUNC(GrpA!$V$14,4)),VLOOKUP(GrpA!$P$12,GrpA!$P$4:$AC$7,14,0)),1,0)</f>
        <v>0</v>
      </c>
      <c r="Z6" s="133"/>
      <c r="AA6" s="133">
        <f>IF(VLOOKUP($C6,GrpA!$P$18:$X$21,9,0)+VLOOKUP($C6,GrpA!$P$18:$AD$21,15,0)&gt;0,MATCH($C6,GrpA!$P$18:$P$21,0),0)</f>
        <v>0</v>
      </c>
      <c r="AB6" s="133">
        <f>IF(VLOOKUP($C6,GrpA!$P$23:$X$26,9,0)+VLOOKUP($C6,GrpA!$P$23:$AD$26,15,0)&gt;0,MATCH($C6,GrpA!$P$23:$P$26,0),0)</f>
        <v>0</v>
      </c>
      <c r="AC6" s="133">
        <f>IF(VLOOKUP($C6,GrpA!$P$28:$X$31,9,0)+VLOOKUP($C6,GrpA!$P$28:$AD$31,15,0)&gt;0,MATCH($C6,GrpA!$P$28:$P$31,0),0)</f>
        <v>0</v>
      </c>
      <c r="AD6" s="133">
        <f>IF(VLOOKUP($C6,GrpA!$P$33:$X$36,9,0)+VLOOKUP($C6,GrpA!$P$33:$AD$36,15,0)&gt;0,MATCH($C6,GrpA!$P$33:$P$36,0),0)</f>
        <v>0</v>
      </c>
      <c r="AF6" s="133"/>
      <c r="AG6" s="133"/>
      <c r="AH6" s="133"/>
      <c r="AI6" s="133"/>
    </row>
    <row r="7" ht="14.25" customHeight="1">
      <c r="B7" s="430" t="s">
        <v>118</v>
      </c>
      <c r="C7" s="431" t="str">
        <f>GrpA!$P$13</f>
        <v>Scotland</v>
      </c>
      <c r="D7" s="448">
        <f>GrpA!$Q$13</f>
        <v>2</v>
      </c>
      <c r="E7" s="449">
        <f>GrpA!$R$13</f>
        <v>-3</v>
      </c>
      <c r="F7" s="450">
        <f>GrpA!$S$13</f>
        <v>0</v>
      </c>
      <c r="G7" s="451" t="s">
        <v>117</v>
      </c>
      <c r="H7" s="452">
        <f>GrpA!$T$13</f>
        <v>3</v>
      </c>
      <c r="I7" s="453">
        <f>GrpA!$U$13</f>
        <v>0</v>
      </c>
      <c r="L7" s="454" t="str">
        <f>GrpA!$AD$13</f>
        <v/>
      </c>
      <c r="M7" s="455" t="str">
        <f>GrpA!$AE$13</f>
        <v/>
      </c>
      <c r="N7" s="440"/>
      <c r="O7" s="440"/>
      <c r="P7" s="456" t="str">
        <f t="array" ref="P7">IF($AE9=0,"",IF(INDEX($AA5:$AD8,3,$AE9)=0,"",INDEX($AF5:$AI7,INDEX($AA5:$AD8,3,$AE9),1)))</f>
        <v/>
      </c>
      <c r="Q7" s="457" t="str">
        <f t="array" ref="Q7">IF($AE9=0,"",IF(INDEX($AA5:$AD8,3,$AE9)=0,"",INDEX($AF5:$AI7,INDEX($AA5:$AD8,3,$AE9),2)))</f>
        <v/>
      </c>
      <c r="R7" s="458" t="str">
        <f t="array" ref="R7">IF($AE9=0,"",IF(INDEX($AA5:$AD8,3,$AE9)=0,"",INDEX($AF5:$AI7,INDEX($AA5:$AD8,3,$AE9),3)))</f>
        <v/>
      </c>
      <c r="S7" s="459" t="s">
        <v>117</v>
      </c>
      <c r="T7" s="460" t="str">
        <f t="array" ref="T7">IF($AE9=0,"",IF(INDEX($AA5:$AD8,3,$AE9)=0,"",INDEX($AF5:$AI7,INDEX($AA5:$AD8,3,$AE9),4)))</f>
        <v/>
      </c>
      <c r="V7" s="461">
        <f>SUMIFS(FairPlayPoints1,FairPlayTeams1,$C7)+SUMIFS(FairPlayPoints2,FairPlayTeams2,$C7)</f>
        <v>0</v>
      </c>
      <c r="W7" s="462" t="str">
        <f t="shared" si="1"/>
        <v/>
      </c>
      <c r="Y7" s="133">
        <f>IF(AND(OR(TRUNC(GrpA!$V$13,4)=TRUNC(GrpA!$V$11,4),TRUNC(GrpA!$V$13,4)=TRUNC(GrpA!$V$12,4),TRUNC(GrpA!$V$13,4)=TRUNC(GrpA!$V$14,4)),VLOOKUP(GrpA!$P$13,GrpA!$P$4:$AC$7,14,0)),1,0)</f>
        <v>0</v>
      </c>
      <c r="Z7" s="133"/>
      <c r="AA7" s="133">
        <f>IF(VLOOKUP($C7,GrpA!$P$18:$X$21,9,0)+VLOOKUP($C7,GrpA!$P$18:$AD$21,15,0)&gt;0,MATCH($C7,GrpA!$P$18:$P$21,0),0)</f>
        <v>0</v>
      </c>
      <c r="AB7" s="133">
        <f>IF(VLOOKUP($C7,GrpA!$P$23:$X$26,9,0)+VLOOKUP($C7,GrpA!$P$23:$AD$26,15,0)&gt;0,MATCH($C7,GrpA!$P$23:$P$26,0),0)</f>
        <v>0</v>
      </c>
      <c r="AC7" s="133">
        <f>IF(VLOOKUP($C7,GrpA!$P$28:$X$31,9,0)+VLOOKUP($C7,GrpA!$P$28:$AD$31,15,0)&gt;0,MATCH($C7,GrpA!$P$28:$P$31,0),0)</f>
        <v>0</v>
      </c>
      <c r="AD7" s="133">
        <f>IF(VLOOKUP($C7,GrpA!$P$33:$X$36,9,0)+VLOOKUP($C7,GrpA!$P$33:$AD$36,15,0)&gt;0,MATCH($C7,GrpA!$P$33:$P$36,0),0)</f>
        <v>0</v>
      </c>
      <c r="AF7" s="133"/>
      <c r="AG7" s="133"/>
      <c r="AH7" s="133"/>
      <c r="AI7" s="133"/>
    </row>
    <row r="8" ht="14.25" customHeight="1">
      <c r="B8" s="430" t="s">
        <v>119</v>
      </c>
      <c r="C8" s="431" t="str">
        <f>GrpA!$P$14</f>
        <v>Hungary</v>
      </c>
      <c r="D8" s="463">
        <f>GrpA!$Q$14</f>
        <v>1</v>
      </c>
      <c r="E8" s="464">
        <f>GrpA!$R$14</f>
        <v>-3</v>
      </c>
      <c r="F8" s="465">
        <f>GrpA!$S$14</f>
        <v>1</v>
      </c>
      <c r="G8" s="466" t="s">
        <v>117</v>
      </c>
      <c r="H8" s="467">
        <f>GrpA!$T$14</f>
        <v>4</v>
      </c>
      <c r="I8" s="468">
        <f>GrpA!$U$14</f>
        <v>0</v>
      </c>
      <c r="L8" s="469" t="str">
        <f>GrpA!$AD$14</f>
        <v/>
      </c>
      <c r="M8" s="470" t="str">
        <f>GrpA!$AE$14</f>
        <v/>
      </c>
      <c r="N8" s="440"/>
      <c r="O8" s="440"/>
      <c r="P8" s="471" t="str">
        <f t="array" ref="P8">IF($AE9=0,"",IF(INDEX($AA5:$AD8,4,$AE9)=0,"",INDEX($AF5:$AI7,INDEX($AA5:$AD8,4,$AE9),1)))</f>
        <v/>
      </c>
      <c r="Q8" s="472" t="str">
        <f t="array" ref="Q8">IF($AE9=0,"",IF(INDEX($AA5:$AD8,4,$AE9)=0,"",INDEX($AF5:$AI7,INDEX($AA5:$AD8,4,$AE9),2)))</f>
        <v/>
      </c>
      <c r="R8" s="473" t="str">
        <f t="array" ref="R8">IF($AE9=0,"",IF(INDEX($AA5:$AD8,4,$AE9)=0,"",INDEX($AF5:$AI7,INDEX($AA5:$AD8,4,$AE9),3)))</f>
        <v/>
      </c>
      <c r="S8" s="474" t="s">
        <v>117</v>
      </c>
      <c r="T8" s="475" t="str">
        <f t="array" ref="T8">IF($AE9=0,"",IF(INDEX($AA5:$AD8,4,$AE9)=0,"",INDEX($AF5:$AI7,INDEX($AA5:$AD8,4,$AE9),4)))</f>
        <v/>
      </c>
      <c r="V8" s="476">
        <f>SUMIFS(FairPlayPoints1,FairPlayTeams1,$C8)+SUMIFS(FairPlayPoints2,FairPlayTeams2,$C8)</f>
        <v>0</v>
      </c>
      <c r="W8" s="477" t="str">
        <f t="shared" si="1"/>
        <v/>
      </c>
      <c r="Y8" s="133">
        <f>IF(AND(OR(TRUNC(GrpA!$V$14,4)=TRUNC(GrpA!$V$11,4),TRUNC(GrpA!$V$14,4)=TRUNC(GrpA!$V$12,4),TRUNC(GrpA!$V$14,4)=TRUNC(GrpA!$V$13,4)),VLOOKUP(GrpA!$P$14,GrpA!$P$4:$AC$7,14,0)),1,0)</f>
        <v>0</v>
      </c>
      <c r="Z8" s="133"/>
      <c r="AA8" s="133">
        <f>IF(VLOOKUP($C8,GrpA!$P$18:$X$21,9,0)+VLOOKUP($C8,GrpA!$P$18:$AD$21,15,0)&gt;0,MATCH($C8,GrpA!$P$18:$P$21,0),0)</f>
        <v>0</v>
      </c>
      <c r="AB8" s="133">
        <f>IF(VLOOKUP($C8,GrpA!$P$23:$X$26,9,0)+VLOOKUP($C8,GrpA!$P$23:$AD$26,15,0)&gt;0,MATCH($C8,GrpA!$P$23:$P$26,0),0)</f>
        <v>0</v>
      </c>
      <c r="AC8" s="133">
        <f>IF(VLOOKUP($C8,GrpA!$P$28:$X$31,9,0)+VLOOKUP($C8,GrpA!$P$28:$AD$31,15,0)&gt;0,MATCH($C8,GrpA!$P$28:$P$31,0),0)</f>
        <v>0</v>
      </c>
      <c r="AD8" s="133">
        <f>IF(VLOOKUP($C8,GrpA!$P$33:$X$36,9,0)+VLOOKUP($C8,GrpA!$P$33:$AD$36,15,0)&gt;0,MATCH($C8,GrpA!$P$33:$P$36,0),0)</f>
        <v>0</v>
      </c>
    </row>
    <row r="9" ht="14.25" customHeight="1">
      <c r="D9" s="133"/>
      <c r="E9" s="133"/>
      <c r="G9" s="133"/>
      <c r="L9" s="133"/>
      <c r="M9" s="133"/>
      <c r="N9" s="133"/>
      <c r="O9" s="133"/>
      <c r="P9" s="133"/>
      <c r="Q9" s="133"/>
      <c r="S9" s="133"/>
      <c r="V9" s="133"/>
      <c r="W9" s="133"/>
      <c r="Y9" s="133"/>
      <c r="Z9" s="133"/>
      <c r="AA9" s="478">
        <f t="shared" ref="AA9:AD9" si="2">SUM(AA5:AA8)</f>
        <v>0</v>
      </c>
      <c r="AB9" s="478">
        <f t="shared" si="2"/>
        <v>0</v>
      </c>
      <c r="AC9" s="478">
        <f t="shared" si="2"/>
        <v>0</v>
      </c>
      <c r="AD9" s="478">
        <f t="shared" si="2"/>
        <v>0</v>
      </c>
      <c r="AE9" s="133">
        <f t="array" ref="AE9">MAX(IF($AA9:$AD9&gt;0,COLUMN($AA9:$AD9)-COLUMN(Z$1),0))</f>
        <v>0</v>
      </c>
    </row>
    <row r="10" ht="14.25" customHeight="1">
      <c r="D10" s="133"/>
      <c r="E10" s="133"/>
      <c r="G10" s="133"/>
      <c r="L10" s="133"/>
      <c r="M10" s="133"/>
      <c r="N10" s="133"/>
      <c r="O10" s="133"/>
      <c r="P10" s="133"/>
      <c r="Q10" s="133"/>
      <c r="S10" s="133"/>
      <c r="V10" s="133"/>
      <c r="W10" s="133"/>
      <c r="Y10" s="133"/>
      <c r="Z10" s="133"/>
    </row>
    <row r="11" ht="14.25" customHeight="1">
      <c r="B11" s="419" t="str">
        <f>IF(OR($AE17&gt;0,$L13&lt;&gt;"",$L14&lt;&gt;"",$L15&lt;&gt;""),"","")</f>
        <v/>
      </c>
      <c r="C11" s="420" t="str">
        <f>Language!$E$95&amp;" B"</f>
        <v>Group B</v>
      </c>
      <c r="D11" s="421" t="str">
        <f>Language!$E$103</f>
        <v>Total</v>
      </c>
      <c r="E11" s="422"/>
      <c r="F11" s="422"/>
      <c r="G11" s="422"/>
      <c r="H11" s="422"/>
      <c r="I11" s="423"/>
      <c r="J11" s="424" t="str">
        <f>Language!$E$106</f>
        <v>Dir. Comp.(2)</v>
      </c>
      <c r="K11" s="422"/>
      <c r="L11" s="422"/>
      <c r="M11" s="422"/>
      <c r="N11" s="422"/>
      <c r="O11" s="425"/>
      <c r="P11" s="424" t="str">
        <f>Language!$E$107</f>
        <v>Dir. Comp.(3)</v>
      </c>
      <c r="Q11" s="422"/>
      <c r="R11" s="422"/>
      <c r="S11" s="422"/>
      <c r="T11" s="425"/>
      <c r="U11" s="426"/>
      <c r="V11" s="427"/>
      <c r="W11" s="428"/>
      <c r="Y11" s="133"/>
      <c r="Z11" s="133"/>
    </row>
    <row r="12" ht="14.25" customHeight="1">
      <c r="D12" s="163" t="str">
        <f>Language!$E$97</f>
        <v>Pts</v>
      </c>
      <c r="E12" s="133" t="str">
        <f>Language!$E$98</f>
        <v>GD</v>
      </c>
      <c r="F12" s="133" t="str">
        <f>Language!$E$99</f>
        <v>Goals</v>
      </c>
      <c r="I12" s="133" t="str">
        <f>Language!$E$100</f>
        <v>Wins</v>
      </c>
      <c r="L12" s="163" t="str">
        <f>Language!$E$97</f>
        <v>Pts</v>
      </c>
      <c r="M12" s="163" t="str">
        <f>Language!$E$101</f>
        <v>Pen</v>
      </c>
      <c r="N12" s="163"/>
      <c r="O12" s="163"/>
      <c r="P12" s="163" t="str">
        <f>Language!$E$97</f>
        <v>Pts</v>
      </c>
      <c r="Q12" s="133" t="str">
        <f>Language!$E$98</f>
        <v>GD</v>
      </c>
      <c r="R12" s="133" t="str">
        <f>Language!$E$99</f>
        <v>Goals</v>
      </c>
      <c r="V12" s="133" t="str">
        <f>Language!$E$104</f>
        <v>Fair Play</v>
      </c>
      <c r="W12" s="1" t="str">
        <f>Language!$E$105</f>
        <v>Not clear</v>
      </c>
      <c r="Y12" s="133"/>
      <c r="Z12" s="133"/>
    </row>
    <row r="13" ht="14.25" customHeight="1">
      <c r="B13" s="430" t="s">
        <v>101</v>
      </c>
      <c r="C13" s="479" t="str">
        <f>GrpB!$P$11</f>
        <v>Italy</v>
      </c>
      <c r="D13" s="432">
        <f>GrpB!$Q$11</f>
        <v>9</v>
      </c>
      <c r="E13" s="433">
        <f>GrpB!$R$11</f>
        <v>4</v>
      </c>
      <c r="F13" s="434">
        <f>GrpB!$S$11</f>
        <v>5</v>
      </c>
      <c r="G13" s="435" t="s">
        <v>117</v>
      </c>
      <c r="H13" s="436">
        <f>GrpB!$T$11</f>
        <v>1</v>
      </c>
      <c r="I13" s="437">
        <f>GrpB!$U$11</f>
        <v>3</v>
      </c>
      <c r="L13" s="438" t="str">
        <f>GrpB!$AD$11</f>
        <v/>
      </c>
      <c r="M13" s="439" t="str">
        <f>GrpB!$AE$11</f>
        <v/>
      </c>
      <c r="N13" s="440"/>
      <c r="O13" s="440"/>
      <c r="P13" s="441" t="str">
        <f t="array" ref="P13">IF($AE17=0,"",IF(INDEX($AA13:$AD16,1,$AE17)=0,"",INDEX($AF13:$AI15,INDEX($AA13:$AD16,1,$AE17),1)))</f>
        <v/>
      </c>
      <c r="Q13" s="442" t="str">
        <f t="array" ref="Q13">IF($AE17=0,"",IF(INDEX($AA13:$AD16,1,$AE17)=0,"",INDEX($AF13:$AI15,INDEX($AA13:$AD16,1,$AE17),2)))</f>
        <v/>
      </c>
      <c r="R13" s="443" t="str">
        <f t="array" ref="R13">IF($AE17=0,"",IF(INDEX($AA13:$AD16,1,$AE17)=0,"",INDEX($AF13:$AI15,INDEX($AA13:$AD16,1,$AE17),3)))</f>
        <v/>
      </c>
      <c r="S13" s="444" t="s">
        <v>117</v>
      </c>
      <c r="T13" s="445" t="str">
        <f t="array" ref="T13">IF($AE17=0,"",IF(INDEX($AA13:$AD16,1,$AE17)=0,"",INDEX($AF13:$AI15,INDEX($AA13:$AD16,1,$AE17),4)))</f>
        <v/>
      </c>
      <c r="V13" s="446">
        <f>SUMIFS(FairPlayPoints1,FairPlayTeams1,$C13)+SUMIFS(FairPlayPoints2,FairPlayTeams2,$C13)</f>
        <v>0</v>
      </c>
      <c r="W13" s="447" t="str">
        <f t="shared" ref="W13:W16" si="3">IF($Y13&gt;0,"•","")</f>
        <v/>
      </c>
      <c r="Y13" s="133">
        <f>IF(AND(OR(TRUNC(GrpB!$V$11,4)=TRUNC(GrpB!$V$12,4),TRUNC(GrpB!$V$11,4)=TRUNC(GrpB!$V$13,4),TRUNC(GrpB!$V$11,4)=TRUNC(GrpB!$V$14,4)),VLOOKUP(GrpB!$P$11,GrpB!$P$4:$AC$7,14,0)),1,0)</f>
        <v>0</v>
      </c>
      <c r="Z13" s="133"/>
      <c r="AA13" s="133">
        <f>IF(VLOOKUP($C13,GrpB!$P$18:$X$21,9,0)+VLOOKUP($C13,GrpB!$P$18:$AD$21,15,0)&gt;0,MATCH($C13,GrpB!$P$18:$P$21,0),0)</f>
        <v>0</v>
      </c>
      <c r="AB13" s="133">
        <f>IF(VLOOKUP($C13,GrpB!$P$23:$X$26,9,0)+VLOOKUP($C13,GrpB!$P$23:$AD$26,15,0)&gt;0,MATCH($C13,GrpB!$P$23:$P$26,0),0)</f>
        <v>0</v>
      </c>
      <c r="AC13" s="133">
        <f>IF(VLOOKUP($C13,GrpB!$P$28:$X$31,9,0)+VLOOKUP($C13,GrpB!$P$28:$AD$31,15,0)&gt;0,MATCH($C13,GrpB!$P$28:$P$31,0),0)</f>
        <v>0</v>
      </c>
      <c r="AD13" s="133">
        <f>IF(VLOOKUP($C13,GrpB!$P$33:$X$36,9,0)+VLOOKUP($C13,GrpB!$P$33:$AD$36,15,0)&gt;0,MATCH($C13,GrpB!$P$33:$P$36,0),0)</f>
        <v>0</v>
      </c>
      <c r="AF13" s="133" t="str">
        <f t="array" ref="AF13">IF($AA17&gt;0,GrpB!$Q$18:$T$20,IF($AB17&gt;0,GrpB!$Q$23:$T$25,IF($AC17&gt;0,GrpB!$Q$28:$T$30,IF($AD17&gt;0,GrpB!$Q$33:$T$35,"0"))))</f>
        <v>0</v>
      </c>
      <c r="AG13" s="133"/>
      <c r="AH13" s="133"/>
      <c r="AI13" s="133"/>
    </row>
    <row r="14" ht="14.25" customHeight="1">
      <c r="B14" s="430" t="s">
        <v>102</v>
      </c>
      <c r="C14" s="479" t="str">
        <f>GrpB!$P$12</f>
        <v>Spain</v>
      </c>
      <c r="D14" s="448">
        <f>GrpB!$Q$12</f>
        <v>6</v>
      </c>
      <c r="E14" s="449">
        <f>GrpB!$R$12</f>
        <v>2</v>
      </c>
      <c r="F14" s="450">
        <f>GrpB!$S$12</f>
        <v>4</v>
      </c>
      <c r="G14" s="451" t="s">
        <v>117</v>
      </c>
      <c r="H14" s="452">
        <f>GrpB!$T$12</f>
        <v>2</v>
      </c>
      <c r="I14" s="453">
        <f>GrpB!$U$12</f>
        <v>2</v>
      </c>
      <c r="L14" s="454" t="str">
        <f>GrpB!$AD$12</f>
        <v/>
      </c>
      <c r="M14" s="455" t="str">
        <f>GrpB!$AE$12</f>
        <v/>
      </c>
      <c r="N14" s="440"/>
      <c r="O14" s="440"/>
      <c r="P14" s="456" t="str">
        <f t="array" ref="P14">IF($AE17=0,"",IF(INDEX($AA13:$AD16,2,$AE17)=0,"",INDEX($AF13:$AI15,INDEX($AA13:$AD16,2,$AE17),1)))</f>
        <v/>
      </c>
      <c r="Q14" s="457" t="str">
        <f t="array" ref="Q14">IF($AE17=0,"",IF(INDEX($AA13:$AD16,2,$AE17)=0,"",INDEX($AF13:$AI15,INDEX($AA13:$AD16,2,$AE17),2)))</f>
        <v/>
      </c>
      <c r="R14" s="458" t="str">
        <f t="array" ref="R14">IF($AE17=0,"",IF(INDEX($AA13:$AD16,2,$AE17)=0,"",INDEX($AF13:$AI15,INDEX($AA13:$AD16,2,$AE17),3)))</f>
        <v/>
      </c>
      <c r="S14" s="459" t="s">
        <v>117</v>
      </c>
      <c r="T14" s="460" t="str">
        <f t="array" ref="T14">IF($AE17=0,"",IF(INDEX($AA13:$AD16,2,$AE17)=0,"",INDEX($AF13:$AI15,INDEX($AA13:$AD16,2,$AE17),4)))</f>
        <v/>
      </c>
      <c r="V14" s="461">
        <f>SUMIFS(FairPlayPoints1,FairPlayTeams1,$C14)+SUMIFS(FairPlayPoints2,FairPlayTeams2,$C14)</f>
        <v>0</v>
      </c>
      <c r="W14" s="462" t="str">
        <f t="shared" si="3"/>
        <v/>
      </c>
      <c r="Y14" s="133">
        <f>IF(AND(OR(TRUNC(GrpB!$V$12,4)=TRUNC(GrpB!$V$11,4),TRUNC(GrpB!$V$12,4)=TRUNC(GrpB!$V$13,4),TRUNC(GrpB!$V$12,4)=TRUNC(GrpB!$V$14,4)),VLOOKUP(GrpB!$P$12,GrpB!$P$4:$AC$7,14,0)),1,0)</f>
        <v>0</v>
      </c>
      <c r="Z14" s="133"/>
      <c r="AA14" s="133">
        <f>IF(VLOOKUP($C14,GrpB!$P$18:$X$21,9,0)+VLOOKUP($C14,GrpB!$P$18:$AD$21,15,0)&gt;0,MATCH($C14,GrpB!$P$18:$P$21,0),0)</f>
        <v>0</v>
      </c>
      <c r="AB14" s="133">
        <f>IF(VLOOKUP($C14,GrpB!$P$23:$X$26,9,0)+VLOOKUP($C14,GrpB!$P$23:$AD$26,15,0)&gt;0,MATCH($C14,GrpB!$P$23:$P$26,0),0)</f>
        <v>0</v>
      </c>
      <c r="AC14" s="133">
        <f>IF(VLOOKUP($C14,GrpB!$P$28:$X$31,9,0)+VLOOKUP($C14,GrpB!$P$28:$AD$31,15,0)&gt;0,MATCH($C14,GrpB!$P$28:$P$31,0),0)</f>
        <v>0</v>
      </c>
      <c r="AD14" s="133">
        <f>IF(VLOOKUP($C14,GrpB!$P$33:$X$36,9,0)+VLOOKUP($C14,GrpB!$P$33:$AD$36,15,0)&gt;0,MATCH($C14,GrpB!$P$33:$P$36,0),0)</f>
        <v>0</v>
      </c>
      <c r="AF14" s="133"/>
      <c r="AG14" s="133"/>
      <c r="AH14" s="133"/>
      <c r="AI14" s="133"/>
    </row>
    <row r="15" ht="14.25" customHeight="1">
      <c r="B15" s="430" t="s">
        <v>118</v>
      </c>
      <c r="C15" s="479" t="str">
        <f>GrpB!$P$13</f>
        <v>Croatia</v>
      </c>
      <c r="D15" s="448">
        <f>GrpB!$Q$13</f>
        <v>3</v>
      </c>
      <c r="E15" s="449">
        <f>GrpB!$R$13</f>
        <v>-1</v>
      </c>
      <c r="F15" s="450">
        <f>GrpB!$S$13</f>
        <v>1</v>
      </c>
      <c r="G15" s="451" t="s">
        <v>117</v>
      </c>
      <c r="H15" s="452">
        <f>GrpB!$T$13</f>
        <v>2</v>
      </c>
      <c r="I15" s="453">
        <f>GrpB!$U$13</f>
        <v>1</v>
      </c>
      <c r="L15" s="454" t="str">
        <f>GrpB!$AD$13</f>
        <v/>
      </c>
      <c r="M15" s="455" t="str">
        <f>GrpB!$AE$13</f>
        <v/>
      </c>
      <c r="N15" s="440"/>
      <c r="O15" s="440"/>
      <c r="P15" s="456" t="str">
        <f t="array" ref="P15">IF($AE17=0,"",IF(INDEX($AA13:$AD16,3,$AE17)=0,"",INDEX($AF13:$AI15,INDEX($AA13:$AD16,3,$AE17),1)))</f>
        <v/>
      </c>
      <c r="Q15" s="457" t="str">
        <f t="array" ref="Q15">IF($AE17=0,"",IF(INDEX($AA13:$AD16,3,$AE17)=0,"",INDEX($AF13:$AI15,INDEX($AA13:$AD16,3,$AE17),2)))</f>
        <v/>
      </c>
      <c r="R15" s="458" t="str">
        <f t="array" ref="R15">IF($AE17=0,"",IF(INDEX($AA13:$AD16,3,$AE17)=0,"",INDEX($AF13:$AI15,INDEX($AA13:$AD16,3,$AE17),3)))</f>
        <v/>
      </c>
      <c r="S15" s="459" t="s">
        <v>117</v>
      </c>
      <c r="T15" s="460" t="str">
        <f t="array" ref="T15">IF($AE17=0,"",IF(INDEX($AA13:$AD16,3,$AE17)=0,"",INDEX($AF13:$AI15,INDEX($AA13:$AD16,3,$AE17),4)))</f>
        <v/>
      </c>
      <c r="V15" s="461">
        <f>SUMIFS(FairPlayPoints1,FairPlayTeams1,$C15)+SUMIFS(FairPlayPoints2,FairPlayTeams2,$C15)</f>
        <v>0</v>
      </c>
      <c r="W15" s="462" t="str">
        <f t="shared" si="3"/>
        <v/>
      </c>
      <c r="Y15" s="133">
        <f>IF(AND(OR(TRUNC(GrpB!$V$13,4)=TRUNC(GrpB!$V$11,4),TRUNC(GrpB!$V$13,4)=TRUNC(GrpB!$V$12,4),TRUNC(GrpB!$V$13,4)=TRUNC(GrpB!$V$14,4)),VLOOKUP(GrpB!$P$13,GrpB!$P$4:$AC$7,14,0)),1,0)</f>
        <v>0</v>
      </c>
      <c r="Z15" s="133"/>
      <c r="AA15" s="133">
        <f>IF(VLOOKUP($C15,GrpB!$P$18:$X$21,9,0)+VLOOKUP($C15,GrpB!$P$18:$AD$21,15,0)&gt;0,MATCH($C15,GrpB!$P$18:$P$21,0),0)</f>
        <v>0</v>
      </c>
      <c r="AB15" s="133">
        <f>IF(VLOOKUP($C15,GrpB!$P$23:$X$26,9,0)+VLOOKUP($C15,GrpB!$P$23:$AD$26,15,0)&gt;0,MATCH($C15,GrpB!$P$23:$P$26,0),0)</f>
        <v>0</v>
      </c>
      <c r="AC15" s="133">
        <f>IF(VLOOKUP($C15,GrpB!$P$28:$X$31,9,0)+VLOOKUP($C15,GrpB!$P$28:$AD$31,15,0)&gt;0,MATCH($C15,GrpB!$P$28:$P$31,0),0)</f>
        <v>0</v>
      </c>
      <c r="AD15" s="133">
        <f>IF(VLOOKUP($C15,GrpB!$P$33:$X$36,9,0)+VLOOKUP($C15,GrpB!$P$33:$AD$36,15,0)&gt;0,MATCH($C15,GrpB!$P$33:$P$36,0),0)</f>
        <v>0</v>
      </c>
      <c r="AF15" s="133"/>
      <c r="AG15" s="133"/>
      <c r="AH15" s="133"/>
      <c r="AI15" s="133"/>
    </row>
    <row r="16" ht="14.25" customHeight="1">
      <c r="B16" s="430" t="s">
        <v>119</v>
      </c>
      <c r="C16" s="479" t="str">
        <f>GrpB!$P$14</f>
        <v>Albania</v>
      </c>
      <c r="D16" s="463">
        <f>GrpB!$Q$14</f>
        <v>0</v>
      </c>
      <c r="E16" s="464">
        <f>GrpB!$R$14</f>
        <v>-5</v>
      </c>
      <c r="F16" s="465">
        <f>GrpB!$S$14</f>
        <v>0</v>
      </c>
      <c r="G16" s="466" t="s">
        <v>117</v>
      </c>
      <c r="H16" s="467">
        <f>GrpB!$T$14</f>
        <v>5</v>
      </c>
      <c r="I16" s="468">
        <f>GrpB!$U$14</f>
        <v>0</v>
      </c>
      <c r="L16" s="469" t="str">
        <f>GrpB!$AD$14</f>
        <v/>
      </c>
      <c r="M16" s="470" t="str">
        <f>GrpB!$AE$14</f>
        <v/>
      </c>
      <c r="N16" s="440"/>
      <c r="O16" s="440"/>
      <c r="P16" s="471" t="str">
        <f t="array" ref="P16">IF($AE17=0,"",IF(INDEX($AA13:$AD16,4,$AE17)=0,"",INDEX($AF13:$AI15,INDEX($AA13:$AD16,4,$AE17),1)))</f>
        <v/>
      </c>
      <c r="Q16" s="472" t="str">
        <f t="array" ref="Q16">IF($AE17=0,"",IF(INDEX($AA13:$AD16,4,$AE17)=0,"",INDEX($AF13:$AI15,INDEX($AA13:$AD16,4,$AE17),2)))</f>
        <v/>
      </c>
      <c r="R16" s="473" t="str">
        <f t="array" ref="R16">IF($AE17=0,"",IF(INDEX($AA13:$AD16,4,$AE17)=0,"",INDEX($AF13:$AI15,INDEX($AA13:$AD16,4,$AE17),3)))</f>
        <v/>
      </c>
      <c r="S16" s="474" t="s">
        <v>117</v>
      </c>
      <c r="T16" s="475" t="str">
        <f t="array" ref="T16">IF($AE17=0,"",IF(INDEX($AA13:$AD16,4,$AE17)=0,"",INDEX($AF13:$AI15,INDEX($AA13:$AD16,4,$AE17),4)))</f>
        <v/>
      </c>
      <c r="V16" s="476">
        <f>SUMIFS(FairPlayPoints1,FairPlayTeams1,$C16)+SUMIFS(FairPlayPoints2,FairPlayTeams2,$C16)</f>
        <v>0</v>
      </c>
      <c r="W16" s="477" t="str">
        <f t="shared" si="3"/>
        <v/>
      </c>
      <c r="Y16" s="133">
        <f>IF(AND(OR(TRUNC(GrpB!$V$14,4)=TRUNC(GrpB!$V$11,4),TRUNC(GrpB!$V$14,4)=TRUNC(GrpB!$V$12,4),TRUNC(GrpB!$V$14,4)=TRUNC(GrpB!$V$13,4)),VLOOKUP(GrpB!$P$14,GrpB!$P$4:$AC$7,14,0)),1,0)</f>
        <v>0</v>
      </c>
      <c r="Z16" s="133"/>
      <c r="AA16" s="133">
        <f>IF(VLOOKUP($C16,GrpB!$P$18:$X$21,9,0)+VLOOKUP($C16,GrpB!$P$18:$AD$21,15,0)&gt;0,MATCH($C16,GrpB!$P$18:$P$21,0),0)</f>
        <v>0</v>
      </c>
      <c r="AB16" s="133">
        <f>IF(VLOOKUP($C16,GrpB!$P$23:$X$26,9,0)+VLOOKUP($C16,GrpB!$P$23:$AD$26,15,0)&gt;0,MATCH($C16,GrpB!$P$23:$P$26,0),0)</f>
        <v>0</v>
      </c>
      <c r="AC16" s="133">
        <f>IF(VLOOKUP($C16,GrpB!$P$28:$X$31,9,0)+VLOOKUP($C16,GrpB!$P$28:$AD$31,15,0)&gt;0,MATCH($C16,GrpB!$P$28:$P$31,0),0)</f>
        <v>0</v>
      </c>
      <c r="AD16" s="133">
        <f>IF(VLOOKUP($C16,GrpB!$P$33:$X$36,9,0)+VLOOKUP($C16,GrpB!$P$33:$AD$36,15,0)&gt;0,MATCH($C16,GrpB!$P$33:$P$36,0),0)</f>
        <v>0</v>
      </c>
    </row>
    <row r="17" ht="14.25" customHeight="1">
      <c r="D17" s="133"/>
      <c r="E17" s="133"/>
      <c r="G17" s="133"/>
      <c r="L17" s="133"/>
      <c r="M17" s="133"/>
      <c r="N17" s="133"/>
      <c r="O17" s="133"/>
      <c r="P17" s="133"/>
      <c r="Q17" s="133"/>
      <c r="S17" s="133"/>
      <c r="V17" s="133"/>
      <c r="W17" s="133"/>
      <c r="Y17" s="133"/>
      <c r="Z17" s="133"/>
      <c r="AA17" s="478">
        <f t="shared" ref="AA17:AD17" si="4">SUM(AA13:AA16)</f>
        <v>0</v>
      </c>
      <c r="AB17" s="478">
        <f t="shared" si="4"/>
        <v>0</v>
      </c>
      <c r="AC17" s="478">
        <f t="shared" si="4"/>
        <v>0</v>
      </c>
      <c r="AD17" s="478">
        <f t="shared" si="4"/>
        <v>0</v>
      </c>
      <c r="AE17" s="133">
        <f t="array" ref="AE17">MAX(IF($AA17:$AD17&gt;0,COLUMN($AA17:$AD17)-COLUMN(Z$1),0))</f>
        <v>0</v>
      </c>
    </row>
    <row r="18" ht="14.25" customHeight="1">
      <c r="D18" s="133"/>
      <c r="E18" s="133"/>
      <c r="G18" s="133"/>
      <c r="L18" s="133"/>
      <c r="M18" s="133"/>
      <c r="N18" s="133"/>
      <c r="O18" s="133"/>
      <c r="P18" s="133"/>
      <c r="Q18" s="133"/>
      <c r="S18" s="133"/>
      <c r="V18" s="133"/>
      <c r="W18" s="133"/>
      <c r="Y18" s="133"/>
      <c r="Z18" s="133"/>
    </row>
    <row r="19" ht="14.25" customHeight="1">
      <c r="B19" s="419" t="str">
        <f>IF(OR($AE25&gt;0,$L21&lt;&gt;"",$L22&lt;&gt;"",$L23&lt;&gt;""),"","")</f>
        <v>_x0098_</v>
      </c>
      <c r="C19" s="420" t="str">
        <f>Language!$E$95&amp;" C"</f>
        <v>Group C</v>
      </c>
      <c r="D19" s="421" t="str">
        <f>Language!$E$103</f>
        <v>Total</v>
      </c>
      <c r="E19" s="422"/>
      <c r="F19" s="422"/>
      <c r="G19" s="422"/>
      <c r="H19" s="422"/>
      <c r="I19" s="423"/>
      <c r="J19" s="424" t="str">
        <f>Language!$E$106</f>
        <v>Dir. Comp.(2)</v>
      </c>
      <c r="K19" s="422"/>
      <c r="L19" s="422"/>
      <c r="M19" s="422"/>
      <c r="N19" s="422"/>
      <c r="O19" s="425"/>
      <c r="P19" s="424" t="str">
        <f>Language!$E$107</f>
        <v>Dir. Comp.(3)</v>
      </c>
      <c r="Q19" s="422"/>
      <c r="R19" s="422"/>
      <c r="S19" s="422"/>
      <c r="T19" s="425"/>
      <c r="U19" s="426"/>
      <c r="V19" s="427"/>
      <c r="W19" s="428"/>
      <c r="Y19" s="133"/>
      <c r="Z19" s="133"/>
    </row>
    <row r="20" ht="14.25" customHeight="1">
      <c r="D20" s="163" t="str">
        <f>Language!$E$97</f>
        <v>Pts</v>
      </c>
      <c r="E20" s="133" t="str">
        <f>Language!$E$98</f>
        <v>GD</v>
      </c>
      <c r="F20" s="133" t="str">
        <f>Language!$E$99</f>
        <v>Goals</v>
      </c>
      <c r="I20" s="133" t="str">
        <f>Language!$E$100</f>
        <v>Wins</v>
      </c>
      <c r="L20" s="163" t="str">
        <f>Language!$E$97</f>
        <v>Pts</v>
      </c>
      <c r="M20" s="163" t="str">
        <f>Language!$E$101</f>
        <v>Pen</v>
      </c>
      <c r="N20" s="163"/>
      <c r="O20" s="163"/>
      <c r="P20" s="163" t="str">
        <f>Language!$E$97</f>
        <v>Pts</v>
      </c>
      <c r="Q20" s="133" t="str">
        <f>Language!$E$98</f>
        <v>GD</v>
      </c>
      <c r="R20" s="133" t="str">
        <f>Language!$E$99</f>
        <v>Goals</v>
      </c>
      <c r="V20" s="133" t="str">
        <f>Language!$E$104</f>
        <v>Fair Play</v>
      </c>
      <c r="W20" s="1" t="str">
        <f>Language!$E$105</f>
        <v>Not clear</v>
      </c>
      <c r="Y20" s="133"/>
      <c r="Z20" s="133"/>
    </row>
    <row r="21" ht="14.25" customHeight="1">
      <c r="B21" s="430" t="s">
        <v>101</v>
      </c>
      <c r="C21" s="479" t="str">
        <f>GrpC!$P$11</f>
        <v>England</v>
      </c>
      <c r="D21" s="432">
        <f>GrpC!$Q$11</f>
        <v>9</v>
      </c>
      <c r="E21" s="433">
        <f>GrpC!$R$11</f>
        <v>5</v>
      </c>
      <c r="F21" s="434">
        <f>GrpC!$S$11</f>
        <v>6</v>
      </c>
      <c r="G21" s="435" t="s">
        <v>117</v>
      </c>
      <c r="H21" s="436">
        <f>GrpC!$T$11</f>
        <v>1</v>
      </c>
      <c r="I21" s="437">
        <f>GrpC!$U$11</f>
        <v>3</v>
      </c>
      <c r="L21" s="438" t="str">
        <f>GrpC!$AD$11</f>
        <v/>
      </c>
      <c r="M21" s="439" t="str">
        <f>GrpC!$AE$11</f>
        <v/>
      </c>
      <c r="N21" s="440"/>
      <c r="O21" s="440"/>
      <c r="P21" s="441" t="str">
        <f t="array" ref="P21">IF($AE25=0,"",IF(INDEX($AA21:$AD24,1,$AE25)=0,"",INDEX($AF21:$AI23,INDEX($AA21:$AD24,1,$AE25),1)))</f>
        <v/>
      </c>
      <c r="Q21" s="442" t="str">
        <f t="array" ref="Q21">IF($AE25=0,"",IF(INDEX($AA21:$AD24,1,$AE25)=0,"",INDEX($AF21:$AI23,INDEX($AA21:$AD24,1,$AE25),2)))</f>
        <v/>
      </c>
      <c r="R21" s="443" t="str">
        <f t="array" ref="R21">IF($AE25=0,"",IF(INDEX($AA21:$AD24,1,$AE25)=0,"",INDEX($AF21:$AI23,INDEX($AA21:$AD24,1,$AE25),3)))</f>
        <v/>
      </c>
      <c r="S21" s="444" t="s">
        <v>117</v>
      </c>
      <c r="T21" s="445" t="str">
        <f t="array" ref="T21">IF($AE25=0,"",IF(INDEX($AA21:$AD24,1,$AE25)=0,"",INDEX($AF21:$AI23,INDEX($AA21:$AD24,1,$AE25),4)))</f>
        <v/>
      </c>
      <c r="V21" s="446">
        <f>SUMIFS(FairPlayPoints1,FairPlayTeams1,$C21)+SUMIFS(FairPlayPoints2,FairPlayTeams2,$C21)</f>
        <v>0</v>
      </c>
      <c r="W21" s="447" t="str">
        <f t="shared" ref="W21:W24" si="5">IF($Y21&gt;0,"•","")</f>
        <v/>
      </c>
      <c r="Y21" s="133">
        <f>IF(AND(OR(TRUNC(GrpC!$V$11,4)=TRUNC(GrpC!$V$12,4),TRUNC(GrpC!$V$11,4)=TRUNC(GrpC!$V$13,4),TRUNC(GrpC!$V$11,4)=TRUNC(GrpC!$V$14,4)),VLOOKUP(GrpC!$P$11,GrpC!$P$4:$AC$7,14,0)),1,0)</f>
        <v>0</v>
      </c>
      <c r="Z21" s="133"/>
      <c r="AA21" s="133">
        <f>IF(VLOOKUP($C21,GrpC!$P$18:$X$21,9,0)+VLOOKUP($C21,GrpC!$P$18:$AD$21,15,0)&gt;0,MATCH($C21,GrpC!$P$18:$P$21,0),0)</f>
        <v>0</v>
      </c>
      <c r="AB21" s="133">
        <f>IF(VLOOKUP($C21,GrpC!$P$23:$X$26,9,0)+VLOOKUP($C21,GrpC!$P$23:$AD$26,15,0)&gt;0,MATCH($C21,GrpC!$P$23:$P$26,0),0)</f>
        <v>0</v>
      </c>
      <c r="AC21" s="133">
        <f>IF(VLOOKUP($C21,GrpC!$P$28:$X$31,9,0)+VLOOKUP($C21,GrpC!$P$28:$AD$31,15,0)&gt;0,MATCH($C21,GrpC!$P$28:$P$31,0),0)</f>
        <v>0</v>
      </c>
      <c r="AD21" s="133">
        <f>IF(VLOOKUP($C21,GrpC!$P$33:$X$36,9,0)+VLOOKUP($C21,GrpC!$P$33:$AD$36,15,0)&gt;0,MATCH($C21,GrpC!$P$33:$P$36,0),0)</f>
        <v>0</v>
      </c>
      <c r="AF21" s="133" t="str">
        <f t="array" ref="AF21">IF($AA25&gt;0,GrpC!$Q$18:$T$20,IF($AB25&gt;0,GrpC!$Q$23:$T$25,IF($AC25&gt;0,GrpC!$Q$28:$T$30,IF($AD25&gt;0,GrpC!$Q$33:$T$35,"0"))))</f>
        <v>0</v>
      </c>
      <c r="AG21" s="133"/>
      <c r="AH21" s="133"/>
      <c r="AI21" s="133"/>
    </row>
    <row r="22" ht="14.25" customHeight="1">
      <c r="B22" s="430" t="s">
        <v>102</v>
      </c>
      <c r="C22" s="479" t="str">
        <f>GrpC!$P$12</f>
        <v>Denmark</v>
      </c>
      <c r="D22" s="448">
        <f>GrpC!$Q$12</f>
        <v>6</v>
      </c>
      <c r="E22" s="449">
        <f>GrpC!$R$12</f>
        <v>1</v>
      </c>
      <c r="F22" s="450">
        <f>GrpC!$S$12</f>
        <v>3</v>
      </c>
      <c r="G22" s="451" t="s">
        <v>117</v>
      </c>
      <c r="H22" s="452">
        <f>GrpC!$T$12</f>
        <v>2</v>
      </c>
      <c r="I22" s="453">
        <f>GrpC!$U$12</f>
        <v>2</v>
      </c>
      <c r="L22" s="454" t="str">
        <f>GrpC!$AD$12</f>
        <v/>
      </c>
      <c r="M22" s="455" t="str">
        <f>GrpC!$AE$12</f>
        <v/>
      </c>
      <c r="N22" s="440"/>
      <c r="O22" s="440"/>
      <c r="P22" s="456" t="str">
        <f t="array" ref="P22">IF($AE25=0,"",IF(INDEX($AA21:$AD24,2,$AE25)=0,"",INDEX($AF21:$AI23,INDEX($AA21:$AD24,2,$AE25),1)))</f>
        <v/>
      </c>
      <c r="Q22" s="457" t="str">
        <f t="array" ref="Q22">IF($AE25=0,"",IF(INDEX($AA21:$AD24,2,$AE25)=0,"",INDEX($AF21:$AI23,INDEX($AA21:$AD24,2,$AE25),2)))</f>
        <v/>
      </c>
      <c r="R22" s="458" t="str">
        <f t="array" ref="R22">IF($AE25=0,"",IF(INDEX($AA21:$AD24,2,$AE25)=0,"",INDEX($AF21:$AI23,INDEX($AA21:$AD24,2,$AE25),3)))</f>
        <v/>
      </c>
      <c r="S22" s="459" t="s">
        <v>117</v>
      </c>
      <c r="T22" s="460" t="str">
        <f t="array" ref="T22">IF($AE25=0,"",IF(INDEX($AA21:$AD24,2,$AE25)=0,"",INDEX($AF21:$AI23,INDEX($AA21:$AD24,2,$AE25),4)))</f>
        <v/>
      </c>
      <c r="V22" s="461">
        <f>SUMIFS(FairPlayPoints1,FairPlayTeams1,$C22)+SUMIFS(FairPlayPoints2,FairPlayTeams2,$C22)</f>
        <v>0</v>
      </c>
      <c r="W22" s="462" t="str">
        <f t="shared" si="5"/>
        <v/>
      </c>
      <c r="Y22" s="133">
        <f>IF(AND(OR(TRUNC(GrpC!$V$12,4)=TRUNC(GrpC!$V$11,4),TRUNC(GrpC!$V$12,4)=TRUNC(GrpC!$V$13,4),TRUNC(GrpC!$V$12,4)=TRUNC(GrpC!$V$14,4)),VLOOKUP(GrpC!$P$12,GrpC!$P$4:$AC$7,14,0)),1,0)</f>
        <v>0</v>
      </c>
      <c r="Z22" s="133"/>
      <c r="AA22" s="133">
        <f>IF(VLOOKUP($C22,GrpC!$P$18:$X$21,9,0)+VLOOKUP($C22,GrpC!$P$18:$AD$21,15,0)&gt;0,MATCH($C22,GrpC!$P$18:$P$21,0),0)</f>
        <v>0</v>
      </c>
      <c r="AB22" s="133">
        <f>IF(VLOOKUP($C22,GrpC!$P$23:$X$26,9,0)+VLOOKUP($C22,GrpC!$P$23:$AD$26,15,0)&gt;0,MATCH($C22,GrpC!$P$23:$P$26,0),0)</f>
        <v>0</v>
      </c>
      <c r="AC22" s="133">
        <f>IF(VLOOKUP($C22,GrpC!$P$28:$X$31,9,0)+VLOOKUP($C22,GrpC!$P$28:$AD$31,15,0)&gt;0,MATCH($C22,GrpC!$P$28:$P$31,0),0)</f>
        <v>0</v>
      </c>
      <c r="AD22" s="133">
        <f>IF(VLOOKUP($C22,GrpC!$P$33:$X$36,9,0)+VLOOKUP($C22,GrpC!$P$33:$AD$36,15,0)&gt;0,MATCH($C22,GrpC!$P$33:$P$36,0),0)</f>
        <v>0</v>
      </c>
      <c r="AF22" s="133"/>
      <c r="AG22" s="133"/>
      <c r="AH22" s="133"/>
      <c r="AI22" s="133"/>
    </row>
    <row r="23" ht="14.25" customHeight="1">
      <c r="B23" s="430" t="s">
        <v>118</v>
      </c>
      <c r="C23" s="479" t="str">
        <f>GrpC!$P$13</f>
        <v>Slovenia</v>
      </c>
      <c r="D23" s="448">
        <f>GrpC!$Q$13</f>
        <v>1</v>
      </c>
      <c r="E23" s="449">
        <f>GrpC!$R$13</f>
        <v>-3</v>
      </c>
      <c r="F23" s="450">
        <f>GrpC!$S$13</f>
        <v>0</v>
      </c>
      <c r="G23" s="451" t="s">
        <v>117</v>
      </c>
      <c r="H23" s="452">
        <f>GrpC!$T$13</f>
        <v>3</v>
      </c>
      <c r="I23" s="453">
        <f>GrpC!$U$13</f>
        <v>0</v>
      </c>
      <c r="L23" s="454">
        <f>GrpC!$AD$13</f>
        <v>1</v>
      </c>
      <c r="M23" s="455" t="str">
        <f>GrpC!$AE$13</f>
        <v/>
      </c>
      <c r="N23" s="440"/>
      <c r="O23" s="440"/>
      <c r="P23" s="456" t="str">
        <f t="array" ref="P23">IF($AE25=0,"",IF(INDEX($AA21:$AD24,3,$AE25)=0,"",INDEX($AF21:$AI23,INDEX($AA21:$AD24,3,$AE25),1)))</f>
        <v/>
      </c>
      <c r="Q23" s="457" t="str">
        <f t="array" ref="Q23">IF($AE25=0,"",IF(INDEX($AA21:$AD24,3,$AE25)=0,"",INDEX($AF21:$AI23,INDEX($AA21:$AD24,3,$AE25),2)))</f>
        <v/>
      </c>
      <c r="R23" s="458" t="str">
        <f t="array" ref="R23">IF($AE25=0,"",IF(INDEX($AA21:$AD24,3,$AE25)=0,"",INDEX($AF21:$AI23,INDEX($AA21:$AD24,3,$AE25),3)))</f>
        <v/>
      </c>
      <c r="S23" s="459" t="s">
        <v>117</v>
      </c>
      <c r="T23" s="460" t="str">
        <f t="array" ref="T23">IF($AE25=0,"",IF(INDEX($AA21:$AD24,3,$AE25)=0,"",INDEX($AF21:$AI23,INDEX($AA21:$AD24,3,$AE25),4)))</f>
        <v/>
      </c>
      <c r="V23" s="461">
        <f>SUMIFS(FairPlayPoints1,FairPlayTeams1,$C23)+SUMIFS(FairPlayPoints2,FairPlayTeams2,$C23)</f>
        <v>0</v>
      </c>
      <c r="W23" s="462" t="str">
        <f t="shared" si="5"/>
        <v>•</v>
      </c>
      <c r="Y23" s="133">
        <f>IF(AND(OR(TRUNC(GrpC!$V$13,4)=TRUNC(GrpC!$V$11,4),TRUNC(GrpC!$V$13,4)=TRUNC(GrpC!$V$12,4),TRUNC(GrpC!$V$13,4)=TRUNC(GrpC!$V$14,4)),VLOOKUP(GrpC!$P$13,GrpC!$P$4:$AC$7,14,0)),1,0)</f>
        <v>1</v>
      </c>
      <c r="Z23" s="133"/>
      <c r="AA23" s="133">
        <f>IF(VLOOKUP($C23,GrpC!$P$18:$X$21,9,0)+VLOOKUP($C23,GrpC!$P$18:$AD$21,15,0)&gt;0,MATCH($C23,GrpC!$P$18:$P$21,0),0)</f>
        <v>0</v>
      </c>
      <c r="AB23" s="133">
        <f>IF(VLOOKUP($C23,GrpC!$P$23:$X$26,9,0)+VLOOKUP($C23,GrpC!$P$23:$AD$26,15,0)&gt;0,MATCH($C23,GrpC!$P$23:$P$26,0),0)</f>
        <v>0</v>
      </c>
      <c r="AC23" s="133">
        <f>IF(VLOOKUP($C23,GrpC!$P$28:$X$31,9,0)+VLOOKUP($C23,GrpC!$P$28:$AD$31,15,0)&gt;0,MATCH($C23,GrpC!$P$28:$P$31,0),0)</f>
        <v>0</v>
      </c>
      <c r="AD23" s="133">
        <f>IF(VLOOKUP($C23,GrpC!$P$33:$X$36,9,0)+VLOOKUP($C23,GrpC!$P$33:$AD$36,15,0)&gt;0,MATCH($C23,GrpC!$P$33:$P$36,0),0)</f>
        <v>0</v>
      </c>
      <c r="AF23" s="133"/>
      <c r="AG23" s="133"/>
      <c r="AH23" s="133"/>
      <c r="AI23" s="133"/>
    </row>
    <row r="24" ht="14.25" customHeight="1">
      <c r="B24" s="430" t="s">
        <v>119</v>
      </c>
      <c r="C24" s="479" t="str">
        <f>GrpC!$P$14</f>
        <v>Serbia</v>
      </c>
      <c r="D24" s="463">
        <f>GrpC!$Q$14</f>
        <v>1</v>
      </c>
      <c r="E24" s="464">
        <f>GrpC!$R$14</f>
        <v>-3</v>
      </c>
      <c r="F24" s="465">
        <f>GrpC!$S$14</f>
        <v>0</v>
      </c>
      <c r="G24" s="466" t="s">
        <v>117</v>
      </c>
      <c r="H24" s="467">
        <f>GrpC!$T$14</f>
        <v>3</v>
      </c>
      <c r="I24" s="468">
        <f>GrpC!$U$14</f>
        <v>0</v>
      </c>
      <c r="L24" s="469">
        <f>GrpC!$AD$14</f>
        <v>1</v>
      </c>
      <c r="M24" s="470" t="str">
        <f>GrpC!$AE$14</f>
        <v/>
      </c>
      <c r="N24" s="440"/>
      <c r="O24" s="440"/>
      <c r="P24" s="471" t="str">
        <f t="array" ref="P24">IF($AE25=0,"",IF(INDEX($AA21:$AD24,4,$AE25)=0,"",INDEX($AF21:$AI23,INDEX($AA21:$AD24,4,$AE25),1)))</f>
        <v/>
      </c>
      <c r="Q24" s="472" t="str">
        <f t="array" ref="Q24">IF($AE25=0,"",IF(INDEX($AA21:$AD24,4,$AE25)=0,"",INDEX($AF21:$AI23,INDEX($AA21:$AD24,4,$AE25),2)))</f>
        <v/>
      </c>
      <c r="R24" s="473" t="str">
        <f t="array" ref="R24">IF($AE25=0,"",IF(INDEX($AA21:$AD24,4,$AE25)=0,"",INDEX($AF21:$AI23,INDEX($AA21:$AD24,4,$AE25),3)))</f>
        <v/>
      </c>
      <c r="S24" s="474" t="s">
        <v>117</v>
      </c>
      <c r="T24" s="475" t="str">
        <f t="array" ref="T24">IF($AE25=0,"",IF(INDEX($AA21:$AD24,4,$AE25)=0,"",INDEX($AF21:$AI23,INDEX($AA21:$AD24,4,$AE25),4)))</f>
        <v/>
      </c>
      <c r="V24" s="476">
        <f>SUMIFS(FairPlayPoints1,FairPlayTeams1,$C24)+SUMIFS(FairPlayPoints2,FairPlayTeams2,$C24)</f>
        <v>0</v>
      </c>
      <c r="W24" s="477" t="str">
        <f t="shared" si="5"/>
        <v>•</v>
      </c>
      <c r="Y24" s="133">
        <f>IF(AND(OR(TRUNC(GrpC!$V$14,4)=TRUNC(GrpC!$V$11,4),TRUNC(GrpC!$V$14,4)=TRUNC(GrpC!$V$12,4),TRUNC(GrpC!$V$14,4)=TRUNC(GrpC!$V$13,4)),VLOOKUP(GrpC!$P$14,GrpC!$P$4:$AC$7,14,0)),1,0)</f>
        <v>1</v>
      </c>
      <c r="Z24" s="133"/>
      <c r="AA24" s="133">
        <f>IF(VLOOKUP($C24,GrpC!$P$18:$X$21,9,0)+VLOOKUP($C24,GrpC!$P$18:$AD$21,15,0)&gt;0,MATCH($C24,GrpC!$P$18:$P$21,0),0)</f>
        <v>0</v>
      </c>
      <c r="AB24" s="133">
        <f>IF(VLOOKUP($C24,GrpC!$P$23:$X$26,9,0)+VLOOKUP($C24,GrpC!$P$23:$AD$26,15,0)&gt;0,MATCH($C24,GrpC!$P$23:$P$26,0),0)</f>
        <v>0</v>
      </c>
      <c r="AC24" s="133">
        <f>IF(VLOOKUP($C24,GrpC!$P$28:$X$31,9,0)+VLOOKUP($C24,GrpC!$P$28:$AD$31,15,0)&gt;0,MATCH($C24,GrpC!$P$28:$P$31,0),0)</f>
        <v>0</v>
      </c>
      <c r="AD24" s="133">
        <f>IF(VLOOKUP($C24,GrpC!$P$33:$X$36,9,0)+VLOOKUP($C24,GrpC!$P$33:$AD$36,15,0)&gt;0,MATCH($C24,GrpC!$P$33:$P$36,0),0)</f>
        <v>0</v>
      </c>
    </row>
    <row r="25" ht="14.25" customHeight="1">
      <c r="D25" s="133"/>
      <c r="E25" s="133"/>
      <c r="G25" s="133"/>
      <c r="L25" s="133"/>
      <c r="M25" s="133"/>
      <c r="N25" s="133"/>
      <c r="O25" s="133"/>
      <c r="P25" s="133"/>
      <c r="Q25" s="133"/>
      <c r="S25" s="133"/>
      <c r="V25" s="133"/>
      <c r="W25" s="133"/>
      <c r="Y25" s="133"/>
      <c r="Z25" s="133"/>
      <c r="AA25" s="478">
        <f t="shared" ref="AA25:AD25" si="6">SUM(AA21:AA24)</f>
        <v>0</v>
      </c>
      <c r="AB25" s="478">
        <f t="shared" si="6"/>
        <v>0</v>
      </c>
      <c r="AC25" s="478">
        <f t="shared" si="6"/>
        <v>0</v>
      </c>
      <c r="AD25" s="478">
        <f t="shared" si="6"/>
        <v>0</v>
      </c>
      <c r="AE25" s="133">
        <f t="array" ref="AE25">MAX(IF($AA25:$AD25&gt;0,COLUMN($AA25:$AD25)-COLUMN(Z$1),0))</f>
        <v>0</v>
      </c>
    </row>
    <row r="26" ht="14.25" customHeight="1">
      <c r="D26" s="133"/>
      <c r="E26" s="133"/>
      <c r="G26" s="133"/>
      <c r="L26" s="133"/>
      <c r="M26" s="133"/>
      <c r="N26" s="133"/>
      <c r="O26" s="133"/>
      <c r="P26" s="133"/>
      <c r="Q26" s="133"/>
      <c r="S26" s="133"/>
      <c r="V26" s="133"/>
      <c r="W26" s="133"/>
      <c r="Y26" s="133"/>
      <c r="Z26" s="133"/>
    </row>
    <row r="27" ht="14.25" customHeight="1">
      <c r="B27" s="419" t="str">
        <f>IF(OR($AE33&gt;0,$L29&lt;&gt;"",$L30&lt;&gt;"",$L31&lt;&gt;""),"","")</f>
        <v>_x0098_</v>
      </c>
      <c r="C27" s="420" t="str">
        <f>Language!$E$95&amp;" D"</f>
        <v>Group D</v>
      </c>
      <c r="D27" s="421" t="str">
        <f>Language!$E$103</f>
        <v>Total</v>
      </c>
      <c r="E27" s="422"/>
      <c r="F27" s="422"/>
      <c r="G27" s="422"/>
      <c r="H27" s="422"/>
      <c r="I27" s="423"/>
      <c r="J27" s="424" t="str">
        <f>Language!$E$106</f>
        <v>Dir. Comp.(2)</v>
      </c>
      <c r="K27" s="422"/>
      <c r="L27" s="422"/>
      <c r="M27" s="422"/>
      <c r="N27" s="422"/>
      <c r="O27" s="425"/>
      <c r="P27" s="424" t="str">
        <f>Language!$E$107</f>
        <v>Dir. Comp.(3)</v>
      </c>
      <c r="Q27" s="422"/>
      <c r="R27" s="422"/>
      <c r="S27" s="422"/>
      <c r="T27" s="425"/>
      <c r="U27" s="426"/>
      <c r="V27" s="427"/>
      <c r="W27" s="428"/>
      <c r="Y27" s="133"/>
      <c r="Z27" s="133"/>
    </row>
    <row r="28" ht="14.25" customHeight="1">
      <c r="D28" s="163" t="str">
        <f>Language!$E$97</f>
        <v>Pts</v>
      </c>
      <c r="E28" s="133" t="str">
        <f>Language!$E$98</f>
        <v>GD</v>
      </c>
      <c r="F28" s="133" t="str">
        <f>Language!$E$99</f>
        <v>Goals</v>
      </c>
      <c r="I28" s="133" t="str">
        <f>Language!$E$100</f>
        <v>Wins</v>
      </c>
      <c r="L28" s="163" t="str">
        <f>Language!$E$97</f>
        <v>Pts</v>
      </c>
      <c r="M28" s="163" t="str">
        <f>Language!$E$101</f>
        <v>Pen</v>
      </c>
      <c r="N28" s="163"/>
      <c r="O28" s="163"/>
      <c r="P28" s="163" t="str">
        <f>Language!$E$97</f>
        <v>Pts</v>
      </c>
      <c r="Q28" s="133" t="str">
        <f>Language!$E$98</f>
        <v>GD</v>
      </c>
      <c r="R28" s="133" t="str">
        <f>Language!$E$99</f>
        <v>Goals</v>
      </c>
      <c r="V28" s="133" t="str">
        <f>Language!$E$104</f>
        <v>Fair Play</v>
      </c>
      <c r="W28" s="1" t="str">
        <f>Language!$E$105</f>
        <v>Not clear</v>
      </c>
      <c r="Y28" s="133"/>
      <c r="Z28" s="133"/>
    </row>
    <row r="29" ht="14.25" customHeight="1">
      <c r="B29" s="430" t="s">
        <v>101</v>
      </c>
      <c r="C29" s="479" t="str">
        <f>GrpD!$P$11</f>
        <v>France</v>
      </c>
      <c r="D29" s="432">
        <f>GrpD!$Q$11</f>
        <v>9</v>
      </c>
      <c r="E29" s="433">
        <f>GrpD!$R$11</f>
        <v>6</v>
      </c>
      <c r="F29" s="434">
        <f>GrpD!$S$11</f>
        <v>7</v>
      </c>
      <c r="G29" s="435" t="s">
        <v>117</v>
      </c>
      <c r="H29" s="436">
        <f>GrpD!$T$11</f>
        <v>1</v>
      </c>
      <c r="I29" s="437">
        <f>GrpD!$U$11</f>
        <v>3</v>
      </c>
      <c r="L29" s="438" t="str">
        <f>GrpD!$AD$11</f>
        <v/>
      </c>
      <c r="M29" s="439" t="str">
        <f>GrpD!$AE$11</f>
        <v/>
      </c>
      <c r="N29" s="440"/>
      <c r="O29" s="440"/>
      <c r="P29" s="441" t="str">
        <f t="array" ref="P29">IF($AE33=0,"",IF(INDEX($AA29:$AD32,1,$AE33)=0,"",INDEX($AF29:$AI31,INDEX($AA29:$AD32,1,$AE33),1)))</f>
        <v/>
      </c>
      <c r="Q29" s="442" t="str">
        <f t="array" ref="Q29">IF($AE33=0,"",IF(INDEX($AA29:$AD32,1,$AE33)=0,"",INDEX($AF29:$AI31,INDEX($AA29:$AD32,1,$AE33),2)))</f>
        <v/>
      </c>
      <c r="R29" s="443" t="str">
        <f t="array" ref="R29">IF($AE33=0,"",IF(INDEX($AA29:$AD32,1,$AE33)=0,"",INDEX($AF29:$AI31,INDEX($AA29:$AD32,1,$AE33),3)))</f>
        <v/>
      </c>
      <c r="S29" s="444" t="s">
        <v>117</v>
      </c>
      <c r="T29" s="445" t="str">
        <f t="array" ref="T29">IF($AE33=0,"",IF(INDEX($AA29:$AD32,1,$AE33)=0,"",INDEX($AF29:$AI31,INDEX($AA29:$AD32,1,$AE33),4)))</f>
        <v/>
      </c>
      <c r="V29" s="446">
        <f>SUMIFS(FairPlayPoints1,FairPlayTeams1,$C29)+SUMIFS(FairPlayPoints2,FairPlayTeams2,$C29)</f>
        <v>0</v>
      </c>
      <c r="W29" s="447" t="str">
        <f t="shared" ref="W29:W32" si="7">IF($Y29&gt;0,"•","")</f>
        <v/>
      </c>
      <c r="Y29" s="133">
        <f>IF(AND(OR(TRUNC(GrpD!$V$11,4)=TRUNC(GrpD!$V$12,4),TRUNC(GrpD!$V$11,4)=TRUNC(GrpD!$V$13,4),TRUNC(GrpD!$V$11,4)=TRUNC(GrpD!$V$14,4)),VLOOKUP(GrpD!$P$11,GrpD!$P$4:$AC$7,14,0)),1,0)</f>
        <v>0</v>
      </c>
      <c r="Z29" s="133"/>
      <c r="AA29" s="133">
        <f>IF(VLOOKUP($C29,GrpD!$P$18:$X$21,9,0)+VLOOKUP($C29,GrpD!$P$18:$AD$21,15,0)&gt;0,MATCH($C29,GrpD!$P$18:$P$21,0),0)</f>
        <v>0</v>
      </c>
      <c r="AB29" s="133">
        <f>IF(VLOOKUP($C29,GrpD!$P$23:$X$26,9,0)+VLOOKUP($C29,GrpD!$P$23:$AD$26,15,0)&gt;0,MATCH($C29,GrpD!$P$23:$P$26,0),0)</f>
        <v>0</v>
      </c>
      <c r="AC29" s="133">
        <f>IF(VLOOKUP($C29,GrpD!$P$28:$X$31,9,0)+VLOOKUP($C29,GrpD!$P$28:$AD$31,15,0)&gt;0,MATCH($C29,GrpD!$P$28:$P$31,0),0)</f>
        <v>0</v>
      </c>
      <c r="AD29" s="133">
        <f>IF(VLOOKUP($C29,GrpD!$P$33:$X$36,9,0)+VLOOKUP($C29,GrpD!$P$33:$AD$36,15,0)&gt;0,MATCH($C29,GrpD!$P$33:$P$36,0),0)</f>
        <v>0</v>
      </c>
      <c r="AF29" s="133" t="str">
        <f t="array" ref="AF29">IF($AA33&gt;0,GrpD!$Q$18:$T$20,IF($AB33&gt;0,GrpD!$Q$23:$T$25,IF($AC33&gt;0,GrpD!$Q$28:$T$30,IF($AD33&gt;0,GrpD!$Q$33:$T$35,"0"))))</f>
        <v>0</v>
      </c>
      <c r="AG29" s="133"/>
      <c r="AH29" s="133"/>
      <c r="AI29" s="133"/>
    </row>
    <row r="30" ht="14.25" customHeight="1">
      <c r="B30" s="430" t="s">
        <v>102</v>
      </c>
      <c r="C30" s="479" t="str">
        <f>GrpD!$P$12</f>
        <v>Netherlands</v>
      </c>
      <c r="D30" s="448">
        <f>GrpD!$Q$12</f>
        <v>6</v>
      </c>
      <c r="E30" s="449">
        <f>GrpD!$R$12</f>
        <v>0</v>
      </c>
      <c r="F30" s="450">
        <f>GrpD!$S$12</f>
        <v>3</v>
      </c>
      <c r="G30" s="451" t="s">
        <v>117</v>
      </c>
      <c r="H30" s="452">
        <f>GrpD!$T$12</f>
        <v>3</v>
      </c>
      <c r="I30" s="453">
        <f>GrpD!$U$12</f>
        <v>2</v>
      </c>
      <c r="L30" s="454" t="str">
        <f>GrpD!$AD$12</f>
        <v/>
      </c>
      <c r="M30" s="455" t="str">
        <f>GrpD!$AE$12</f>
        <v/>
      </c>
      <c r="N30" s="440"/>
      <c r="O30" s="440"/>
      <c r="P30" s="456" t="str">
        <f t="array" ref="P30">IF($AE33=0,"",IF(INDEX($AA29:$AD32,2,$AE33)=0,"",INDEX($AF29:$AI31,INDEX($AA29:$AD32,2,$AE33),1)))</f>
        <v/>
      </c>
      <c r="Q30" s="457" t="str">
        <f t="array" ref="Q30">IF($AE33=0,"",IF(INDEX($AA29:$AD32,2,$AE33)=0,"",INDEX($AF29:$AI31,INDEX($AA29:$AD32,2,$AE33),2)))</f>
        <v/>
      </c>
      <c r="R30" s="458" t="str">
        <f t="array" ref="R30">IF($AE33=0,"",IF(INDEX($AA29:$AD32,2,$AE33)=0,"",INDEX($AF29:$AI31,INDEX($AA29:$AD32,2,$AE33),3)))</f>
        <v/>
      </c>
      <c r="S30" s="459" t="s">
        <v>117</v>
      </c>
      <c r="T30" s="460" t="str">
        <f t="array" ref="T30">IF($AE33=0,"",IF(INDEX($AA29:$AD32,2,$AE33)=0,"",INDEX($AF29:$AI31,INDEX($AA29:$AD32,2,$AE33),4)))</f>
        <v/>
      </c>
      <c r="V30" s="461">
        <f>SUMIFS(FairPlayPoints1,FairPlayTeams1,$C30)+SUMIFS(FairPlayPoints2,FairPlayTeams2,$C30)</f>
        <v>0</v>
      </c>
      <c r="W30" s="462" t="str">
        <f t="shared" si="7"/>
        <v/>
      </c>
      <c r="Y30" s="133">
        <f>IF(AND(OR(TRUNC(GrpD!$V$12,4)=TRUNC(GrpD!$V$11,4),TRUNC(GrpD!$V$12,4)=TRUNC(GrpD!$V$13,4),TRUNC(GrpD!$V$12,4)=TRUNC(GrpD!$V$14,4)),VLOOKUP(GrpD!$P$12,GrpD!$P$4:$AC$7,14,0)),1,0)</f>
        <v>0</v>
      </c>
      <c r="Z30" s="133"/>
      <c r="AA30" s="133">
        <f>IF(VLOOKUP($C30,GrpD!$P$18:$X$21,9,0)+VLOOKUP($C30,GrpD!$P$18:$AD$21,15,0)&gt;0,MATCH($C30,GrpD!$P$18:$P$21,0),0)</f>
        <v>0</v>
      </c>
      <c r="AB30" s="133">
        <f>IF(VLOOKUP($C30,GrpD!$P$23:$X$26,9,0)+VLOOKUP($C30,GrpD!$P$23:$AD$26,15,0)&gt;0,MATCH($C30,GrpD!$P$23:$P$26,0),0)</f>
        <v>0</v>
      </c>
      <c r="AC30" s="133">
        <f>IF(VLOOKUP($C30,GrpD!$P$28:$X$31,9,0)+VLOOKUP($C30,GrpD!$P$28:$AD$31,15,0)&gt;0,MATCH($C30,GrpD!$P$28:$P$31,0),0)</f>
        <v>0</v>
      </c>
      <c r="AD30" s="133">
        <f>IF(VLOOKUP($C30,GrpD!$P$33:$X$36,9,0)+VLOOKUP($C30,GrpD!$P$33:$AD$36,15,0)&gt;0,MATCH($C30,GrpD!$P$33:$P$36,0),0)</f>
        <v>0</v>
      </c>
      <c r="AF30" s="133"/>
      <c r="AG30" s="133"/>
      <c r="AH30" s="133"/>
      <c r="AI30" s="133"/>
    </row>
    <row r="31" ht="14.25" customHeight="1">
      <c r="B31" s="430" t="s">
        <v>118</v>
      </c>
      <c r="C31" s="479" t="str">
        <f>GrpD!$P$13</f>
        <v>Austria</v>
      </c>
      <c r="D31" s="448">
        <f>GrpD!$Q$13</f>
        <v>1</v>
      </c>
      <c r="E31" s="449">
        <f>GrpD!$R$13</f>
        <v>-3</v>
      </c>
      <c r="F31" s="450">
        <f>GrpD!$S$13</f>
        <v>1</v>
      </c>
      <c r="G31" s="451" t="s">
        <v>117</v>
      </c>
      <c r="H31" s="452">
        <f>GrpD!$T$13</f>
        <v>4</v>
      </c>
      <c r="I31" s="453">
        <f>GrpD!$U$13</f>
        <v>0</v>
      </c>
      <c r="L31" s="454">
        <f>GrpD!$AD$13</f>
        <v>1</v>
      </c>
      <c r="M31" s="455" t="str">
        <f>GrpD!$AE$13</f>
        <v/>
      </c>
      <c r="N31" s="440"/>
      <c r="O31" s="440"/>
      <c r="P31" s="456" t="str">
        <f t="array" ref="P31">IF($AE33=0,"",IF(INDEX($AA29:$AD32,3,$AE33)=0,"",INDEX($AF29:$AI31,INDEX($AA29:$AD32,3,$AE33),1)))</f>
        <v/>
      </c>
      <c r="Q31" s="457" t="str">
        <f t="array" ref="Q31">IF($AE33=0,"",IF(INDEX($AA29:$AD32,3,$AE33)=0,"",INDEX($AF29:$AI31,INDEX($AA29:$AD32,3,$AE33),2)))</f>
        <v/>
      </c>
      <c r="R31" s="458" t="str">
        <f t="array" ref="R31">IF($AE33=0,"",IF(INDEX($AA29:$AD32,3,$AE33)=0,"",INDEX($AF29:$AI31,INDEX($AA29:$AD32,3,$AE33),3)))</f>
        <v/>
      </c>
      <c r="S31" s="459" t="s">
        <v>117</v>
      </c>
      <c r="T31" s="460" t="str">
        <f t="array" ref="T31">IF($AE33=0,"",IF(INDEX($AA29:$AD32,3,$AE33)=0,"",INDEX($AF29:$AI31,INDEX($AA29:$AD32,3,$AE33),4)))</f>
        <v/>
      </c>
      <c r="V31" s="461">
        <f>SUMIFS(FairPlayPoints1,FairPlayTeams1,$C31)+SUMIFS(FairPlayPoints2,FairPlayTeams2,$C31)</f>
        <v>0</v>
      </c>
      <c r="W31" s="462" t="str">
        <f t="shared" si="7"/>
        <v>•</v>
      </c>
      <c r="Y31" s="133">
        <f>IF(AND(OR(TRUNC(GrpD!$V$13,4)=TRUNC(GrpD!$V$11,4),TRUNC(GrpD!$V$13,4)=TRUNC(GrpD!$V$12,4),TRUNC(GrpD!$V$13,4)=TRUNC(GrpD!$V$14,4)),VLOOKUP(GrpD!$P$13,GrpD!$P$4:$AC$7,14,0)),1,0)</f>
        <v>1</v>
      </c>
      <c r="Z31" s="133"/>
      <c r="AA31" s="133">
        <f>IF(VLOOKUP($C31,GrpD!$P$18:$X$21,9,0)+VLOOKUP($C31,GrpD!$P$18:$AD$21,15,0)&gt;0,MATCH($C31,GrpD!$P$18:$P$21,0),0)</f>
        <v>0</v>
      </c>
      <c r="AB31" s="133">
        <f>IF(VLOOKUP($C31,GrpD!$P$23:$X$26,9,0)+VLOOKUP($C31,GrpD!$P$23:$AD$26,15,0)&gt;0,MATCH($C31,GrpD!$P$23:$P$26,0),0)</f>
        <v>0</v>
      </c>
      <c r="AC31" s="133">
        <f>IF(VLOOKUP($C31,GrpD!$P$28:$X$31,9,0)+VLOOKUP($C31,GrpD!$P$28:$AD$31,15,0)&gt;0,MATCH($C31,GrpD!$P$28:$P$31,0),0)</f>
        <v>0</v>
      </c>
      <c r="AD31" s="133">
        <f>IF(VLOOKUP($C31,GrpD!$P$33:$X$36,9,0)+VLOOKUP($C31,GrpD!$P$33:$AD$36,15,0)&gt;0,MATCH($C31,GrpD!$P$33:$P$36,0),0)</f>
        <v>0</v>
      </c>
      <c r="AF31" s="133"/>
      <c r="AG31" s="133"/>
      <c r="AH31" s="133"/>
      <c r="AI31" s="133"/>
    </row>
    <row r="32" ht="14.25" customHeight="1">
      <c r="B32" s="430" t="s">
        <v>119</v>
      </c>
      <c r="C32" s="479" t="str">
        <f>GrpD!$P$14</f>
        <v>Poland</v>
      </c>
      <c r="D32" s="463">
        <f>GrpD!$Q$14</f>
        <v>1</v>
      </c>
      <c r="E32" s="464">
        <f>GrpD!$R$14</f>
        <v>-3</v>
      </c>
      <c r="F32" s="465">
        <f>GrpD!$S$14</f>
        <v>1</v>
      </c>
      <c r="G32" s="466" t="s">
        <v>117</v>
      </c>
      <c r="H32" s="467">
        <f>GrpD!$T$14</f>
        <v>4</v>
      </c>
      <c r="I32" s="468">
        <f>GrpD!$U$14</f>
        <v>0</v>
      </c>
      <c r="L32" s="469">
        <f>GrpD!$AD$14</f>
        <v>1</v>
      </c>
      <c r="M32" s="470" t="str">
        <f>GrpD!$AE$14</f>
        <v/>
      </c>
      <c r="N32" s="440"/>
      <c r="O32" s="440"/>
      <c r="P32" s="471" t="str">
        <f t="array" ref="P32">IF($AE33=0,"",IF(INDEX($AA29:$AD32,4,$AE33)=0,"",INDEX($AF29:$AI31,INDEX($AA29:$AD32,4,$AE33),1)))</f>
        <v/>
      </c>
      <c r="Q32" s="472" t="str">
        <f t="array" ref="Q32">IF($AE33=0,"",IF(INDEX($AA29:$AD32,4,$AE33)=0,"",INDEX($AF29:$AI31,INDEX($AA29:$AD32,4,$AE33),2)))</f>
        <v/>
      </c>
      <c r="R32" s="473" t="str">
        <f t="array" ref="R32">IF($AE33=0,"",IF(INDEX($AA29:$AD32,4,$AE33)=0,"",INDEX($AF29:$AI31,INDEX($AA29:$AD32,4,$AE33),3)))</f>
        <v/>
      </c>
      <c r="S32" s="474" t="s">
        <v>117</v>
      </c>
      <c r="T32" s="475" t="str">
        <f t="array" ref="T32">IF($AE33=0,"",IF(INDEX($AA29:$AD32,4,$AE33)=0,"",INDEX($AF29:$AI31,INDEX($AA29:$AD32,4,$AE33),4)))</f>
        <v/>
      </c>
      <c r="V32" s="476">
        <f>SUMIFS(FairPlayPoints1,FairPlayTeams1,$C32)+SUMIFS(FairPlayPoints2,FairPlayTeams2,$C32)</f>
        <v>0</v>
      </c>
      <c r="W32" s="477" t="str">
        <f t="shared" si="7"/>
        <v>•</v>
      </c>
      <c r="Y32" s="133">
        <f>IF(AND(OR(TRUNC(GrpD!$V$14,4)=TRUNC(GrpD!$V$11,4),TRUNC(GrpD!$V$14,4)=TRUNC(GrpD!$V$12,4),TRUNC(GrpD!$V$14,4)=TRUNC(GrpD!$V$13,4)),VLOOKUP(GrpD!$P$14,GrpD!$P$4:$AC$7,14,0)),1,0)</f>
        <v>1</v>
      </c>
      <c r="Z32" s="133"/>
      <c r="AA32" s="133">
        <f>IF(VLOOKUP($C32,GrpD!$P$18:$X$21,9,0)+VLOOKUP($C32,GrpD!$P$18:$AD$21,15,0)&gt;0,MATCH($C32,GrpD!$P$18:$P$21,0),0)</f>
        <v>0</v>
      </c>
      <c r="AB32" s="133">
        <f>IF(VLOOKUP($C32,GrpD!$P$23:$X$26,9,0)+VLOOKUP($C32,GrpD!$P$23:$AD$26,15,0)&gt;0,MATCH($C32,GrpD!$P$23:$P$26,0),0)</f>
        <v>0</v>
      </c>
      <c r="AC32" s="133">
        <f>IF(VLOOKUP($C32,GrpD!$P$28:$X$31,9,0)+VLOOKUP($C32,GrpD!$P$28:$AD$31,15,0)&gt;0,MATCH($C32,GrpD!$P$28:$P$31,0),0)</f>
        <v>0</v>
      </c>
      <c r="AD32" s="133">
        <f>IF(VLOOKUP($C32,GrpD!$P$33:$X$36,9,0)+VLOOKUP($C32,GrpD!$P$33:$AD$36,15,0)&gt;0,MATCH($C32,GrpD!$P$33:$P$36,0),0)</f>
        <v>0</v>
      </c>
    </row>
    <row r="33" ht="14.25" customHeight="1">
      <c r="D33" s="133"/>
      <c r="E33" s="133"/>
      <c r="G33" s="133"/>
      <c r="L33" s="133"/>
      <c r="M33" s="133"/>
      <c r="N33" s="133"/>
      <c r="O33" s="133"/>
      <c r="P33" s="133"/>
      <c r="Q33" s="133"/>
      <c r="S33" s="133"/>
      <c r="V33" s="133"/>
      <c r="W33" s="133"/>
      <c r="Y33" s="133"/>
      <c r="Z33" s="133"/>
      <c r="AA33" s="478">
        <f t="shared" ref="AA33:AD33" si="8">SUM(AA29:AA32)</f>
        <v>0</v>
      </c>
      <c r="AB33" s="478">
        <f t="shared" si="8"/>
        <v>0</v>
      </c>
      <c r="AC33" s="478">
        <f t="shared" si="8"/>
        <v>0</v>
      </c>
      <c r="AD33" s="478">
        <f t="shared" si="8"/>
        <v>0</v>
      </c>
      <c r="AE33" s="133">
        <f t="array" ref="AE33">MAX(IF($AA33:$AD33&gt;0,COLUMN($AA33:$AD33)-COLUMN(Z$1),0))</f>
        <v>0</v>
      </c>
    </row>
    <row r="34" ht="14.25" customHeight="1">
      <c r="D34" s="133"/>
      <c r="E34" s="133"/>
      <c r="G34" s="133"/>
      <c r="L34" s="133"/>
      <c r="M34" s="133"/>
      <c r="N34" s="133"/>
      <c r="O34" s="133"/>
      <c r="P34" s="133"/>
      <c r="Q34" s="133"/>
      <c r="S34" s="133"/>
      <c r="V34" s="133"/>
      <c r="W34" s="133"/>
      <c r="Y34" s="133"/>
      <c r="Z34" s="133"/>
    </row>
    <row r="35" ht="14.25" customHeight="1">
      <c r="B35" s="419" t="str">
        <f>IF(OR($AE41&gt;0,$L37&lt;&gt;"",$L38&lt;&gt;"",$L39&lt;&gt;""),"","")</f>
        <v/>
      </c>
      <c r="C35" s="420" t="str">
        <f>Language!$E$95&amp;" E"</f>
        <v>Group E</v>
      </c>
      <c r="D35" s="421" t="str">
        <f>Language!$E$103</f>
        <v>Total</v>
      </c>
      <c r="E35" s="422"/>
      <c r="F35" s="422"/>
      <c r="G35" s="422"/>
      <c r="H35" s="422"/>
      <c r="I35" s="423"/>
      <c r="J35" s="424" t="str">
        <f>Language!$E$106</f>
        <v>Dir. Comp.(2)</v>
      </c>
      <c r="K35" s="422"/>
      <c r="L35" s="422"/>
      <c r="M35" s="422"/>
      <c r="N35" s="422"/>
      <c r="O35" s="425"/>
      <c r="P35" s="424" t="str">
        <f>Language!$E$107</f>
        <v>Dir. Comp.(3)</v>
      </c>
      <c r="Q35" s="422"/>
      <c r="R35" s="422"/>
      <c r="S35" s="422"/>
      <c r="T35" s="425"/>
      <c r="U35" s="426"/>
      <c r="V35" s="427"/>
      <c r="W35" s="428"/>
      <c r="Y35" s="133"/>
      <c r="Z35" s="133"/>
    </row>
    <row r="36" ht="14.25" customHeight="1">
      <c r="D36" s="163" t="str">
        <f>Language!$E$97</f>
        <v>Pts</v>
      </c>
      <c r="E36" s="133" t="str">
        <f>Language!$E$98</f>
        <v>GD</v>
      </c>
      <c r="F36" s="133" t="str">
        <f>Language!$E$99</f>
        <v>Goals</v>
      </c>
      <c r="I36" s="133" t="str">
        <f>Language!$E$100</f>
        <v>Wins</v>
      </c>
      <c r="L36" s="163" t="str">
        <f>Language!$E$97</f>
        <v>Pts</v>
      </c>
      <c r="M36" s="163" t="str">
        <f>Language!$E$101</f>
        <v>Pen</v>
      </c>
      <c r="N36" s="163"/>
      <c r="O36" s="163"/>
      <c r="P36" s="163" t="str">
        <f>Language!$E$97</f>
        <v>Pts</v>
      </c>
      <c r="Q36" s="133" t="str">
        <f>Language!$E$98</f>
        <v>GD</v>
      </c>
      <c r="R36" s="133" t="str">
        <f>Language!$E$99</f>
        <v>Goals</v>
      </c>
      <c r="V36" s="133" t="str">
        <f>Language!$E$104</f>
        <v>Fair Play</v>
      </c>
      <c r="W36" s="1" t="str">
        <f>Language!$E$105</f>
        <v>Not clear</v>
      </c>
      <c r="Y36" s="133"/>
      <c r="Z36" s="133"/>
    </row>
    <row r="37" ht="14.25" customHeight="1">
      <c r="B37" s="430" t="s">
        <v>101</v>
      </c>
      <c r="C37" s="479" t="str">
        <f>GrpE!$P$11</f>
        <v>Belgium</v>
      </c>
      <c r="D37" s="432">
        <f>GrpE!$Q$11</f>
        <v>9</v>
      </c>
      <c r="E37" s="433">
        <f>GrpE!$R$11</f>
        <v>4</v>
      </c>
      <c r="F37" s="434">
        <f>GrpE!$S$11</f>
        <v>5</v>
      </c>
      <c r="G37" s="435" t="s">
        <v>117</v>
      </c>
      <c r="H37" s="436">
        <f>GrpE!$T$11</f>
        <v>1</v>
      </c>
      <c r="I37" s="437">
        <f>GrpE!$U$11</f>
        <v>3</v>
      </c>
      <c r="L37" s="438" t="str">
        <f>GrpE!$AD$11</f>
        <v/>
      </c>
      <c r="M37" s="439" t="str">
        <f>GrpE!$AE$11</f>
        <v/>
      </c>
      <c r="N37" s="440"/>
      <c r="O37" s="440"/>
      <c r="P37" s="441" t="str">
        <f t="array" ref="P37">IF($AE41=0,"",IF(INDEX($AA37:$AD40,1,$AE41)=0,"",INDEX($AF37:$AI39,INDEX($AA37:$AD40,1,$AE41),1)))</f>
        <v/>
      </c>
      <c r="Q37" s="442" t="str">
        <f t="array" ref="Q37">IF($AE41=0,"",IF(INDEX($AA37:$AD40,1,$AE41)=0,"",INDEX($AF37:$AI39,INDEX($AA37:$AD40,1,$AE41),2)))</f>
        <v/>
      </c>
      <c r="R37" s="443" t="str">
        <f t="array" ref="R37">IF($AE41=0,"",IF(INDEX($AA37:$AD40,1,$AE41)=0,"",INDEX($AF37:$AI39,INDEX($AA37:$AD40,1,$AE41),3)))</f>
        <v/>
      </c>
      <c r="S37" s="444" t="s">
        <v>117</v>
      </c>
      <c r="T37" s="445" t="str">
        <f t="array" ref="T37">IF($AE41=0,"",IF(INDEX($AA37:$AD40,1,$AE41)=0,"",INDEX($AF37:$AI39,INDEX($AA37:$AD40,1,$AE41),4)))</f>
        <v/>
      </c>
      <c r="V37" s="446">
        <f>SUMIFS(FairPlayPoints1,FairPlayTeams1,$C37)+SUMIFS(FairPlayPoints2,FairPlayTeams2,$C37)</f>
        <v>0</v>
      </c>
      <c r="W37" s="447" t="str">
        <f t="shared" ref="W37:W40" si="9">IF($Y37&gt;0,"•","")</f>
        <v/>
      </c>
      <c r="Y37" s="133">
        <f>IF(AND(OR(TRUNC(GrpE!$V$11,4)=TRUNC(GrpE!$V$12,4),TRUNC(GrpE!$V$11,4)=TRUNC(GrpE!$V$13,4),TRUNC(GrpE!$V$11,4)=TRUNC(GrpE!$V$14,4)),VLOOKUP(GrpE!$P$11,GrpE!$P$4:$AC$7,14,0)),1,0)</f>
        <v>0</v>
      </c>
      <c r="Z37" s="133"/>
      <c r="AA37" s="133">
        <f>IF(VLOOKUP($C37,GrpE!$P$18:$X$21,9,0)+VLOOKUP($C37,GrpE!$P$18:$AD$21,15,0)&gt;0,MATCH($C37,GrpE!$P$18:$P$21,0),0)</f>
        <v>0</v>
      </c>
      <c r="AB37" s="133">
        <f>IF(VLOOKUP($C37,GrpE!$P$23:$X$26,9,0)+VLOOKUP($C37,GrpE!$P$23:$AD$26,15,0)&gt;0,MATCH($C37,GrpE!$P$23:$P$26,0),0)</f>
        <v>0</v>
      </c>
      <c r="AC37" s="133">
        <f>IF(VLOOKUP($C37,GrpE!$P$28:$X$31,9,0)+VLOOKUP($C37,GrpE!$P$28:$AD$31,15,0)&gt;0,MATCH($C37,GrpE!$P$28:$P$31,0),0)</f>
        <v>0</v>
      </c>
      <c r="AD37" s="133">
        <f>IF(VLOOKUP($C37,GrpE!$P$33:$X$36,9,0)+VLOOKUP($C37,GrpE!$P$33:$AD$36,15,0)&gt;0,MATCH($C37,GrpE!$P$33:$P$36,0),0)</f>
        <v>0</v>
      </c>
      <c r="AF37" s="133" t="str">
        <f t="array" ref="AF37">IF($AA41&gt;0,GrpE!$Q$18:$T$20,IF($AB41&gt;0,GrpE!$Q$23:$T$25,IF($AC41&gt;0,GrpE!$Q$28:$T$30,IF($AD41&gt;0,GrpE!$Q$33:$T$35,"0"))))</f>
        <v>0</v>
      </c>
      <c r="AG37" s="133"/>
      <c r="AH37" s="133"/>
      <c r="AI37" s="133"/>
    </row>
    <row r="38" ht="14.25" customHeight="1">
      <c r="B38" s="430" t="s">
        <v>102</v>
      </c>
      <c r="C38" s="479" t="str">
        <f>GrpE!$P$12</f>
        <v>Slovakia</v>
      </c>
      <c r="D38" s="448">
        <f>GrpE!$Q$12</f>
        <v>4</v>
      </c>
      <c r="E38" s="449">
        <f>GrpE!$R$12</f>
        <v>-1</v>
      </c>
      <c r="F38" s="450">
        <f>GrpE!$S$12</f>
        <v>1</v>
      </c>
      <c r="G38" s="451" t="s">
        <v>117</v>
      </c>
      <c r="H38" s="452">
        <f>GrpE!$T$12</f>
        <v>2</v>
      </c>
      <c r="I38" s="453">
        <f>GrpE!$U$12</f>
        <v>1</v>
      </c>
      <c r="L38" s="454" t="str">
        <f>GrpE!$AD$12</f>
        <v/>
      </c>
      <c r="M38" s="455" t="str">
        <f>GrpE!$AE$12</f>
        <v/>
      </c>
      <c r="N38" s="440"/>
      <c r="O38" s="440"/>
      <c r="P38" s="456" t="str">
        <f t="array" ref="P38">IF($AE41=0,"",IF(INDEX($AA37:$AD40,2,$AE41)=0,"",INDEX($AF37:$AI39,INDEX($AA37:$AD40,2,$AE41),1)))</f>
        <v/>
      </c>
      <c r="Q38" s="457" t="str">
        <f t="array" ref="Q38">IF($AE41=0,"",IF(INDEX($AA37:$AD40,2,$AE41)=0,"",INDEX($AF37:$AI39,INDEX($AA37:$AD40,2,$AE41),2)))</f>
        <v/>
      </c>
      <c r="R38" s="458" t="str">
        <f t="array" ref="R38">IF($AE41=0,"",IF(INDEX($AA37:$AD40,2,$AE41)=0,"",INDEX($AF37:$AI39,INDEX($AA37:$AD40,2,$AE41),3)))</f>
        <v/>
      </c>
      <c r="S38" s="459" t="s">
        <v>117</v>
      </c>
      <c r="T38" s="460" t="str">
        <f t="array" ref="T38">IF($AE41=0,"",IF(INDEX($AA37:$AD40,2,$AE41)=0,"",INDEX($AF37:$AI39,INDEX($AA37:$AD40,2,$AE41),4)))</f>
        <v/>
      </c>
      <c r="V38" s="461">
        <f>SUMIFS(FairPlayPoints1,FairPlayTeams1,$C38)+SUMIFS(FairPlayPoints2,FairPlayTeams2,$C38)</f>
        <v>0</v>
      </c>
      <c r="W38" s="462" t="str">
        <f t="shared" si="9"/>
        <v/>
      </c>
      <c r="Y38" s="133">
        <f>IF(AND(OR(TRUNC(GrpE!$V$12,4)=TRUNC(GrpE!$V$11,4),TRUNC(GrpE!$V$12,4)=TRUNC(GrpE!$V$13,4),TRUNC(GrpE!$V$12,4)=TRUNC(GrpE!$V$14,4)),VLOOKUP(GrpE!$P$12,GrpE!$P$4:$AC$7,14,0)),1,0)</f>
        <v>0</v>
      </c>
      <c r="Z38" s="133"/>
      <c r="AA38" s="133">
        <f>IF(VLOOKUP($C38,GrpE!$P$18:$X$21,9,0)+VLOOKUP($C38,GrpE!$P$18:$AD$21,15,0)&gt;0,MATCH($C38,GrpE!$P$18:$P$21,0),0)</f>
        <v>0</v>
      </c>
      <c r="AB38" s="133">
        <f>IF(VLOOKUP($C38,GrpE!$P$23:$X$26,9,0)+VLOOKUP($C38,GrpE!$P$23:$AD$26,15,0)&gt;0,MATCH($C38,GrpE!$P$23:$P$26,0),0)</f>
        <v>0</v>
      </c>
      <c r="AC38" s="133">
        <f>IF(VLOOKUP($C38,GrpE!$P$28:$X$31,9,0)+VLOOKUP($C38,GrpE!$P$28:$AD$31,15,0)&gt;0,MATCH($C38,GrpE!$P$28:$P$31,0),0)</f>
        <v>0</v>
      </c>
      <c r="AD38" s="133">
        <f>IF(VLOOKUP($C38,GrpE!$P$33:$X$36,9,0)+VLOOKUP($C38,GrpE!$P$33:$AD$36,15,0)&gt;0,MATCH($C38,GrpE!$P$33:$P$36,0),0)</f>
        <v>0</v>
      </c>
      <c r="AF38" s="133"/>
      <c r="AG38" s="133"/>
      <c r="AH38" s="133"/>
      <c r="AI38" s="133"/>
    </row>
    <row r="39" ht="14.25" customHeight="1">
      <c r="B39" s="430" t="s">
        <v>118</v>
      </c>
      <c r="C39" s="479" t="str">
        <f>GrpE!$P$13</f>
        <v>Ukraine</v>
      </c>
      <c r="D39" s="448">
        <f>GrpE!$Q$13</f>
        <v>3</v>
      </c>
      <c r="E39" s="449">
        <f>GrpE!$R$13</f>
        <v>-1</v>
      </c>
      <c r="F39" s="450">
        <f>GrpE!$S$13</f>
        <v>2</v>
      </c>
      <c r="G39" s="451" t="s">
        <v>117</v>
      </c>
      <c r="H39" s="452">
        <f>GrpE!$T$13</f>
        <v>3</v>
      </c>
      <c r="I39" s="453">
        <f>GrpE!$U$13</f>
        <v>1</v>
      </c>
      <c r="L39" s="454" t="str">
        <f>GrpE!$AD$13</f>
        <v/>
      </c>
      <c r="M39" s="455" t="str">
        <f>GrpE!$AE$13</f>
        <v/>
      </c>
      <c r="N39" s="440"/>
      <c r="O39" s="440"/>
      <c r="P39" s="456" t="str">
        <f t="array" ref="P39">IF($AE41=0,"",IF(INDEX($AA37:$AD40,3,$AE41)=0,"",INDEX($AF37:$AI39,INDEX($AA37:$AD40,3,$AE41),1)))</f>
        <v/>
      </c>
      <c r="Q39" s="457" t="str">
        <f t="array" ref="Q39">IF($AE41=0,"",IF(INDEX($AA37:$AD40,3,$AE41)=0,"",INDEX($AF37:$AI39,INDEX($AA37:$AD40,3,$AE41),2)))</f>
        <v/>
      </c>
      <c r="R39" s="458" t="str">
        <f t="array" ref="R39">IF($AE41=0,"",IF(INDEX($AA37:$AD40,3,$AE41)=0,"",INDEX($AF37:$AI39,INDEX($AA37:$AD40,3,$AE41),3)))</f>
        <v/>
      </c>
      <c r="S39" s="459" t="s">
        <v>117</v>
      </c>
      <c r="T39" s="460" t="str">
        <f t="array" ref="T39">IF($AE41=0,"",IF(INDEX($AA37:$AD40,3,$AE41)=0,"",INDEX($AF37:$AI39,INDEX($AA37:$AD40,3,$AE41),4)))</f>
        <v/>
      </c>
      <c r="V39" s="461">
        <f>SUMIFS(FairPlayPoints1,FairPlayTeams1,$C39)+SUMIFS(FairPlayPoints2,FairPlayTeams2,$C39)</f>
        <v>0</v>
      </c>
      <c r="W39" s="462" t="str">
        <f t="shared" si="9"/>
        <v/>
      </c>
      <c r="Y39" s="133">
        <f>IF(AND(OR(TRUNC(GrpE!$V$13,4)=TRUNC(GrpE!$V$11,4),TRUNC(GrpE!$V$13,4)=TRUNC(GrpE!$V$12,4),TRUNC(GrpE!$V$13,4)=TRUNC(GrpE!$V$14,4)),VLOOKUP(GrpE!$P$13,GrpE!$P$4:$AC$7,14,0)),1,0)</f>
        <v>0</v>
      </c>
      <c r="Z39" s="133"/>
      <c r="AA39" s="133">
        <f>IF(VLOOKUP($C39,GrpE!$P$18:$X$21,9,0)+VLOOKUP($C39,GrpE!$P$18:$AD$21,15,0)&gt;0,MATCH($C39,GrpE!$P$18:$P$21,0),0)</f>
        <v>0</v>
      </c>
      <c r="AB39" s="133">
        <f>IF(VLOOKUP($C39,GrpE!$P$23:$X$26,9,0)+VLOOKUP($C39,GrpE!$P$23:$AD$26,15,0)&gt;0,MATCH($C39,GrpE!$P$23:$P$26,0),0)</f>
        <v>0</v>
      </c>
      <c r="AC39" s="133">
        <f>IF(VLOOKUP($C39,GrpE!$P$28:$X$31,9,0)+VLOOKUP($C39,GrpE!$P$28:$AD$31,15,0)&gt;0,MATCH($C39,GrpE!$P$28:$P$31,0),0)</f>
        <v>0</v>
      </c>
      <c r="AD39" s="133">
        <f>IF(VLOOKUP($C39,GrpE!$P$33:$X$36,9,0)+VLOOKUP($C39,GrpE!$P$33:$AD$36,15,0)&gt;0,MATCH($C39,GrpE!$P$33:$P$36,0),0)</f>
        <v>0</v>
      </c>
      <c r="AF39" s="133"/>
      <c r="AG39" s="133"/>
      <c r="AH39" s="133"/>
      <c r="AI39" s="133"/>
    </row>
    <row r="40" ht="14.25" customHeight="1">
      <c r="B40" s="430" t="s">
        <v>119</v>
      </c>
      <c r="C40" s="479" t="str">
        <f>GrpE!$P$14</f>
        <v>Romania</v>
      </c>
      <c r="D40" s="463">
        <f>GrpE!$Q$14</f>
        <v>1</v>
      </c>
      <c r="E40" s="464">
        <f>GrpE!$R$14</f>
        <v>-2</v>
      </c>
      <c r="F40" s="465">
        <f>GrpE!$S$14</f>
        <v>0</v>
      </c>
      <c r="G40" s="466" t="s">
        <v>117</v>
      </c>
      <c r="H40" s="467">
        <f>GrpE!$T$14</f>
        <v>2</v>
      </c>
      <c r="I40" s="468">
        <f>GrpE!$U$14</f>
        <v>0</v>
      </c>
      <c r="L40" s="469" t="str">
        <f>GrpE!$AD$14</f>
        <v/>
      </c>
      <c r="M40" s="470" t="str">
        <f>GrpE!$AE$14</f>
        <v/>
      </c>
      <c r="N40" s="440"/>
      <c r="O40" s="440"/>
      <c r="P40" s="471" t="str">
        <f t="array" ref="P40">IF($AE41=0,"",IF(INDEX($AA37:$AD40,4,$AE41)=0,"",INDEX($AF37:$AI39,INDEX($AA37:$AD40,4,$AE41),1)))</f>
        <v/>
      </c>
      <c r="Q40" s="472" t="str">
        <f t="array" ref="Q40">IF($AE41=0,"",IF(INDEX($AA37:$AD40,4,$AE41)=0,"",INDEX($AF37:$AI39,INDEX($AA37:$AD40,4,$AE41),2)))</f>
        <v/>
      </c>
      <c r="R40" s="473" t="str">
        <f t="array" ref="R40">IF($AE41=0,"",IF(INDEX($AA37:$AD40,4,$AE41)=0,"",INDEX($AF37:$AI39,INDEX($AA37:$AD40,4,$AE41),3)))</f>
        <v/>
      </c>
      <c r="S40" s="474" t="s">
        <v>117</v>
      </c>
      <c r="T40" s="475" t="str">
        <f t="array" ref="T40">IF($AE41=0,"",IF(INDEX($AA37:$AD40,4,$AE41)=0,"",INDEX($AF37:$AI39,INDEX($AA37:$AD40,4,$AE41),4)))</f>
        <v/>
      </c>
      <c r="V40" s="476">
        <f>SUMIFS(FairPlayPoints1,FairPlayTeams1,$C40)+SUMIFS(FairPlayPoints2,FairPlayTeams2,$C40)</f>
        <v>0</v>
      </c>
      <c r="W40" s="477" t="str">
        <f t="shared" si="9"/>
        <v/>
      </c>
      <c r="Y40" s="133">
        <f>IF(AND(OR(TRUNC(GrpE!$V$14,4)=TRUNC(GrpE!$V$11,4),TRUNC(GrpE!$V$14,4)=TRUNC(GrpE!$V$12,4),TRUNC(GrpE!$V$14,4)=TRUNC(GrpE!$V$13,4)),VLOOKUP(GrpE!$P$14,GrpE!$P$4:$AC$7,14,0)),1,0)</f>
        <v>0</v>
      </c>
      <c r="Z40" s="133"/>
      <c r="AA40" s="133">
        <f>IF(VLOOKUP($C40,GrpE!$P$18:$X$21,9,0)+VLOOKUP($C40,GrpE!$P$18:$AD$21,15,0)&gt;0,MATCH($C40,GrpE!$P$18:$P$21,0),0)</f>
        <v>0</v>
      </c>
      <c r="AB40" s="133">
        <f>IF(VLOOKUP($C40,GrpE!$P$23:$X$26,9,0)+VLOOKUP($C40,GrpE!$P$23:$AD$26,15,0)&gt;0,MATCH($C40,GrpE!$P$23:$P$26,0),0)</f>
        <v>0</v>
      </c>
      <c r="AC40" s="133">
        <f>IF(VLOOKUP($C40,GrpE!$P$28:$X$31,9,0)+VLOOKUP($C40,GrpE!$P$28:$AD$31,15,0)&gt;0,MATCH($C40,GrpE!$P$28:$P$31,0),0)</f>
        <v>0</v>
      </c>
      <c r="AD40" s="133">
        <f>IF(VLOOKUP($C40,GrpE!$P$33:$X$36,9,0)+VLOOKUP($C40,GrpE!$P$33:$AD$36,15,0)&gt;0,MATCH($C40,GrpE!$P$33:$P$36,0),0)</f>
        <v>0</v>
      </c>
    </row>
    <row r="41" ht="14.25" customHeight="1">
      <c r="D41" s="133"/>
      <c r="E41" s="133"/>
      <c r="G41" s="133"/>
      <c r="L41" s="133"/>
      <c r="M41" s="133"/>
      <c r="N41" s="133"/>
      <c r="O41" s="133"/>
      <c r="P41" s="133"/>
      <c r="Q41" s="133"/>
      <c r="S41" s="133"/>
      <c r="V41" s="133"/>
      <c r="W41" s="133"/>
      <c r="Y41" s="133"/>
      <c r="Z41" s="133"/>
      <c r="AA41" s="478">
        <f t="shared" ref="AA41:AD41" si="10">SUM(AA37:AA40)</f>
        <v>0</v>
      </c>
      <c r="AB41" s="478">
        <f t="shared" si="10"/>
        <v>0</v>
      </c>
      <c r="AC41" s="478">
        <f t="shared" si="10"/>
        <v>0</v>
      </c>
      <c r="AD41" s="478">
        <f t="shared" si="10"/>
        <v>0</v>
      </c>
      <c r="AE41" s="133">
        <f t="array" ref="AE41">MAX(IF($AA41:$AD41&gt;0,COLUMN($AA41:$AD41)-COLUMN(Z$1),0))</f>
        <v>0</v>
      </c>
    </row>
    <row r="42" ht="14.25" customHeight="1">
      <c r="D42" s="133"/>
      <c r="E42" s="133"/>
      <c r="G42" s="133"/>
      <c r="L42" s="133"/>
      <c r="M42" s="133"/>
      <c r="N42" s="133"/>
      <c r="O42" s="133"/>
      <c r="P42" s="133"/>
      <c r="Q42" s="133"/>
      <c r="S42" s="133"/>
      <c r="V42" s="133"/>
      <c r="W42" s="133"/>
      <c r="Y42" s="133"/>
      <c r="Z42" s="133"/>
    </row>
    <row r="43" ht="14.25" customHeight="1">
      <c r="B43" s="419" t="str">
        <f>IF(OR($AE49&gt;0,$L45&lt;&gt;"",$L46&lt;&gt;"",$L47&lt;&gt;""),"","")</f>
        <v/>
      </c>
      <c r="C43" s="420" t="str">
        <f>Language!$E$95&amp;" F"</f>
        <v>Group F</v>
      </c>
      <c r="D43" s="421" t="str">
        <f>Language!$E$103</f>
        <v>Total</v>
      </c>
      <c r="E43" s="422"/>
      <c r="F43" s="422"/>
      <c r="G43" s="422"/>
      <c r="H43" s="422"/>
      <c r="I43" s="423"/>
      <c r="J43" s="424" t="str">
        <f>Language!$E$106</f>
        <v>Dir. Comp.(2)</v>
      </c>
      <c r="K43" s="422"/>
      <c r="L43" s="422"/>
      <c r="M43" s="422"/>
      <c r="N43" s="422"/>
      <c r="O43" s="425"/>
      <c r="P43" s="424" t="str">
        <f>Language!$E$107</f>
        <v>Dir. Comp.(3)</v>
      </c>
      <c r="Q43" s="422"/>
      <c r="R43" s="422"/>
      <c r="S43" s="422"/>
      <c r="T43" s="425"/>
      <c r="U43" s="426"/>
      <c r="V43" s="427"/>
      <c r="W43" s="428"/>
      <c r="Y43" s="133"/>
      <c r="Z43" s="133"/>
    </row>
    <row r="44" ht="14.25" customHeight="1">
      <c r="D44" s="163" t="str">
        <f>Language!$E$97</f>
        <v>Pts</v>
      </c>
      <c r="E44" s="133" t="str">
        <f>Language!$E$98</f>
        <v>GD</v>
      </c>
      <c r="F44" s="133" t="str">
        <f>Language!$E$99</f>
        <v>Goals</v>
      </c>
      <c r="I44" s="133" t="str">
        <f>Language!$E$100</f>
        <v>Wins</v>
      </c>
      <c r="L44" s="163" t="str">
        <f>Language!$E$97</f>
        <v>Pts</v>
      </c>
      <c r="M44" s="163" t="str">
        <f>Language!$E$101</f>
        <v>Pen</v>
      </c>
      <c r="N44" s="163"/>
      <c r="O44" s="163"/>
      <c r="P44" s="163" t="str">
        <f>Language!$E$97</f>
        <v>Pts</v>
      </c>
      <c r="Q44" s="133" t="str">
        <f>Language!$E$98</f>
        <v>GD</v>
      </c>
      <c r="R44" s="133" t="str">
        <f>Language!$E$99</f>
        <v>Goals</v>
      </c>
      <c r="V44" s="133" t="str">
        <f>Language!$E$104</f>
        <v>Fair Play</v>
      </c>
      <c r="W44" s="1" t="str">
        <f>Language!$E$105</f>
        <v>Not clear</v>
      </c>
      <c r="Y44" s="133"/>
      <c r="Z44" s="133"/>
    </row>
    <row r="45" ht="14.25" customHeight="1">
      <c r="B45" s="430" t="s">
        <v>101</v>
      </c>
      <c r="C45" s="479" t="str">
        <f>GrpF!$P$11</f>
        <v>Portugal</v>
      </c>
      <c r="D45" s="432">
        <f>GrpF!$Q$11</f>
        <v>9</v>
      </c>
      <c r="E45" s="433">
        <f>GrpF!$R$11</f>
        <v>4</v>
      </c>
      <c r="F45" s="434">
        <f>GrpF!$S$11</f>
        <v>4</v>
      </c>
      <c r="G45" s="435" t="s">
        <v>117</v>
      </c>
      <c r="H45" s="436">
        <f>GrpF!$T$11</f>
        <v>0</v>
      </c>
      <c r="I45" s="437">
        <f>GrpF!$U$11</f>
        <v>3</v>
      </c>
      <c r="L45" s="438" t="str">
        <f>GrpF!$AD$11</f>
        <v/>
      </c>
      <c r="M45" s="439" t="str">
        <f>GrpF!$AE$11</f>
        <v/>
      </c>
      <c r="N45" s="440"/>
      <c r="O45" s="440"/>
      <c r="P45" s="441" t="str">
        <f t="array" ref="P45">IF($AE49=0,"",IF(INDEX($AA45:$AD48,1,$AE49)=0,"",INDEX($AF45:$AI47,INDEX($AA45:$AD48,1,$AE49),1)))</f>
        <v/>
      </c>
      <c r="Q45" s="442" t="str">
        <f t="array" ref="Q45">IF($AE49=0,"",IF(INDEX($AA45:$AD48,1,$AE49)=0,"",INDEX($AF45:$AI47,INDEX($AA45:$AD48,1,$AE49),2)))</f>
        <v/>
      </c>
      <c r="R45" s="443" t="str">
        <f t="array" ref="R45">IF($AE49=0,"",IF(INDEX($AA45:$AD48,1,$AE49)=0,"",INDEX($AF45:$AI47,INDEX($AA45:$AD48,1,$AE49),3)))</f>
        <v/>
      </c>
      <c r="S45" s="444" t="s">
        <v>117</v>
      </c>
      <c r="T45" s="445" t="str">
        <f t="array" ref="T45">IF($AE49=0,"",IF(INDEX($AA45:$AD48,1,$AE49)=0,"",INDEX($AF45:$AI47,INDEX($AA45:$AD48,1,$AE49),4)))</f>
        <v/>
      </c>
      <c r="V45" s="446">
        <f>SUMIFS(FairPlayPoints1,FairPlayTeams1,$C45)+SUMIFS(FairPlayPoints2,FairPlayTeams2,$C45)</f>
        <v>0</v>
      </c>
      <c r="W45" s="447" t="str">
        <f t="shared" ref="W45:W48" si="11">IF($Y45&gt;0,"•","")</f>
        <v/>
      </c>
      <c r="Y45" s="133">
        <f>IF(AND(OR(TRUNC(GrpF!$V$11,4)=TRUNC(GrpF!$V$12,4),TRUNC(GrpF!$V$11,4)=TRUNC(GrpF!$V$13,4),TRUNC(GrpF!$V$11,4)=TRUNC(GrpF!$V$14,4)),VLOOKUP(GrpF!$P$11,GrpF!$P$4:$AC$7,14,0)),1,0)</f>
        <v>0</v>
      </c>
      <c r="Z45" s="133"/>
      <c r="AA45" s="133">
        <f>IF(VLOOKUP($C45,GrpF!$P$18:$X$21,9,0)+VLOOKUP($C45,GrpF!$P$18:$AD$21,15,0)&gt;0,MATCH($C45,GrpF!$P$18:$P$21,0),0)</f>
        <v>0</v>
      </c>
      <c r="AB45" s="133">
        <f>IF(VLOOKUP($C45,GrpF!$P$23:$X$26,9,0)+VLOOKUP($C45,GrpF!$P$23:$AD$26,15,0)&gt;0,MATCH($C45,GrpF!$P$23:$P$26,0),0)</f>
        <v>0</v>
      </c>
      <c r="AC45" s="133">
        <f>IF(VLOOKUP($C45,GrpF!$P$28:$X$31,9,0)+VLOOKUP($C45,GrpF!$P$28:$AD$31,15,0)&gt;0,MATCH($C45,GrpF!$P$28:$P$31,0),0)</f>
        <v>0</v>
      </c>
      <c r="AD45" s="133">
        <f>IF(VLOOKUP($C45,GrpF!$P$33:$X$36,9,0)+VLOOKUP($C45,GrpF!$P$33:$AD$36,15,0)&gt;0,MATCH($C45,GrpF!$P$33:$P$36,0),0)</f>
        <v>0</v>
      </c>
      <c r="AF45" s="133" t="str">
        <f t="array" ref="AF45">IF($AA49&gt;0,GrpF!$Q$18:$T$20,IF($AB49&gt;0,GrpF!$Q$23:$T$25,IF($AC49&gt;0,GrpF!$Q$28:$T$30,IF($AD49&gt;0,GrpF!$Q$33:$T$35,"0"))))</f>
        <v>0</v>
      </c>
      <c r="AG45" s="133"/>
      <c r="AH45" s="133"/>
      <c r="AI45" s="133"/>
    </row>
    <row r="46" ht="14.25" customHeight="1">
      <c r="B46" s="430" t="s">
        <v>102</v>
      </c>
      <c r="C46" s="479" t="str">
        <f>GrpF!$P$12</f>
        <v>Türkiye</v>
      </c>
      <c r="D46" s="448">
        <f>GrpF!$Q$12</f>
        <v>6</v>
      </c>
      <c r="E46" s="449">
        <f>GrpF!$R$12</f>
        <v>1</v>
      </c>
      <c r="F46" s="450">
        <f>GrpF!$S$12</f>
        <v>3</v>
      </c>
      <c r="G46" s="451" t="s">
        <v>117</v>
      </c>
      <c r="H46" s="452">
        <f>GrpF!$T$12</f>
        <v>2</v>
      </c>
      <c r="I46" s="453">
        <f>GrpF!$U$12</f>
        <v>2</v>
      </c>
      <c r="L46" s="454" t="str">
        <f>GrpF!$AD$12</f>
        <v/>
      </c>
      <c r="M46" s="455" t="str">
        <f>GrpF!$AE$12</f>
        <v/>
      </c>
      <c r="N46" s="440"/>
      <c r="O46" s="440"/>
      <c r="P46" s="456" t="str">
        <f t="array" ref="P46">IF($AE49=0,"",IF(INDEX($AA45:$AD48,2,$AE49)=0,"",INDEX($AF45:$AI47,INDEX($AA45:$AD48,2,$AE49),1)))</f>
        <v/>
      </c>
      <c r="Q46" s="457" t="str">
        <f t="array" ref="Q46">IF($AE49=0,"",IF(INDEX($AA45:$AD48,2,$AE49)=0,"",INDEX($AF45:$AI47,INDEX($AA45:$AD48,2,$AE49),2)))</f>
        <v/>
      </c>
      <c r="R46" s="458" t="str">
        <f t="array" ref="R46">IF($AE49=0,"",IF(INDEX($AA45:$AD48,2,$AE49)=0,"",INDEX($AF45:$AI47,INDEX($AA45:$AD48,2,$AE49),3)))</f>
        <v/>
      </c>
      <c r="S46" s="459" t="s">
        <v>117</v>
      </c>
      <c r="T46" s="460" t="str">
        <f t="array" ref="T46">IF($AE49=0,"",IF(INDEX($AA45:$AD48,2,$AE49)=0,"",INDEX($AF45:$AI47,INDEX($AA45:$AD48,2,$AE49),4)))</f>
        <v/>
      </c>
      <c r="V46" s="461">
        <f>SUMIFS(FairPlayPoints1,FairPlayTeams1,$C46)+SUMIFS(FairPlayPoints2,FairPlayTeams2,$C46)</f>
        <v>0</v>
      </c>
      <c r="W46" s="462" t="str">
        <f t="shared" si="11"/>
        <v/>
      </c>
      <c r="Y46" s="133">
        <f>IF(AND(OR(TRUNC(GrpF!$V$12,4)=TRUNC(GrpF!$V$11,4),TRUNC(GrpF!$V$12,4)=TRUNC(GrpF!$V$13,4),TRUNC(GrpF!$V$12,4)=TRUNC(GrpF!$V$14,4)),VLOOKUP(GrpF!$P$12,GrpF!$P$4:$AC$7,14,0)),1,0)</f>
        <v>0</v>
      </c>
      <c r="Z46" s="133"/>
      <c r="AA46" s="133">
        <f>IF(VLOOKUP($C46,GrpF!$P$18:$X$21,9,0)+VLOOKUP($C46,GrpF!$P$18:$AD$21,15,0)&gt;0,MATCH($C46,GrpF!$P$18:$P$21,0),0)</f>
        <v>0</v>
      </c>
      <c r="AB46" s="133">
        <f>IF(VLOOKUP($C46,GrpF!$P$23:$X$26,9,0)+VLOOKUP($C46,GrpF!$P$23:$AD$26,15,0)&gt;0,MATCH($C46,GrpF!$P$23:$P$26,0),0)</f>
        <v>0</v>
      </c>
      <c r="AC46" s="133">
        <f>IF(VLOOKUP($C46,GrpF!$P$28:$X$31,9,0)+VLOOKUP($C46,GrpF!$P$28:$AD$31,15,0)&gt;0,MATCH($C46,GrpF!$P$28:$P$31,0),0)</f>
        <v>0</v>
      </c>
      <c r="AD46" s="133">
        <f>IF(VLOOKUP($C46,GrpF!$P$33:$X$36,9,0)+VLOOKUP($C46,GrpF!$P$33:$AD$36,15,0)&gt;0,MATCH($C46,GrpF!$P$33:$P$36,0),0)</f>
        <v>0</v>
      </c>
      <c r="AF46" s="133"/>
      <c r="AG46" s="133"/>
      <c r="AH46" s="133"/>
      <c r="AI46" s="133"/>
    </row>
    <row r="47" ht="14.25" customHeight="1">
      <c r="B47" s="430" t="s">
        <v>118</v>
      </c>
      <c r="C47" s="479" t="str">
        <f>GrpF!$P$13</f>
        <v>Georgia</v>
      </c>
      <c r="D47" s="448">
        <f>GrpF!$Q$13</f>
        <v>3</v>
      </c>
      <c r="E47" s="449">
        <f>GrpF!$R$13</f>
        <v>-1</v>
      </c>
      <c r="F47" s="450">
        <f>GrpF!$S$13</f>
        <v>3</v>
      </c>
      <c r="G47" s="451" t="s">
        <v>117</v>
      </c>
      <c r="H47" s="452">
        <f>GrpF!$T$13</f>
        <v>4</v>
      </c>
      <c r="I47" s="453">
        <f>GrpF!$U$13</f>
        <v>1</v>
      </c>
      <c r="L47" s="454" t="str">
        <f>GrpF!$AD$13</f>
        <v/>
      </c>
      <c r="M47" s="455" t="str">
        <f>GrpF!$AE$13</f>
        <v/>
      </c>
      <c r="N47" s="440"/>
      <c r="O47" s="440"/>
      <c r="P47" s="456" t="str">
        <f t="array" ref="P47">IF($AE49=0,"",IF(INDEX($AA45:$AD48,3,$AE49)=0,"",INDEX($AF45:$AI47,INDEX($AA45:$AD48,3,$AE49),1)))</f>
        <v/>
      </c>
      <c r="Q47" s="457" t="str">
        <f t="array" ref="Q47">IF($AE49=0,"",IF(INDEX($AA45:$AD48,3,$AE49)=0,"",INDEX($AF45:$AI47,INDEX($AA45:$AD48,3,$AE49),2)))</f>
        <v/>
      </c>
      <c r="R47" s="458" t="str">
        <f t="array" ref="R47">IF($AE49=0,"",IF(INDEX($AA45:$AD48,3,$AE49)=0,"",INDEX($AF45:$AI47,INDEX($AA45:$AD48,3,$AE49),3)))</f>
        <v/>
      </c>
      <c r="S47" s="459" t="s">
        <v>117</v>
      </c>
      <c r="T47" s="460" t="str">
        <f t="array" ref="T47">IF($AE49=0,"",IF(INDEX($AA45:$AD48,3,$AE49)=0,"",INDEX($AF45:$AI47,INDEX($AA45:$AD48,3,$AE49),4)))</f>
        <v/>
      </c>
      <c r="V47" s="461">
        <f>SUMIFS(FairPlayPoints1,FairPlayTeams1,$C47)+SUMIFS(FairPlayPoints2,FairPlayTeams2,$C47)</f>
        <v>0</v>
      </c>
      <c r="W47" s="462" t="str">
        <f t="shared" si="11"/>
        <v/>
      </c>
      <c r="Y47" s="133">
        <f>IF(AND(OR(TRUNC(GrpF!$V$13,4)=TRUNC(GrpF!$V$11,4),TRUNC(GrpF!$V$13,4)=TRUNC(GrpF!$V$12,4),TRUNC(GrpF!$V$13,4)=TRUNC(GrpF!$V$14,4)),VLOOKUP(GrpF!$P$13,GrpF!$P$4:$AC$7,14,0)),1,0)</f>
        <v>0</v>
      </c>
      <c r="Z47" s="133"/>
      <c r="AA47" s="133">
        <f>IF(VLOOKUP($C47,GrpF!$P$18:$X$21,9,0)+VLOOKUP($C47,GrpF!$P$18:$AD$21,15,0)&gt;0,MATCH($C47,GrpF!$P$18:$P$21,0),0)</f>
        <v>0</v>
      </c>
      <c r="AB47" s="133">
        <f>IF(VLOOKUP($C47,GrpF!$P$23:$X$26,9,0)+VLOOKUP($C47,GrpF!$P$23:$AD$26,15,0)&gt;0,MATCH($C47,GrpF!$P$23:$P$26,0),0)</f>
        <v>0</v>
      </c>
      <c r="AC47" s="133">
        <f>IF(VLOOKUP($C47,GrpF!$P$28:$X$31,9,0)+VLOOKUP($C47,GrpF!$P$28:$AD$31,15,0)&gt;0,MATCH($C47,GrpF!$P$28:$P$31,0),0)</f>
        <v>0</v>
      </c>
      <c r="AD47" s="133">
        <f>IF(VLOOKUP($C47,GrpF!$P$33:$X$36,9,0)+VLOOKUP($C47,GrpF!$P$33:$AD$36,15,0)&gt;0,MATCH($C47,GrpF!$P$33:$P$36,0),0)</f>
        <v>0</v>
      </c>
      <c r="AF47" s="133"/>
      <c r="AG47" s="133"/>
      <c r="AH47" s="133"/>
      <c r="AI47" s="133"/>
    </row>
    <row r="48" ht="14.25" customHeight="1">
      <c r="B48" s="430" t="s">
        <v>119</v>
      </c>
      <c r="C48" s="479" t="str">
        <f>GrpF!$P$14</f>
        <v>Czechia</v>
      </c>
      <c r="D48" s="463">
        <f>GrpF!$Q$14</f>
        <v>0</v>
      </c>
      <c r="E48" s="464">
        <f>GrpF!$R$14</f>
        <v>-4</v>
      </c>
      <c r="F48" s="465">
        <f>GrpF!$S$14</f>
        <v>1</v>
      </c>
      <c r="G48" s="466" t="s">
        <v>117</v>
      </c>
      <c r="H48" s="467">
        <f>GrpF!$T$14</f>
        <v>5</v>
      </c>
      <c r="I48" s="468">
        <f>GrpF!$U$14</f>
        <v>0</v>
      </c>
      <c r="L48" s="469" t="str">
        <f>GrpF!$AD$14</f>
        <v/>
      </c>
      <c r="M48" s="470" t="str">
        <f>GrpF!$AE$14</f>
        <v/>
      </c>
      <c r="N48" s="440"/>
      <c r="O48" s="440"/>
      <c r="P48" s="471" t="str">
        <f t="array" ref="P48">IF($AE49=0,"",IF(INDEX($AA45:$AD48,4,$AE49)=0,"",INDEX($AF45:$AI47,INDEX($AA45:$AD48,4,$AE49),1)))</f>
        <v/>
      </c>
      <c r="Q48" s="472" t="str">
        <f t="array" ref="Q48">IF($AE49=0,"",IF(INDEX($AA45:$AD48,4,$AE49)=0,"",INDEX($AF45:$AI47,INDEX($AA45:$AD48,4,$AE49),2)))</f>
        <v/>
      </c>
      <c r="R48" s="473" t="str">
        <f t="array" ref="R48">IF($AE49=0,"",IF(INDEX($AA45:$AD48,4,$AE49)=0,"",INDEX($AF45:$AI47,INDEX($AA45:$AD48,4,$AE49),3)))</f>
        <v/>
      </c>
      <c r="S48" s="474" t="s">
        <v>117</v>
      </c>
      <c r="T48" s="475" t="str">
        <f t="array" ref="T48">IF($AE49=0,"",IF(INDEX($AA45:$AD48,4,$AE49)=0,"",INDEX($AF45:$AI47,INDEX($AA45:$AD48,4,$AE49),4)))</f>
        <v/>
      </c>
      <c r="V48" s="476">
        <f>SUMIFS(FairPlayPoints1,FairPlayTeams1,$C48)+SUMIFS(FairPlayPoints2,FairPlayTeams2,$C48)</f>
        <v>0</v>
      </c>
      <c r="W48" s="477" t="str">
        <f t="shared" si="11"/>
        <v/>
      </c>
      <c r="Y48" s="133">
        <f>IF(AND(OR(TRUNC(GrpF!$V$14,4)=TRUNC(GrpF!$V$11,4),TRUNC(GrpF!$V$14,4)=TRUNC(GrpF!$V$12,4),TRUNC(GrpF!$V$14,4)=TRUNC(GrpF!$V$13,4)),VLOOKUP(GrpF!$P$14,GrpF!$P$4:$AC$7,14,0)),1,0)</f>
        <v>0</v>
      </c>
      <c r="Z48" s="133"/>
      <c r="AA48" s="133">
        <f>IF(VLOOKUP($C48,GrpF!$P$18:$X$21,9,0)+VLOOKUP($C48,GrpF!$P$18:$AD$21,15,0)&gt;0,MATCH($C48,GrpF!$P$18:$P$21,0),0)</f>
        <v>0</v>
      </c>
      <c r="AB48" s="133">
        <f>IF(VLOOKUP($C48,GrpF!$P$23:$X$26,9,0)+VLOOKUP($C48,GrpF!$P$23:$AD$26,15,0)&gt;0,MATCH($C48,GrpF!$P$23:$P$26,0),0)</f>
        <v>0</v>
      </c>
      <c r="AC48" s="133">
        <f>IF(VLOOKUP($C48,GrpF!$P$28:$X$31,9,0)+VLOOKUP($C48,GrpF!$P$28:$AD$31,15,0)&gt;0,MATCH($C48,GrpF!$P$28:$P$31,0),0)</f>
        <v>0</v>
      </c>
      <c r="AD48" s="133">
        <f>IF(VLOOKUP($C48,GrpF!$P$33:$X$36,9,0)+VLOOKUP($C48,GrpF!$P$33:$AD$36,15,0)&gt;0,MATCH($C48,GrpF!$P$33:$P$36,0),0)</f>
        <v>0</v>
      </c>
    </row>
    <row r="49" ht="14.25" customHeight="1">
      <c r="D49" s="133"/>
      <c r="E49" s="133"/>
      <c r="G49" s="133"/>
      <c r="L49" s="133"/>
      <c r="M49" s="133"/>
      <c r="N49" s="133"/>
      <c r="O49" s="133"/>
      <c r="P49" s="133"/>
      <c r="Q49" s="133"/>
      <c r="S49" s="133"/>
      <c r="V49" s="133"/>
      <c r="W49" s="133"/>
      <c r="Y49" s="133"/>
      <c r="Z49" s="133"/>
      <c r="AA49" s="478">
        <f t="shared" ref="AA49:AD49" si="12">SUM(AA45:AA48)</f>
        <v>0</v>
      </c>
      <c r="AB49" s="478">
        <f t="shared" si="12"/>
        <v>0</v>
      </c>
      <c r="AC49" s="478">
        <f t="shared" si="12"/>
        <v>0</v>
      </c>
      <c r="AD49" s="478">
        <f t="shared" si="12"/>
        <v>0</v>
      </c>
      <c r="AE49" s="133">
        <f t="array" ref="AE49">MAX(IF($AA49:$AD49&gt;0,COLUMN($AA49:$AD49)-COLUMN(Z$1),0))</f>
        <v>0</v>
      </c>
    </row>
    <row r="50" ht="14.25" customHeight="1">
      <c r="D50" s="133"/>
      <c r="E50" s="133"/>
      <c r="G50" s="133"/>
      <c r="L50" s="133"/>
      <c r="M50" s="133"/>
      <c r="N50" s="133"/>
      <c r="O50" s="133"/>
      <c r="P50" s="133"/>
      <c r="Q50" s="133"/>
      <c r="S50" s="133"/>
      <c r="V50" s="133"/>
      <c r="W50" s="133"/>
      <c r="Y50" s="133"/>
      <c r="Z50" s="133"/>
    </row>
    <row r="51" ht="14.25" customHeight="1">
      <c r="D51" s="133"/>
      <c r="E51" s="133"/>
      <c r="G51" s="133"/>
      <c r="L51" s="133"/>
      <c r="M51" s="133"/>
      <c r="N51" s="133"/>
      <c r="O51" s="133"/>
      <c r="P51" s="133"/>
      <c r="Q51" s="133"/>
      <c r="S51" s="133"/>
      <c r="V51" s="133"/>
      <c r="W51" s="133"/>
      <c r="Y51" s="133"/>
      <c r="Z51" s="133"/>
    </row>
    <row r="52" ht="14.25" customHeight="1">
      <c r="D52" s="133"/>
      <c r="E52" s="133"/>
      <c r="G52" s="133"/>
      <c r="L52" s="133"/>
      <c r="M52" s="133"/>
      <c r="N52" s="133"/>
      <c r="O52" s="133"/>
      <c r="P52" s="133"/>
      <c r="Q52" s="133"/>
      <c r="S52" s="133"/>
      <c r="V52" s="133"/>
      <c r="W52" s="133"/>
      <c r="Y52" s="133"/>
      <c r="Z52" s="133"/>
    </row>
    <row r="53" ht="14.25" customHeight="1">
      <c r="D53" s="133"/>
      <c r="E53" s="133"/>
      <c r="G53" s="133"/>
      <c r="L53" s="133"/>
      <c r="M53" s="133"/>
      <c r="N53" s="133"/>
      <c r="O53" s="133"/>
      <c r="P53" s="133"/>
      <c r="Q53" s="133"/>
      <c r="S53" s="133"/>
      <c r="V53" s="133"/>
      <c r="W53" s="133"/>
      <c r="Y53" s="133"/>
      <c r="Z53" s="133"/>
    </row>
    <row r="54" ht="14.25" customHeight="1">
      <c r="D54" s="133"/>
      <c r="E54" s="133"/>
      <c r="G54" s="133"/>
      <c r="L54" s="133"/>
      <c r="M54" s="133"/>
      <c r="N54" s="133"/>
      <c r="O54" s="133"/>
      <c r="P54" s="133"/>
      <c r="Q54" s="133"/>
      <c r="S54" s="133"/>
      <c r="V54" s="133"/>
      <c r="W54" s="133"/>
      <c r="Y54" s="133"/>
      <c r="Z54" s="133"/>
    </row>
    <row r="55" ht="14.25" customHeight="1">
      <c r="D55" s="133"/>
      <c r="E55" s="133"/>
      <c r="G55" s="133"/>
      <c r="L55" s="133"/>
      <c r="M55" s="133"/>
      <c r="N55" s="133"/>
      <c r="O55" s="133"/>
      <c r="P55" s="133"/>
      <c r="Q55" s="133"/>
      <c r="S55" s="133"/>
      <c r="V55" s="133"/>
      <c r="W55" s="133"/>
      <c r="Y55" s="133"/>
      <c r="Z55" s="133"/>
    </row>
    <row r="56" ht="14.25" customHeight="1">
      <c r="D56" s="133"/>
      <c r="E56" s="133"/>
      <c r="G56" s="133"/>
      <c r="L56" s="133"/>
      <c r="M56" s="133"/>
      <c r="N56" s="133"/>
      <c r="O56" s="133"/>
      <c r="P56" s="133"/>
      <c r="Q56" s="133"/>
      <c r="S56" s="133"/>
      <c r="V56" s="133"/>
      <c r="W56" s="133"/>
      <c r="Y56" s="133"/>
      <c r="Z56" s="133"/>
    </row>
    <row r="57" ht="14.25" customHeight="1">
      <c r="D57" s="133"/>
      <c r="E57" s="133"/>
      <c r="G57" s="133"/>
      <c r="L57" s="133"/>
      <c r="M57" s="133"/>
      <c r="N57" s="133"/>
      <c r="O57" s="133"/>
      <c r="P57" s="133"/>
      <c r="Q57" s="133"/>
      <c r="S57" s="133"/>
      <c r="V57" s="133"/>
      <c r="W57" s="133"/>
      <c r="Y57" s="133"/>
      <c r="Z57" s="133"/>
    </row>
    <row r="58" ht="14.25" customHeight="1">
      <c r="D58" s="133"/>
      <c r="E58" s="133"/>
      <c r="G58" s="133"/>
      <c r="L58" s="133"/>
      <c r="M58" s="133"/>
      <c r="N58" s="133"/>
      <c r="O58" s="133"/>
      <c r="P58" s="133"/>
      <c r="Q58" s="133"/>
      <c r="S58" s="133"/>
      <c r="V58" s="133"/>
      <c r="W58" s="133"/>
      <c r="Y58" s="133"/>
      <c r="Z58" s="133"/>
    </row>
    <row r="59" ht="14.25" customHeight="1">
      <c r="D59" s="133"/>
      <c r="E59" s="133"/>
      <c r="G59" s="133"/>
      <c r="L59" s="133"/>
      <c r="M59" s="133"/>
      <c r="N59" s="133"/>
      <c r="O59" s="133"/>
      <c r="P59" s="133"/>
      <c r="Q59" s="133"/>
      <c r="S59" s="133"/>
      <c r="V59" s="133"/>
      <c r="W59" s="133"/>
      <c r="Y59" s="133"/>
      <c r="Z59" s="133"/>
    </row>
    <row r="60" ht="14.25" customHeight="1">
      <c r="D60" s="133"/>
      <c r="E60" s="133"/>
      <c r="G60" s="133"/>
      <c r="L60" s="133"/>
      <c r="M60" s="133"/>
      <c r="N60" s="133"/>
      <c r="O60" s="133"/>
      <c r="P60" s="133"/>
      <c r="Q60" s="133"/>
      <c r="S60" s="133"/>
      <c r="V60" s="133"/>
      <c r="W60" s="133"/>
      <c r="Y60" s="133"/>
      <c r="Z60" s="133"/>
    </row>
    <row r="61" ht="14.25" customHeight="1">
      <c r="D61" s="133"/>
      <c r="E61" s="133"/>
      <c r="G61" s="133"/>
      <c r="L61" s="133"/>
      <c r="M61" s="133"/>
      <c r="N61" s="133"/>
      <c r="O61" s="133"/>
      <c r="P61" s="133"/>
      <c r="Q61" s="133"/>
      <c r="S61" s="133"/>
      <c r="V61" s="133"/>
      <c r="W61" s="133"/>
      <c r="Y61" s="133"/>
      <c r="Z61" s="133"/>
    </row>
    <row r="62" ht="14.25" customHeight="1">
      <c r="D62" s="133"/>
      <c r="E62" s="133"/>
      <c r="G62" s="133"/>
      <c r="L62" s="133"/>
      <c r="M62" s="133"/>
      <c r="N62" s="133"/>
      <c r="O62" s="133"/>
      <c r="P62" s="133"/>
      <c r="Q62" s="133"/>
      <c r="S62" s="133"/>
      <c r="V62" s="133"/>
      <c r="W62" s="133"/>
      <c r="Y62" s="133"/>
      <c r="Z62" s="133"/>
    </row>
    <row r="63" ht="14.25" customHeight="1">
      <c r="D63" s="133"/>
      <c r="E63" s="133"/>
      <c r="G63" s="133"/>
      <c r="L63" s="133"/>
      <c r="M63" s="133"/>
      <c r="N63" s="133"/>
      <c r="O63" s="133"/>
      <c r="P63" s="133"/>
      <c r="Q63" s="133"/>
      <c r="S63" s="133"/>
      <c r="V63" s="133"/>
      <c r="W63" s="133"/>
      <c r="Y63" s="133"/>
      <c r="Z63" s="133"/>
    </row>
    <row r="64" ht="14.25" customHeight="1">
      <c r="D64" s="133"/>
      <c r="E64" s="133"/>
      <c r="G64" s="133"/>
      <c r="L64" s="133"/>
      <c r="M64" s="133"/>
      <c r="N64" s="133"/>
      <c r="O64" s="133"/>
      <c r="P64" s="133"/>
      <c r="Q64" s="133"/>
      <c r="S64" s="133"/>
      <c r="V64" s="133"/>
      <c r="W64" s="133"/>
      <c r="Y64" s="133"/>
      <c r="Z64" s="133"/>
    </row>
    <row r="65" ht="14.25" customHeight="1">
      <c r="D65" s="133"/>
      <c r="E65" s="133"/>
      <c r="G65" s="133"/>
      <c r="L65" s="133"/>
      <c r="M65" s="133"/>
      <c r="N65" s="133"/>
      <c r="O65" s="133"/>
      <c r="P65" s="133"/>
      <c r="Q65" s="133"/>
      <c r="S65" s="133"/>
      <c r="V65" s="133"/>
      <c r="W65" s="133"/>
      <c r="Y65" s="133"/>
      <c r="Z65" s="133"/>
    </row>
    <row r="66" ht="14.25" customHeight="1">
      <c r="D66" s="133"/>
      <c r="E66" s="133"/>
      <c r="G66" s="133"/>
      <c r="L66" s="133"/>
      <c r="M66" s="133"/>
      <c r="N66" s="133"/>
      <c r="O66" s="133"/>
      <c r="P66" s="133"/>
      <c r="Q66" s="133"/>
      <c r="S66" s="133"/>
      <c r="V66" s="133"/>
      <c r="W66" s="133"/>
      <c r="Y66" s="133"/>
      <c r="Z66" s="133"/>
    </row>
    <row r="67" ht="14.25" customHeight="1">
      <c r="D67" s="133"/>
      <c r="E67" s="133"/>
      <c r="G67" s="133"/>
      <c r="L67" s="133"/>
      <c r="M67" s="133"/>
      <c r="N67" s="133"/>
      <c r="O67" s="133"/>
      <c r="P67" s="133"/>
      <c r="Q67" s="133"/>
      <c r="S67" s="133"/>
      <c r="V67" s="133"/>
      <c r="W67" s="133"/>
      <c r="Y67" s="133"/>
      <c r="Z67" s="133"/>
    </row>
    <row r="68" ht="14.25" customHeight="1">
      <c r="D68" s="133"/>
      <c r="E68" s="133"/>
      <c r="G68" s="133"/>
      <c r="L68" s="133"/>
      <c r="M68" s="133"/>
      <c r="N68" s="133"/>
      <c r="O68" s="133"/>
      <c r="P68" s="133"/>
      <c r="Q68" s="133"/>
      <c r="S68" s="133"/>
      <c r="V68" s="133"/>
      <c r="W68" s="133"/>
      <c r="Y68" s="133"/>
      <c r="Z68" s="133"/>
    </row>
    <row r="69" ht="14.25" customHeight="1">
      <c r="D69" s="133"/>
      <c r="E69" s="133"/>
      <c r="G69" s="133"/>
      <c r="L69" s="133"/>
      <c r="M69" s="133"/>
      <c r="N69" s="133"/>
      <c r="O69" s="133"/>
      <c r="P69" s="133"/>
      <c r="Q69" s="133"/>
      <c r="S69" s="133"/>
      <c r="V69" s="133"/>
      <c r="W69" s="133"/>
      <c r="Y69" s="133"/>
      <c r="Z69" s="133"/>
    </row>
    <row r="70" ht="14.25" customHeight="1">
      <c r="D70" s="133"/>
      <c r="E70" s="133"/>
      <c r="G70" s="133"/>
      <c r="L70" s="133"/>
      <c r="M70" s="133"/>
      <c r="N70" s="133"/>
      <c r="O70" s="133"/>
      <c r="P70" s="133"/>
      <c r="Q70" s="133"/>
      <c r="S70" s="133"/>
      <c r="V70" s="133"/>
      <c r="W70" s="133"/>
      <c r="Y70" s="133"/>
      <c r="Z70" s="133"/>
    </row>
    <row r="71" ht="14.25" customHeight="1">
      <c r="D71" s="133"/>
      <c r="E71" s="133"/>
      <c r="G71" s="133"/>
      <c r="L71" s="133"/>
      <c r="M71" s="133"/>
      <c r="N71" s="133"/>
      <c r="O71" s="133"/>
      <c r="P71" s="133"/>
      <c r="Q71" s="133"/>
      <c r="S71" s="133"/>
      <c r="V71" s="133"/>
      <c r="W71" s="133"/>
      <c r="Y71" s="133"/>
      <c r="Z71" s="133"/>
    </row>
    <row r="72" ht="14.25" customHeight="1">
      <c r="D72" s="133"/>
      <c r="E72" s="133"/>
      <c r="G72" s="133"/>
      <c r="L72" s="133"/>
      <c r="M72" s="133"/>
      <c r="N72" s="133"/>
      <c r="O72" s="133"/>
      <c r="P72" s="133"/>
      <c r="Q72" s="133"/>
      <c r="S72" s="133"/>
      <c r="V72" s="133"/>
      <c r="W72" s="133"/>
      <c r="Y72" s="133"/>
      <c r="Z72" s="133"/>
    </row>
    <row r="73" ht="14.25" customHeight="1">
      <c r="D73" s="133"/>
      <c r="E73" s="133"/>
      <c r="G73" s="133"/>
      <c r="L73" s="133"/>
      <c r="M73" s="133"/>
      <c r="N73" s="133"/>
      <c r="O73" s="133"/>
      <c r="P73" s="133"/>
      <c r="Q73" s="133"/>
      <c r="S73" s="133"/>
      <c r="V73" s="133"/>
      <c r="W73" s="133"/>
      <c r="Y73" s="133"/>
      <c r="Z73" s="133"/>
    </row>
    <row r="74" ht="14.25" customHeight="1">
      <c r="D74" s="133"/>
      <c r="E74" s="133"/>
      <c r="G74" s="133"/>
      <c r="L74" s="133"/>
      <c r="M74" s="133"/>
      <c r="N74" s="133"/>
      <c r="O74" s="133"/>
      <c r="P74" s="133"/>
      <c r="Q74" s="133"/>
      <c r="S74" s="133"/>
      <c r="V74" s="133"/>
      <c r="W74" s="133"/>
      <c r="Y74" s="133"/>
      <c r="Z74" s="133"/>
    </row>
    <row r="75" ht="14.25" customHeight="1">
      <c r="D75" s="133"/>
      <c r="E75" s="133"/>
      <c r="G75" s="133"/>
      <c r="L75" s="133"/>
      <c r="M75" s="133"/>
      <c r="N75" s="133"/>
      <c r="O75" s="133"/>
      <c r="P75" s="133"/>
      <c r="Q75" s="133"/>
      <c r="S75" s="133"/>
      <c r="V75" s="133"/>
      <c r="W75" s="133"/>
      <c r="Y75" s="133"/>
      <c r="Z75" s="133"/>
    </row>
    <row r="76" ht="14.25" customHeight="1">
      <c r="D76" s="133"/>
      <c r="E76" s="133"/>
      <c r="G76" s="133"/>
      <c r="L76" s="133"/>
      <c r="M76" s="133"/>
      <c r="N76" s="133"/>
      <c r="O76" s="133"/>
      <c r="P76" s="133"/>
      <c r="Q76" s="133"/>
      <c r="S76" s="133"/>
      <c r="V76" s="133"/>
      <c r="W76" s="133"/>
      <c r="Y76" s="133"/>
      <c r="Z76" s="133"/>
    </row>
    <row r="77" ht="14.25" customHeight="1">
      <c r="D77" s="133"/>
      <c r="E77" s="133"/>
      <c r="G77" s="133"/>
      <c r="L77" s="133"/>
      <c r="M77" s="133"/>
      <c r="N77" s="133"/>
      <c r="O77" s="133"/>
      <c r="P77" s="133"/>
      <c r="Q77" s="133"/>
      <c r="S77" s="133"/>
      <c r="V77" s="133"/>
      <c r="W77" s="133"/>
      <c r="Y77" s="133"/>
      <c r="Z77" s="133"/>
    </row>
    <row r="78" ht="14.25" customHeight="1">
      <c r="D78" s="133"/>
      <c r="E78" s="133"/>
      <c r="G78" s="133"/>
      <c r="L78" s="133"/>
      <c r="M78" s="133"/>
      <c r="N78" s="133"/>
      <c r="O78" s="133"/>
      <c r="P78" s="133"/>
      <c r="Q78" s="133"/>
      <c r="S78" s="133"/>
      <c r="V78" s="133"/>
      <c r="W78" s="133"/>
      <c r="Y78" s="133"/>
      <c r="Z78" s="133"/>
    </row>
    <row r="79" ht="14.25" customHeight="1">
      <c r="D79" s="133"/>
      <c r="E79" s="133"/>
      <c r="G79" s="133"/>
      <c r="L79" s="133"/>
      <c r="M79" s="133"/>
      <c r="N79" s="133"/>
      <c r="O79" s="133"/>
      <c r="P79" s="133"/>
      <c r="Q79" s="133"/>
      <c r="S79" s="133"/>
      <c r="V79" s="133"/>
      <c r="W79" s="133"/>
      <c r="Y79" s="133"/>
      <c r="Z79" s="133"/>
    </row>
    <row r="80" ht="14.25" customHeight="1">
      <c r="D80" s="133"/>
      <c r="E80" s="133"/>
      <c r="G80" s="133"/>
      <c r="L80" s="133"/>
      <c r="M80" s="133"/>
      <c r="N80" s="133"/>
      <c r="O80" s="133"/>
      <c r="P80" s="133"/>
      <c r="Q80" s="133"/>
      <c r="S80" s="133"/>
      <c r="V80" s="133"/>
      <c r="W80" s="133"/>
      <c r="Y80" s="133"/>
      <c r="Z80" s="133"/>
    </row>
    <row r="81" ht="14.25" customHeight="1">
      <c r="D81" s="133"/>
      <c r="E81" s="133"/>
      <c r="G81" s="133"/>
      <c r="L81" s="133"/>
      <c r="M81" s="133"/>
      <c r="N81" s="133"/>
      <c r="O81" s="133"/>
      <c r="P81" s="133"/>
      <c r="Q81" s="133"/>
      <c r="S81" s="133"/>
      <c r="V81" s="133"/>
      <c r="W81" s="133"/>
      <c r="Y81" s="133"/>
      <c r="Z81" s="133"/>
    </row>
    <row r="82" ht="14.25" customHeight="1">
      <c r="D82" s="133"/>
      <c r="E82" s="133"/>
      <c r="G82" s="133"/>
      <c r="L82" s="133"/>
      <c r="M82" s="133"/>
      <c r="N82" s="133"/>
      <c r="O82" s="133"/>
      <c r="P82" s="133"/>
      <c r="Q82" s="133"/>
      <c r="S82" s="133"/>
      <c r="V82" s="133"/>
      <c r="W82" s="133"/>
      <c r="Y82" s="133"/>
      <c r="Z82" s="133"/>
    </row>
    <row r="83" ht="14.25" customHeight="1">
      <c r="D83" s="133"/>
      <c r="E83" s="133"/>
      <c r="G83" s="133"/>
      <c r="L83" s="133"/>
      <c r="M83" s="133"/>
      <c r="N83" s="133"/>
      <c r="O83" s="133"/>
      <c r="P83" s="133"/>
      <c r="Q83" s="133"/>
      <c r="S83" s="133"/>
      <c r="V83" s="133"/>
      <c r="W83" s="133"/>
      <c r="Y83" s="133"/>
      <c r="Z83" s="133"/>
    </row>
    <row r="84" ht="14.25" customHeight="1">
      <c r="D84" s="133"/>
      <c r="E84" s="133"/>
      <c r="G84" s="133"/>
      <c r="L84" s="133"/>
      <c r="M84" s="133"/>
      <c r="N84" s="133"/>
      <c r="O84" s="133"/>
      <c r="P84" s="133"/>
      <c r="Q84" s="133"/>
      <c r="S84" s="133"/>
      <c r="V84" s="133"/>
      <c r="W84" s="133"/>
      <c r="Y84" s="133"/>
      <c r="Z84" s="133"/>
    </row>
    <row r="85" ht="14.25" customHeight="1">
      <c r="D85" s="133"/>
      <c r="E85" s="133"/>
      <c r="G85" s="133"/>
      <c r="L85" s="133"/>
      <c r="M85" s="133"/>
      <c r="N85" s="133"/>
      <c r="O85" s="133"/>
      <c r="P85" s="133"/>
      <c r="Q85" s="133"/>
      <c r="S85" s="133"/>
      <c r="V85" s="133"/>
      <c r="W85" s="133"/>
      <c r="Y85" s="133"/>
      <c r="Z85" s="133"/>
    </row>
    <row r="86" ht="14.25" customHeight="1">
      <c r="D86" s="133"/>
      <c r="E86" s="133"/>
      <c r="G86" s="133"/>
      <c r="L86" s="133"/>
      <c r="M86" s="133"/>
      <c r="N86" s="133"/>
      <c r="O86" s="133"/>
      <c r="P86" s="133"/>
      <c r="Q86" s="133"/>
      <c r="S86" s="133"/>
      <c r="V86" s="133"/>
      <c r="W86" s="133"/>
      <c r="Y86" s="133"/>
      <c r="Z86" s="133"/>
    </row>
    <row r="87" ht="14.25" customHeight="1">
      <c r="D87" s="133"/>
      <c r="E87" s="133"/>
      <c r="G87" s="133"/>
      <c r="L87" s="133"/>
      <c r="M87" s="133"/>
      <c r="N87" s="133"/>
      <c r="O87" s="133"/>
      <c r="P87" s="133"/>
      <c r="Q87" s="133"/>
      <c r="S87" s="133"/>
      <c r="V87" s="133"/>
      <c r="W87" s="133"/>
      <c r="Y87" s="133"/>
      <c r="Z87" s="133"/>
    </row>
    <row r="88" ht="14.25" customHeight="1">
      <c r="D88" s="133"/>
      <c r="E88" s="133"/>
      <c r="G88" s="133"/>
      <c r="L88" s="133"/>
      <c r="M88" s="133"/>
      <c r="N88" s="133"/>
      <c r="O88" s="133"/>
      <c r="P88" s="133"/>
      <c r="Q88" s="133"/>
      <c r="S88" s="133"/>
      <c r="V88" s="133"/>
      <c r="W88" s="133"/>
      <c r="Y88" s="133"/>
      <c r="Z88" s="133"/>
    </row>
    <row r="89" ht="14.25" customHeight="1">
      <c r="D89" s="133"/>
      <c r="E89" s="133"/>
      <c r="G89" s="133"/>
      <c r="L89" s="133"/>
      <c r="M89" s="133"/>
      <c r="N89" s="133"/>
      <c r="O89" s="133"/>
      <c r="P89" s="133"/>
      <c r="Q89" s="133"/>
      <c r="S89" s="133"/>
      <c r="V89" s="133"/>
      <c r="W89" s="133"/>
      <c r="Y89" s="133"/>
      <c r="Z89" s="133"/>
    </row>
    <row r="90" ht="14.25" customHeight="1">
      <c r="D90" s="133"/>
      <c r="E90" s="133"/>
      <c r="G90" s="133"/>
      <c r="L90" s="133"/>
      <c r="M90" s="133"/>
      <c r="N90" s="133"/>
      <c r="O90" s="133"/>
      <c r="P90" s="133"/>
      <c r="Q90" s="133"/>
      <c r="S90" s="133"/>
      <c r="V90" s="133"/>
      <c r="W90" s="133"/>
      <c r="Y90" s="133"/>
      <c r="Z90" s="133"/>
    </row>
    <row r="91" ht="14.25" customHeight="1">
      <c r="D91" s="133"/>
      <c r="E91" s="133"/>
      <c r="G91" s="133"/>
      <c r="L91" s="133"/>
      <c r="M91" s="133"/>
      <c r="N91" s="133"/>
      <c r="O91" s="133"/>
      <c r="P91" s="133"/>
      <c r="Q91" s="133"/>
      <c r="S91" s="133"/>
      <c r="V91" s="133"/>
      <c r="W91" s="133"/>
      <c r="Y91" s="133"/>
      <c r="Z91" s="133"/>
    </row>
    <row r="92" ht="14.25" customHeight="1">
      <c r="D92" s="133"/>
      <c r="E92" s="133"/>
      <c r="G92" s="133"/>
      <c r="L92" s="133"/>
      <c r="M92" s="133"/>
      <c r="N92" s="133"/>
      <c r="O92" s="133"/>
      <c r="P92" s="133"/>
      <c r="Q92" s="133"/>
      <c r="S92" s="133"/>
      <c r="V92" s="133"/>
      <c r="W92" s="133"/>
      <c r="Y92" s="133"/>
      <c r="Z92" s="133"/>
    </row>
    <row r="93" ht="14.25" customHeight="1">
      <c r="D93" s="133"/>
      <c r="E93" s="133"/>
      <c r="G93" s="133"/>
      <c r="L93" s="133"/>
      <c r="M93" s="133"/>
      <c r="N93" s="133"/>
      <c r="O93" s="133"/>
      <c r="P93" s="133"/>
      <c r="Q93" s="133"/>
      <c r="S93" s="133"/>
      <c r="V93" s="133"/>
      <c r="W93" s="133"/>
      <c r="Y93" s="133"/>
      <c r="Z93" s="133"/>
    </row>
    <row r="94" ht="14.25" customHeight="1">
      <c r="D94" s="133"/>
      <c r="E94" s="133"/>
      <c r="G94" s="133"/>
      <c r="L94" s="133"/>
      <c r="M94" s="133"/>
      <c r="N94" s="133"/>
      <c r="O94" s="133"/>
      <c r="P94" s="133"/>
      <c r="Q94" s="133"/>
      <c r="S94" s="133"/>
      <c r="V94" s="133"/>
      <c r="W94" s="133"/>
      <c r="Y94" s="133"/>
      <c r="Z94" s="133"/>
    </row>
    <row r="95" ht="14.25" customHeight="1">
      <c r="D95" s="133"/>
      <c r="E95" s="133"/>
      <c r="G95" s="133"/>
      <c r="L95" s="133"/>
      <c r="M95" s="133"/>
      <c r="N95" s="133"/>
      <c r="O95" s="133"/>
      <c r="P95" s="133"/>
      <c r="Q95" s="133"/>
      <c r="S95" s="133"/>
      <c r="V95" s="133"/>
      <c r="W95" s="133"/>
      <c r="Y95" s="133"/>
      <c r="Z95" s="133"/>
    </row>
    <row r="96" ht="14.25" customHeight="1">
      <c r="D96" s="133"/>
      <c r="E96" s="133"/>
      <c r="G96" s="133"/>
      <c r="L96" s="133"/>
      <c r="M96" s="133"/>
      <c r="N96" s="133"/>
      <c r="O96" s="133"/>
      <c r="P96" s="133"/>
      <c r="Q96" s="133"/>
      <c r="S96" s="133"/>
      <c r="V96" s="133"/>
      <c r="W96" s="133"/>
      <c r="Y96" s="133"/>
      <c r="Z96" s="133"/>
    </row>
    <row r="97" ht="14.25" customHeight="1">
      <c r="D97" s="133"/>
      <c r="E97" s="133"/>
      <c r="G97" s="133"/>
      <c r="L97" s="133"/>
      <c r="M97" s="133"/>
      <c r="N97" s="133"/>
      <c r="O97" s="133"/>
      <c r="P97" s="133"/>
      <c r="Q97" s="133"/>
      <c r="S97" s="133"/>
      <c r="V97" s="133"/>
      <c r="W97" s="133"/>
      <c r="Y97" s="133"/>
      <c r="Z97" s="133"/>
    </row>
    <row r="98" ht="14.25" customHeight="1">
      <c r="D98" s="133"/>
      <c r="E98" s="133"/>
      <c r="G98" s="133"/>
      <c r="L98" s="133"/>
      <c r="M98" s="133"/>
      <c r="N98" s="133"/>
      <c r="O98" s="133"/>
      <c r="P98" s="133"/>
      <c r="Q98" s="133"/>
      <c r="S98" s="133"/>
      <c r="V98" s="133"/>
      <c r="W98" s="133"/>
      <c r="Y98" s="133"/>
      <c r="Z98" s="133"/>
    </row>
    <row r="99" ht="14.25" customHeight="1">
      <c r="D99" s="133"/>
      <c r="E99" s="133"/>
      <c r="G99" s="133"/>
      <c r="L99" s="133"/>
      <c r="M99" s="133"/>
      <c r="N99" s="133"/>
      <c r="O99" s="133"/>
      <c r="P99" s="133"/>
      <c r="Q99" s="133"/>
      <c r="S99" s="133"/>
      <c r="V99" s="133"/>
      <c r="W99" s="133"/>
      <c r="Y99" s="133"/>
      <c r="Z99" s="133"/>
    </row>
    <row r="100" ht="14.25" customHeight="1">
      <c r="D100" s="133"/>
      <c r="E100" s="133"/>
      <c r="G100" s="133"/>
      <c r="L100" s="133"/>
      <c r="M100" s="133"/>
      <c r="N100" s="133"/>
      <c r="O100" s="133"/>
      <c r="P100" s="133"/>
      <c r="Q100" s="133"/>
      <c r="S100" s="133"/>
      <c r="V100" s="133"/>
      <c r="W100" s="133"/>
      <c r="Y100" s="133"/>
      <c r="Z100" s="133"/>
    </row>
    <row r="101" ht="14.25" customHeight="1">
      <c r="D101" s="133"/>
      <c r="E101" s="133"/>
      <c r="G101" s="133"/>
      <c r="L101" s="133"/>
      <c r="M101" s="133"/>
      <c r="N101" s="133"/>
      <c r="O101" s="133"/>
      <c r="P101" s="133"/>
      <c r="Q101" s="133"/>
      <c r="S101" s="133"/>
      <c r="V101" s="133"/>
      <c r="W101" s="133"/>
      <c r="Y101" s="133"/>
      <c r="Z101" s="133"/>
    </row>
    <row r="102" ht="14.25" customHeight="1">
      <c r="D102" s="133"/>
      <c r="E102" s="133"/>
      <c r="G102" s="133"/>
      <c r="L102" s="133"/>
      <c r="M102" s="133"/>
      <c r="N102" s="133"/>
      <c r="O102" s="133"/>
      <c r="P102" s="133"/>
      <c r="Q102" s="133"/>
      <c r="S102" s="133"/>
      <c r="V102" s="133"/>
      <c r="W102" s="133"/>
      <c r="Y102" s="133"/>
      <c r="Z102" s="133"/>
    </row>
    <row r="103" ht="14.25" customHeight="1">
      <c r="D103" s="133"/>
      <c r="E103" s="133"/>
      <c r="G103" s="133"/>
      <c r="L103" s="133"/>
      <c r="M103" s="133"/>
      <c r="N103" s="133"/>
      <c r="O103" s="133"/>
      <c r="P103" s="133"/>
      <c r="Q103" s="133"/>
      <c r="S103" s="133"/>
      <c r="V103" s="133"/>
      <c r="W103" s="133"/>
      <c r="Y103" s="133"/>
      <c r="Z103" s="133"/>
    </row>
    <row r="104" ht="14.25" customHeight="1">
      <c r="D104" s="133"/>
      <c r="E104" s="133"/>
      <c r="G104" s="133"/>
      <c r="L104" s="133"/>
      <c r="M104" s="133"/>
      <c r="N104" s="133"/>
      <c r="O104" s="133"/>
      <c r="P104" s="133"/>
      <c r="Q104" s="133"/>
      <c r="S104" s="133"/>
      <c r="V104" s="133"/>
      <c r="W104" s="133"/>
      <c r="Y104" s="133"/>
      <c r="Z104" s="133"/>
    </row>
    <row r="105" ht="14.25" customHeight="1">
      <c r="D105" s="133"/>
      <c r="E105" s="133"/>
      <c r="G105" s="133"/>
      <c r="L105" s="133"/>
      <c r="M105" s="133"/>
      <c r="N105" s="133"/>
      <c r="O105" s="133"/>
      <c r="P105" s="133"/>
      <c r="Q105" s="133"/>
      <c r="S105" s="133"/>
      <c r="V105" s="133"/>
      <c r="W105" s="133"/>
      <c r="Y105" s="133"/>
      <c r="Z105" s="133"/>
    </row>
    <row r="106" ht="14.25" customHeight="1">
      <c r="D106" s="133"/>
      <c r="E106" s="133"/>
      <c r="G106" s="133"/>
      <c r="L106" s="133"/>
      <c r="M106" s="133"/>
      <c r="N106" s="133"/>
      <c r="O106" s="133"/>
      <c r="P106" s="133"/>
      <c r="Q106" s="133"/>
      <c r="S106" s="133"/>
      <c r="V106" s="133"/>
      <c r="W106" s="133"/>
      <c r="Y106" s="133"/>
      <c r="Z106" s="133"/>
    </row>
    <row r="107" ht="14.25" customHeight="1">
      <c r="D107" s="133"/>
      <c r="E107" s="133"/>
      <c r="G107" s="133"/>
      <c r="L107" s="133"/>
      <c r="M107" s="133"/>
      <c r="N107" s="133"/>
      <c r="O107" s="133"/>
      <c r="P107" s="133"/>
      <c r="Q107" s="133"/>
      <c r="S107" s="133"/>
      <c r="V107" s="133"/>
      <c r="W107" s="133"/>
      <c r="Y107" s="133"/>
      <c r="Z107" s="133"/>
    </row>
    <row r="108" ht="14.25" customHeight="1">
      <c r="D108" s="133"/>
      <c r="E108" s="133"/>
      <c r="G108" s="133"/>
      <c r="L108" s="133"/>
      <c r="M108" s="133"/>
      <c r="N108" s="133"/>
      <c r="O108" s="133"/>
      <c r="P108" s="133"/>
      <c r="Q108" s="133"/>
      <c r="S108" s="133"/>
      <c r="V108" s="133"/>
      <c r="W108" s="133"/>
      <c r="Y108" s="133"/>
      <c r="Z108" s="133"/>
    </row>
    <row r="109" ht="14.25" customHeight="1">
      <c r="D109" s="133"/>
      <c r="E109" s="133"/>
      <c r="G109" s="133"/>
      <c r="L109" s="133"/>
      <c r="M109" s="133"/>
      <c r="N109" s="133"/>
      <c r="O109" s="133"/>
      <c r="P109" s="133"/>
      <c r="Q109" s="133"/>
      <c r="S109" s="133"/>
      <c r="V109" s="133"/>
      <c r="W109" s="133"/>
      <c r="Y109" s="133"/>
      <c r="Z109" s="133"/>
    </row>
    <row r="110" ht="14.25" customHeight="1">
      <c r="D110" s="133"/>
      <c r="E110" s="133"/>
      <c r="G110" s="133"/>
      <c r="L110" s="133"/>
      <c r="M110" s="133"/>
      <c r="N110" s="133"/>
      <c r="O110" s="133"/>
      <c r="P110" s="133"/>
      <c r="Q110" s="133"/>
      <c r="S110" s="133"/>
      <c r="V110" s="133"/>
      <c r="W110" s="133"/>
      <c r="Y110" s="133"/>
      <c r="Z110" s="133"/>
    </row>
    <row r="111" ht="14.25" customHeight="1">
      <c r="D111" s="133"/>
      <c r="E111" s="133"/>
      <c r="G111" s="133"/>
      <c r="L111" s="133"/>
      <c r="M111" s="133"/>
      <c r="N111" s="133"/>
      <c r="O111" s="133"/>
      <c r="P111" s="133"/>
      <c r="Q111" s="133"/>
      <c r="S111" s="133"/>
      <c r="V111" s="133"/>
      <c r="W111" s="133"/>
      <c r="Y111" s="133"/>
      <c r="Z111" s="133"/>
    </row>
    <row r="112" ht="14.25" customHeight="1">
      <c r="D112" s="133"/>
      <c r="E112" s="133"/>
      <c r="G112" s="133"/>
      <c r="L112" s="133"/>
      <c r="M112" s="133"/>
      <c r="N112" s="133"/>
      <c r="O112" s="133"/>
      <c r="P112" s="133"/>
      <c r="Q112" s="133"/>
      <c r="S112" s="133"/>
      <c r="V112" s="133"/>
      <c r="W112" s="133"/>
      <c r="Y112" s="133"/>
      <c r="Z112" s="133"/>
    </row>
    <row r="113" ht="14.25" customHeight="1">
      <c r="D113" s="133"/>
      <c r="E113" s="133"/>
      <c r="G113" s="133"/>
      <c r="L113" s="133"/>
      <c r="M113" s="133"/>
      <c r="N113" s="133"/>
      <c r="O113" s="133"/>
      <c r="P113" s="133"/>
      <c r="Q113" s="133"/>
      <c r="S113" s="133"/>
      <c r="V113" s="133"/>
      <c r="W113" s="133"/>
      <c r="Y113" s="133"/>
      <c r="Z113" s="133"/>
    </row>
    <row r="114" ht="14.25" customHeight="1">
      <c r="D114" s="133"/>
      <c r="E114" s="133"/>
      <c r="G114" s="133"/>
      <c r="L114" s="133"/>
      <c r="M114" s="133"/>
      <c r="N114" s="133"/>
      <c r="O114" s="133"/>
      <c r="P114" s="133"/>
      <c r="Q114" s="133"/>
      <c r="S114" s="133"/>
      <c r="V114" s="133"/>
      <c r="W114" s="133"/>
      <c r="Y114" s="133"/>
      <c r="Z114" s="133"/>
    </row>
    <row r="115" ht="14.25" customHeight="1">
      <c r="D115" s="133"/>
      <c r="E115" s="133"/>
      <c r="G115" s="133"/>
      <c r="L115" s="133"/>
      <c r="M115" s="133"/>
      <c r="N115" s="133"/>
      <c r="O115" s="133"/>
      <c r="P115" s="133"/>
      <c r="Q115" s="133"/>
      <c r="S115" s="133"/>
      <c r="V115" s="133"/>
      <c r="W115" s="133"/>
      <c r="Y115" s="133"/>
      <c r="Z115" s="133"/>
    </row>
    <row r="116" ht="14.25" customHeight="1">
      <c r="D116" s="133"/>
      <c r="E116" s="133"/>
      <c r="G116" s="133"/>
      <c r="L116" s="133"/>
      <c r="M116" s="133"/>
      <c r="N116" s="133"/>
      <c r="O116" s="133"/>
      <c r="P116" s="133"/>
      <c r="Q116" s="133"/>
      <c r="S116" s="133"/>
      <c r="V116" s="133"/>
      <c r="W116" s="133"/>
      <c r="Y116" s="133"/>
      <c r="Z116" s="133"/>
    </row>
    <row r="117" ht="14.25" customHeight="1">
      <c r="D117" s="133"/>
      <c r="E117" s="133"/>
      <c r="G117" s="133"/>
      <c r="L117" s="133"/>
      <c r="M117" s="133"/>
      <c r="N117" s="133"/>
      <c r="O117" s="133"/>
      <c r="P117" s="133"/>
      <c r="Q117" s="133"/>
      <c r="S117" s="133"/>
      <c r="V117" s="133"/>
      <c r="W117" s="133"/>
      <c r="Y117" s="133"/>
      <c r="Z117" s="133"/>
    </row>
    <row r="118" ht="14.25" customHeight="1">
      <c r="D118" s="133"/>
      <c r="E118" s="133"/>
      <c r="G118" s="133"/>
      <c r="L118" s="133"/>
      <c r="M118" s="133"/>
      <c r="N118" s="133"/>
      <c r="O118" s="133"/>
      <c r="P118" s="133"/>
      <c r="Q118" s="133"/>
      <c r="S118" s="133"/>
      <c r="V118" s="133"/>
      <c r="W118" s="133"/>
      <c r="Y118" s="133"/>
      <c r="Z118" s="133"/>
    </row>
    <row r="119" ht="14.25" customHeight="1">
      <c r="D119" s="133"/>
      <c r="E119" s="133"/>
      <c r="G119" s="133"/>
      <c r="L119" s="133"/>
      <c r="M119" s="133"/>
      <c r="N119" s="133"/>
      <c r="O119" s="133"/>
      <c r="P119" s="133"/>
      <c r="Q119" s="133"/>
      <c r="S119" s="133"/>
      <c r="V119" s="133"/>
      <c r="W119" s="133"/>
      <c r="Y119" s="133"/>
      <c r="Z119" s="133"/>
    </row>
    <row r="120" ht="14.25" customHeight="1">
      <c r="D120" s="133"/>
      <c r="E120" s="133"/>
      <c r="G120" s="133"/>
      <c r="L120" s="133"/>
      <c r="M120" s="133"/>
      <c r="N120" s="133"/>
      <c r="O120" s="133"/>
      <c r="P120" s="133"/>
      <c r="Q120" s="133"/>
      <c r="S120" s="133"/>
      <c r="V120" s="133"/>
      <c r="W120" s="133"/>
      <c r="Y120" s="133"/>
      <c r="Z120" s="133"/>
    </row>
    <row r="121" ht="14.25" customHeight="1">
      <c r="D121" s="133"/>
      <c r="E121" s="133"/>
      <c r="G121" s="133"/>
      <c r="L121" s="133"/>
      <c r="M121" s="133"/>
      <c r="N121" s="133"/>
      <c r="O121" s="133"/>
      <c r="P121" s="133"/>
      <c r="Q121" s="133"/>
      <c r="S121" s="133"/>
      <c r="V121" s="133"/>
      <c r="W121" s="133"/>
      <c r="Y121" s="133"/>
      <c r="Z121" s="133"/>
    </row>
    <row r="122" ht="14.25" customHeight="1">
      <c r="D122" s="133"/>
      <c r="E122" s="133"/>
      <c r="G122" s="133"/>
      <c r="L122" s="133"/>
      <c r="M122" s="133"/>
      <c r="N122" s="133"/>
      <c r="O122" s="133"/>
      <c r="P122" s="133"/>
      <c r="Q122" s="133"/>
      <c r="S122" s="133"/>
      <c r="V122" s="133"/>
      <c r="W122" s="133"/>
      <c r="Y122" s="133"/>
      <c r="Z122" s="133"/>
    </row>
    <row r="123" ht="14.25" customHeight="1">
      <c r="D123" s="133"/>
      <c r="E123" s="133"/>
      <c r="G123" s="133"/>
      <c r="L123" s="133"/>
      <c r="M123" s="133"/>
      <c r="N123" s="133"/>
      <c r="O123" s="133"/>
      <c r="P123" s="133"/>
      <c r="Q123" s="133"/>
      <c r="S123" s="133"/>
      <c r="V123" s="133"/>
      <c r="W123" s="133"/>
      <c r="Y123" s="133"/>
      <c r="Z123" s="133"/>
    </row>
    <row r="124" ht="14.25" customHeight="1">
      <c r="D124" s="133"/>
      <c r="E124" s="133"/>
      <c r="G124" s="133"/>
      <c r="L124" s="133"/>
      <c r="M124" s="133"/>
      <c r="N124" s="133"/>
      <c r="O124" s="133"/>
      <c r="P124" s="133"/>
      <c r="Q124" s="133"/>
      <c r="S124" s="133"/>
      <c r="V124" s="133"/>
      <c r="W124" s="133"/>
      <c r="Y124" s="133"/>
      <c r="Z124" s="133"/>
    </row>
    <row r="125" ht="14.25" customHeight="1">
      <c r="D125" s="133"/>
      <c r="E125" s="133"/>
      <c r="G125" s="133"/>
      <c r="L125" s="133"/>
      <c r="M125" s="133"/>
      <c r="N125" s="133"/>
      <c r="O125" s="133"/>
      <c r="P125" s="133"/>
      <c r="Q125" s="133"/>
      <c r="S125" s="133"/>
      <c r="V125" s="133"/>
      <c r="W125" s="133"/>
      <c r="Y125" s="133"/>
      <c r="Z125" s="133"/>
    </row>
    <row r="126" ht="14.25" customHeight="1">
      <c r="D126" s="133"/>
      <c r="E126" s="133"/>
      <c r="G126" s="133"/>
      <c r="L126" s="133"/>
      <c r="M126" s="133"/>
      <c r="N126" s="133"/>
      <c r="O126" s="133"/>
      <c r="P126" s="133"/>
      <c r="Q126" s="133"/>
      <c r="S126" s="133"/>
      <c r="V126" s="133"/>
      <c r="W126" s="133"/>
      <c r="Y126" s="133"/>
      <c r="Z126" s="133"/>
    </row>
    <row r="127" ht="14.25" customHeight="1">
      <c r="D127" s="133"/>
      <c r="E127" s="133"/>
      <c r="G127" s="133"/>
      <c r="L127" s="133"/>
      <c r="M127" s="133"/>
      <c r="N127" s="133"/>
      <c r="O127" s="133"/>
      <c r="P127" s="133"/>
      <c r="Q127" s="133"/>
      <c r="S127" s="133"/>
      <c r="V127" s="133"/>
      <c r="W127" s="133"/>
      <c r="Y127" s="133"/>
      <c r="Z127" s="133"/>
    </row>
    <row r="128" ht="14.25" customHeight="1">
      <c r="D128" s="133"/>
      <c r="E128" s="133"/>
      <c r="G128" s="133"/>
      <c r="L128" s="133"/>
      <c r="M128" s="133"/>
      <c r="N128" s="133"/>
      <c r="O128" s="133"/>
      <c r="P128" s="133"/>
      <c r="Q128" s="133"/>
      <c r="S128" s="133"/>
      <c r="V128" s="133"/>
      <c r="W128" s="133"/>
      <c r="Y128" s="133"/>
      <c r="Z128" s="133"/>
    </row>
    <row r="129" ht="14.25" customHeight="1">
      <c r="D129" s="133"/>
      <c r="E129" s="133"/>
      <c r="G129" s="133"/>
      <c r="L129" s="133"/>
      <c r="M129" s="133"/>
      <c r="N129" s="133"/>
      <c r="O129" s="133"/>
      <c r="P129" s="133"/>
      <c r="Q129" s="133"/>
      <c r="S129" s="133"/>
      <c r="V129" s="133"/>
      <c r="W129" s="133"/>
      <c r="Y129" s="133"/>
      <c r="Z129" s="133"/>
    </row>
    <row r="130" ht="14.25" customHeight="1">
      <c r="D130" s="133"/>
      <c r="E130" s="133"/>
      <c r="G130" s="133"/>
      <c r="L130" s="133"/>
      <c r="M130" s="133"/>
      <c r="N130" s="133"/>
      <c r="O130" s="133"/>
      <c r="P130" s="133"/>
      <c r="Q130" s="133"/>
      <c r="S130" s="133"/>
      <c r="V130" s="133"/>
      <c r="W130" s="133"/>
      <c r="Y130" s="133"/>
      <c r="Z130" s="133"/>
    </row>
    <row r="131" ht="14.25" customHeight="1">
      <c r="D131" s="133"/>
      <c r="E131" s="133"/>
      <c r="G131" s="133"/>
      <c r="L131" s="133"/>
      <c r="M131" s="133"/>
      <c r="N131" s="133"/>
      <c r="O131" s="133"/>
      <c r="P131" s="133"/>
      <c r="Q131" s="133"/>
      <c r="S131" s="133"/>
      <c r="V131" s="133"/>
      <c r="W131" s="133"/>
      <c r="Y131" s="133"/>
      <c r="Z131" s="133"/>
    </row>
    <row r="132" ht="14.25" customHeight="1">
      <c r="D132" s="133"/>
      <c r="E132" s="133"/>
      <c r="G132" s="133"/>
      <c r="L132" s="133"/>
      <c r="M132" s="133"/>
      <c r="N132" s="133"/>
      <c r="O132" s="133"/>
      <c r="P132" s="133"/>
      <c r="Q132" s="133"/>
      <c r="S132" s="133"/>
      <c r="V132" s="133"/>
      <c r="W132" s="133"/>
      <c r="Y132" s="133"/>
      <c r="Z132" s="133"/>
    </row>
    <row r="133" ht="14.25" customHeight="1">
      <c r="D133" s="133"/>
      <c r="E133" s="133"/>
      <c r="G133" s="133"/>
      <c r="L133" s="133"/>
      <c r="M133" s="133"/>
      <c r="N133" s="133"/>
      <c r="O133" s="133"/>
      <c r="P133" s="133"/>
      <c r="Q133" s="133"/>
      <c r="S133" s="133"/>
      <c r="V133" s="133"/>
      <c r="W133" s="133"/>
      <c r="Y133" s="133"/>
      <c r="Z133" s="133"/>
    </row>
    <row r="134" ht="14.25" customHeight="1">
      <c r="D134" s="133"/>
      <c r="E134" s="133"/>
      <c r="G134" s="133"/>
      <c r="L134" s="133"/>
      <c r="M134" s="133"/>
      <c r="N134" s="133"/>
      <c r="O134" s="133"/>
      <c r="P134" s="133"/>
      <c r="Q134" s="133"/>
      <c r="S134" s="133"/>
      <c r="V134" s="133"/>
      <c r="W134" s="133"/>
      <c r="Y134" s="133"/>
      <c r="Z134" s="133"/>
    </row>
    <row r="135" ht="14.25" customHeight="1">
      <c r="D135" s="133"/>
      <c r="E135" s="133"/>
      <c r="G135" s="133"/>
      <c r="L135" s="133"/>
      <c r="M135" s="133"/>
      <c r="N135" s="133"/>
      <c r="O135" s="133"/>
      <c r="P135" s="133"/>
      <c r="Q135" s="133"/>
      <c r="S135" s="133"/>
      <c r="V135" s="133"/>
      <c r="W135" s="133"/>
      <c r="Y135" s="133"/>
      <c r="Z135" s="133"/>
    </row>
    <row r="136" ht="14.25" customHeight="1">
      <c r="D136" s="133"/>
      <c r="E136" s="133"/>
      <c r="G136" s="133"/>
      <c r="L136" s="133"/>
      <c r="M136" s="133"/>
      <c r="N136" s="133"/>
      <c r="O136" s="133"/>
      <c r="P136" s="133"/>
      <c r="Q136" s="133"/>
      <c r="S136" s="133"/>
      <c r="V136" s="133"/>
      <c r="W136" s="133"/>
      <c r="Y136" s="133"/>
      <c r="Z136" s="133"/>
    </row>
    <row r="137" ht="14.25" customHeight="1">
      <c r="D137" s="133"/>
      <c r="E137" s="133"/>
      <c r="G137" s="133"/>
      <c r="L137" s="133"/>
      <c r="M137" s="133"/>
      <c r="N137" s="133"/>
      <c r="O137" s="133"/>
      <c r="P137" s="133"/>
      <c r="Q137" s="133"/>
      <c r="S137" s="133"/>
      <c r="V137" s="133"/>
      <c r="W137" s="133"/>
      <c r="Y137" s="133"/>
      <c r="Z137" s="133"/>
    </row>
    <row r="138" ht="14.25" customHeight="1">
      <c r="D138" s="133"/>
      <c r="E138" s="133"/>
      <c r="G138" s="133"/>
      <c r="L138" s="133"/>
      <c r="M138" s="133"/>
      <c r="N138" s="133"/>
      <c r="O138" s="133"/>
      <c r="P138" s="133"/>
      <c r="Q138" s="133"/>
      <c r="S138" s="133"/>
      <c r="V138" s="133"/>
      <c r="W138" s="133"/>
      <c r="Y138" s="133"/>
      <c r="Z138" s="133"/>
    </row>
    <row r="139" ht="14.25" customHeight="1">
      <c r="D139" s="133"/>
      <c r="E139" s="133"/>
      <c r="G139" s="133"/>
      <c r="L139" s="133"/>
      <c r="M139" s="133"/>
      <c r="N139" s="133"/>
      <c r="O139" s="133"/>
      <c r="P139" s="133"/>
      <c r="Q139" s="133"/>
      <c r="S139" s="133"/>
      <c r="V139" s="133"/>
      <c r="W139" s="133"/>
      <c r="Y139" s="133"/>
      <c r="Z139" s="133"/>
    </row>
    <row r="140" ht="14.25" customHeight="1">
      <c r="D140" s="133"/>
      <c r="E140" s="133"/>
      <c r="G140" s="133"/>
      <c r="L140" s="133"/>
      <c r="M140" s="133"/>
      <c r="N140" s="133"/>
      <c r="O140" s="133"/>
      <c r="P140" s="133"/>
      <c r="Q140" s="133"/>
      <c r="S140" s="133"/>
      <c r="V140" s="133"/>
      <c r="W140" s="133"/>
      <c r="Y140" s="133"/>
      <c r="Z140" s="133"/>
    </row>
    <row r="141" ht="14.25" customHeight="1">
      <c r="D141" s="133"/>
      <c r="E141" s="133"/>
      <c r="G141" s="133"/>
      <c r="L141" s="133"/>
      <c r="M141" s="133"/>
      <c r="N141" s="133"/>
      <c r="O141" s="133"/>
      <c r="P141" s="133"/>
      <c r="Q141" s="133"/>
      <c r="S141" s="133"/>
      <c r="V141" s="133"/>
      <c r="W141" s="133"/>
      <c r="Y141" s="133"/>
      <c r="Z141" s="133"/>
    </row>
    <row r="142" ht="14.25" customHeight="1">
      <c r="D142" s="133"/>
      <c r="E142" s="133"/>
      <c r="G142" s="133"/>
      <c r="L142" s="133"/>
      <c r="M142" s="133"/>
      <c r="N142" s="133"/>
      <c r="O142" s="133"/>
      <c r="P142" s="133"/>
      <c r="Q142" s="133"/>
      <c r="S142" s="133"/>
      <c r="V142" s="133"/>
      <c r="W142" s="133"/>
      <c r="Y142" s="133"/>
      <c r="Z142" s="133"/>
    </row>
    <row r="143" ht="14.25" customHeight="1">
      <c r="D143" s="133"/>
      <c r="E143" s="133"/>
      <c r="G143" s="133"/>
      <c r="L143" s="133"/>
      <c r="M143" s="133"/>
      <c r="N143" s="133"/>
      <c r="O143" s="133"/>
      <c r="P143" s="133"/>
      <c r="Q143" s="133"/>
      <c r="S143" s="133"/>
      <c r="V143" s="133"/>
      <c r="W143" s="133"/>
      <c r="Y143" s="133"/>
      <c r="Z143" s="133"/>
    </row>
    <row r="144" ht="14.25" customHeight="1">
      <c r="D144" s="133"/>
      <c r="E144" s="133"/>
      <c r="G144" s="133"/>
      <c r="L144" s="133"/>
      <c r="M144" s="133"/>
      <c r="N144" s="133"/>
      <c r="O144" s="133"/>
      <c r="P144" s="133"/>
      <c r="Q144" s="133"/>
      <c r="S144" s="133"/>
      <c r="V144" s="133"/>
      <c r="W144" s="133"/>
      <c r="Y144" s="133"/>
      <c r="Z144" s="133"/>
    </row>
    <row r="145" ht="14.25" customHeight="1">
      <c r="D145" s="133"/>
      <c r="E145" s="133"/>
      <c r="G145" s="133"/>
      <c r="L145" s="133"/>
      <c r="M145" s="133"/>
      <c r="N145" s="133"/>
      <c r="O145" s="133"/>
      <c r="P145" s="133"/>
      <c r="Q145" s="133"/>
      <c r="S145" s="133"/>
      <c r="V145" s="133"/>
      <c r="W145" s="133"/>
      <c r="Y145" s="133"/>
      <c r="Z145" s="133"/>
    </row>
    <row r="146" ht="14.25" customHeight="1">
      <c r="D146" s="133"/>
      <c r="E146" s="133"/>
      <c r="G146" s="133"/>
      <c r="L146" s="133"/>
      <c r="M146" s="133"/>
      <c r="N146" s="133"/>
      <c r="O146" s="133"/>
      <c r="P146" s="133"/>
      <c r="Q146" s="133"/>
      <c r="S146" s="133"/>
      <c r="V146" s="133"/>
      <c r="W146" s="133"/>
      <c r="Y146" s="133"/>
      <c r="Z146" s="133"/>
    </row>
    <row r="147" ht="14.25" customHeight="1">
      <c r="D147" s="133"/>
      <c r="E147" s="133"/>
      <c r="G147" s="133"/>
      <c r="L147" s="133"/>
      <c r="M147" s="133"/>
      <c r="N147" s="133"/>
      <c r="O147" s="133"/>
      <c r="P147" s="133"/>
      <c r="Q147" s="133"/>
      <c r="S147" s="133"/>
      <c r="V147" s="133"/>
      <c r="W147" s="133"/>
      <c r="Y147" s="133"/>
      <c r="Z147" s="133"/>
    </row>
    <row r="148" ht="14.25" customHeight="1">
      <c r="D148" s="133"/>
      <c r="E148" s="133"/>
      <c r="G148" s="133"/>
      <c r="L148" s="133"/>
      <c r="M148" s="133"/>
      <c r="N148" s="133"/>
      <c r="O148" s="133"/>
      <c r="P148" s="133"/>
      <c r="Q148" s="133"/>
      <c r="S148" s="133"/>
      <c r="V148" s="133"/>
      <c r="W148" s="133"/>
      <c r="Y148" s="133"/>
      <c r="Z148" s="133"/>
    </row>
    <row r="149" ht="14.25" customHeight="1">
      <c r="D149" s="133"/>
      <c r="E149" s="133"/>
      <c r="G149" s="133"/>
      <c r="L149" s="133"/>
      <c r="M149" s="133"/>
      <c r="N149" s="133"/>
      <c r="O149" s="133"/>
      <c r="P149" s="133"/>
      <c r="Q149" s="133"/>
      <c r="S149" s="133"/>
      <c r="V149" s="133"/>
      <c r="W149" s="133"/>
      <c r="Y149" s="133"/>
      <c r="Z149" s="133"/>
    </row>
    <row r="150" ht="14.25" customHeight="1">
      <c r="D150" s="133"/>
      <c r="E150" s="133"/>
      <c r="G150" s="133"/>
      <c r="L150" s="133"/>
      <c r="M150" s="133"/>
      <c r="N150" s="133"/>
      <c r="O150" s="133"/>
      <c r="P150" s="133"/>
      <c r="Q150" s="133"/>
      <c r="S150" s="133"/>
      <c r="V150" s="133"/>
      <c r="W150" s="133"/>
      <c r="Y150" s="133"/>
      <c r="Z150" s="133"/>
    </row>
    <row r="151" ht="14.25" customHeight="1">
      <c r="D151" s="133"/>
      <c r="E151" s="133"/>
      <c r="G151" s="133"/>
      <c r="L151" s="133"/>
      <c r="M151" s="133"/>
      <c r="N151" s="133"/>
      <c r="O151" s="133"/>
      <c r="P151" s="133"/>
      <c r="Q151" s="133"/>
      <c r="S151" s="133"/>
      <c r="V151" s="133"/>
      <c r="W151" s="133"/>
      <c r="Y151" s="133"/>
      <c r="Z151" s="133"/>
    </row>
    <row r="152" ht="14.25" customHeight="1">
      <c r="D152" s="133"/>
      <c r="E152" s="133"/>
      <c r="G152" s="133"/>
      <c r="L152" s="133"/>
      <c r="M152" s="133"/>
      <c r="N152" s="133"/>
      <c r="O152" s="133"/>
      <c r="P152" s="133"/>
      <c r="Q152" s="133"/>
      <c r="S152" s="133"/>
      <c r="V152" s="133"/>
      <c r="W152" s="133"/>
      <c r="Y152" s="133"/>
      <c r="Z152" s="133"/>
    </row>
    <row r="153" ht="14.25" customHeight="1">
      <c r="D153" s="133"/>
      <c r="E153" s="133"/>
      <c r="G153" s="133"/>
      <c r="L153" s="133"/>
      <c r="M153" s="133"/>
      <c r="N153" s="133"/>
      <c r="O153" s="133"/>
      <c r="P153" s="133"/>
      <c r="Q153" s="133"/>
      <c r="S153" s="133"/>
      <c r="V153" s="133"/>
      <c r="W153" s="133"/>
      <c r="Y153" s="133"/>
      <c r="Z153" s="133"/>
    </row>
    <row r="154" ht="14.25" customHeight="1">
      <c r="D154" s="133"/>
      <c r="E154" s="133"/>
      <c r="G154" s="133"/>
      <c r="L154" s="133"/>
      <c r="M154" s="133"/>
      <c r="N154" s="133"/>
      <c r="O154" s="133"/>
      <c r="P154" s="133"/>
      <c r="Q154" s="133"/>
      <c r="S154" s="133"/>
      <c r="V154" s="133"/>
      <c r="W154" s="133"/>
      <c r="Y154" s="133"/>
      <c r="Z154" s="133"/>
    </row>
    <row r="155" ht="14.25" customHeight="1">
      <c r="D155" s="133"/>
      <c r="E155" s="133"/>
      <c r="G155" s="133"/>
      <c r="L155" s="133"/>
      <c r="M155" s="133"/>
      <c r="N155" s="133"/>
      <c r="O155" s="133"/>
      <c r="P155" s="133"/>
      <c r="Q155" s="133"/>
      <c r="S155" s="133"/>
      <c r="V155" s="133"/>
      <c r="W155" s="133"/>
      <c r="Y155" s="133"/>
      <c r="Z155" s="133"/>
    </row>
    <row r="156" ht="14.25" customHeight="1">
      <c r="D156" s="133"/>
      <c r="E156" s="133"/>
      <c r="G156" s="133"/>
      <c r="L156" s="133"/>
      <c r="M156" s="133"/>
      <c r="N156" s="133"/>
      <c r="O156" s="133"/>
      <c r="P156" s="133"/>
      <c r="Q156" s="133"/>
      <c r="S156" s="133"/>
      <c r="V156" s="133"/>
      <c r="W156" s="133"/>
      <c r="Y156" s="133"/>
      <c r="Z156" s="133"/>
    </row>
    <row r="157" ht="14.25" customHeight="1">
      <c r="D157" s="133"/>
      <c r="E157" s="133"/>
      <c r="G157" s="133"/>
      <c r="L157" s="133"/>
      <c r="M157" s="133"/>
      <c r="N157" s="133"/>
      <c r="O157" s="133"/>
      <c r="P157" s="133"/>
      <c r="Q157" s="133"/>
      <c r="S157" s="133"/>
      <c r="V157" s="133"/>
      <c r="W157" s="133"/>
      <c r="Y157" s="133"/>
      <c r="Z157" s="133"/>
    </row>
    <row r="158" ht="14.25" customHeight="1">
      <c r="D158" s="133"/>
      <c r="E158" s="133"/>
      <c r="G158" s="133"/>
      <c r="L158" s="133"/>
      <c r="M158" s="133"/>
      <c r="N158" s="133"/>
      <c r="O158" s="133"/>
      <c r="P158" s="133"/>
      <c r="Q158" s="133"/>
      <c r="S158" s="133"/>
      <c r="V158" s="133"/>
      <c r="W158" s="133"/>
      <c r="Y158" s="133"/>
      <c r="Z158" s="133"/>
    </row>
    <row r="159" ht="14.25" customHeight="1">
      <c r="D159" s="133"/>
      <c r="E159" s="133"/>
      <c r="G159" s="133"/>
      <c r="L159" s="133"/>
      <c r="M159" s="133"/>
      <c r="N159" s="133"/>
      <c r="O159" s="133"/>
      <c r="P159" s="133"/>
      <c r="Q159" s="133"/>
      <c r="S159" s="133"/>
      <c r="V159" s="133"/>
      <c r="W159" s="133"/>
      <c r="Y159" s="133"/>
      <c r="Z159" s="133"/>
    </row>
    <row r="160" ht="14.25" customHeight="1">
      <c r="D160" s="133"/>
      <c r="E160" s="133"/>
      <c r="G160" s="133"/>
      <c r="L160" s="133"/>
      <c r="M160" s="133"/>
      <c r="N160" s="133"/>
      <c r="O160" s="133"/>
      <c r="P160" s="133"/>
      <c r="Q160" s="133"/>
      <c r="S160" s="133"/>
      <c r="V160" s="133"/>
      <c r="W160" s="133"/>
      <c r="Y160" s="133"/>
      <c r="Z160" s="133"/>
    </row>
    <row r="161" ht="14.25" customHeight="1">
      <c r="D161" s="133"/>
      <c r="E161" s="133"/>
      <c r="G161" s="133"/>
      <c r="L161" s="133"/>
      <c r="M161" s="133"/>
      <c r="N161" s="133"/>
      <c r="O161" s="133"/>
      <c r="P161" s="133"/>
      <c r="Q161" s="133"/>
      <c r="S161" s="133"/>
      <c r="V161" s="133"/>
      <c r="W161" s="133"/>
      <c r="Y161" s="133"/>
      <c r="Z161" s="133"/>
    </row>
    <row r="162" ht="14.25" customHeight="1">
      <c r="D162" s="133"/>
      <c r="E162" s="133"/>
      <c r="G162" s="133"/>
      <c r="L162" s="133"/>
      <c r="M162" s="133"/>
      <c r="N162" s="133"/>
      <c r="O162" s="133"/>
      <c r="P162" s="133"/>
      <c r="Q162" s="133"/>
      <c r="S162" s="133"/>
      <c r="V162" s="133"/>
      <c r="W162" s="133"/>
      <c r="Y162" s="133"/>
      <c r="Z162" s="133"/>
    </row>
    <row r="163" ht="14.25" customHeight="1">
      <c r="D163" s="133"/>
      <c r="E163" s="133"/>
      <c r="G163" s="133"/>
      <c r="L163" s="133"/>
      <c r="M163" s="133"/>
      <c r="N163" s="133"/>
      <c r="O163" s="133"/>
      <c r="P163" s="133"/>
      <c r="Q163" s="133"/>
      <c r="S163" s="133"/>
      <c r="V163" s="133"/>
      <c r="W163" s="133"/>
      <c r="Y163" s="133"/>
      <c r="Z163" s="133"/>
    </row>
    <row r="164" ht="14.25" customHeight="1">
      <c r="D164" s="133"/>
      <c r="E164" s="133"/>
      <c r="G164" s="133"/>
      <c r="L164" s="133"/>
      <c r="M164" s="133"/>
      <c r="N164" s="133"/>
      <c r="O164" s="133"/>
      <c r="P164" s="133"/>
      <c r="Q164" s="133"/>
      <c r="S164" s="133"/>
      <c r="V164" s="133"/>
      <c r="W164" s="133"/>
      <c r="Y164" s="133"/>
      <c r="Z164" s="133"/>
    </row>
    <row r="165" ht="14.25" customHeight="1">
      <c r="D165" s="133"/>
      <c r="E165" s="133"/>
      <c r="G165" s="133"/>
      <c r="L165" s="133"/>
      <c r="M165" s="133"/>
      <c r="N165" s="133"/>
      <c r="O165" s="133"/>
      <c r="P165" s="133"/>
      <c r="Q165" s="133"/>
      <c r="S165" s="133"/>
      <c r="V165" s="133"/>
      <c r="W165" s="133"/>
      <c r="Y165" s="133"/>
      <c r="Z165" s="133"/>
    </row>
    <row r="166" ht="14.25" customHeight="1">
      <c r="D166" s="133"/>
      <c r="E166" s="133"/>
      <c r="G166" s="133"/>
      <c r="L166" s="133"/>
      <c r="M166" s="133"/>
      <c r="N166" s="133"/>
      <c r="O166" s="133"/>
      <c r="P166" s="133"/>
      <c r="Q166" s="133"/>
      <c r="S166" s="133"/>
      <c r="V166" s="133"/>
      <c r="W166" s="133"/>
      <c r="Y166" s="133"/>
      <c r="Z166" s="133"/>
    </row>
    <row r="167" ht="14.25" customHeight="1">
      <c r="D167" s="133"/>
      <c r="E167" s="133"/>
      <c r="G167" s="133"/>
      <c r="L167" s="133"/>
      <c r="M167" s="133"/>
      <c r="N167" s="133"/>
      <c r="O167" s="133"/>
      <c r="P167" s="133"/>
      <c r="Q167" s="133"/>
      <c r="S167" s="133"/>
      <c r="V167" s="133"/>
      <c r="W167" s="133"/>
      <c r="Y167" s="133"/>
      <c r="Z167" s="133"/>
    </row>
    <row r="168" ht="14.25" customHeight="1">
      <c r="D168" s="133"/>
      <c r="E168" s="133"/>
      <c r="G168" s="133"/>
      <c r="L168" s="133"/>
      <c r="M168" s="133"/>
      <c r="N168" s="133"/>
      <c r="O168" s="133"/>
      <c r="P168" s="133"/>
      <c r="Q168" s="133"/>
      <c r="S168" s="133"/>
      <c r="V168" s="133"/>
      <c r="W168" s="133"/>
      <c r="Y168" s="133"/>
      <c r="Z168" s="133"/>
    </row>
    <row r="169" ht="14.25" customHeight="1">
      <c r="D169" s="133"/>
      <c r="E169" s="133"/>
      <c r="G169" s="133"/>
      <c r="L169" s="133"/>
      <c r="M169" s="133"/>
      <c r="N169" s="133"/>
      <c r="O169" s="133"/>
      <c r="P169" s="133"/>
      <c r="Q169" s="133"/>
      <c r="S169" s="133"/>
      <c r="V169" s="133"/>
      <c r="W169" s="133"/>
      <c r="Y169" s="133"/>
      <c r="Z169" s="133"/>
    </row>
    <row r="170" ht="14.25" customHeight="1">
      <c r="D170" s="133"/>
      <c r="E170" s="133"/>
      <c r="G170" s="133"/>
      <c r="L170" s="133"/>
      <c r="M170" s="133"/>
      <c r="N170" s="133"/>
      <c r="O170" s="133"/>
      <c r="P170" s="133"/>
      <c r="Q170" s="133"/>
      <c r="S170" s="133"/>
      <c r="V170" s="133"/>
      <c r="W170" s="133"/>
      <c r="Y170" s="133"/>
      <c r="Z170" s="133"/>
    </row>
    <row r="171" ht="14.25" customHeight="1">
      <c r="D171" s="133"/>
      <c r="E171" s="133"/>
      <c r="G171" s="133"/>
      <c r="L171" s="133"/>
      <c r="M171" s="133"/>
      <c r="N171" s="133"/>
      <c r="O171" s="133"/>
      <c r="P171" s="133"/>
      <c r="Q171" s="133"/>
      <c r="S171" s="133"/>
      <c r="V171" s="133"/>
      <c r="W171" s="133"/>
      <c r="Y171" s="133"/>
      <c r="Z171" s="133"/>
    </row>
    <row r="172" ht="14.25" customHeight="1">
      <c r="D172" s="133"/>
      <c r="E172" s="133"/>
      <c r="G172" s="133"/>
      <c r="L172" s="133"/>
      <c r="M172" s="133"/>
      <c r="N172" s="133"/>
      <c r="O172" s="133"/>
      <c r="P172" s="133"/>
      <c r="Q172" s="133"/>
      <c r="S172" s="133"/>
      <c r="V172" s="133"/>
      <c r="W172" s="133"/>
      <c r="Y172" s="133"/>
      <c r="Z172" s="133"/>
    </row>
    <row r="173" ht="14.25" customHeight="1">
      <c r="D173" s="133"/>
      <c r="E173" s="133"/>
      <c r="G173" s="133"/>
      <c r="L173" s="133"/>
      <c r="M173" s="133"/>
      <c r="N173" s="133"/>
      <c r="O173" s="133"/>
      <c r="P173" s="133"/>
      <c r="Q173" s="133"/>
      <c r="S173" s="133"/>
      <c r="V173" s="133"/>
      <c r="W173" s="133"/>
      <c r="Y173" s="133"/>
      <c r="Z173" s="133"/>
    </row>
    <row r="174" ht="14.25" customHeight="1">
      <c r="D174" s="133"/>
      <c r="E174" s="133"/>
      <c r="G174" s="133"/>
      <c r="L174" s="133"/>
      <c r="M174" s="133"/>
      <c r="N174" s="133"/>
      <c r="O174" s="133"/>
      <c r="P174" s="133"/>
      <c r="Q174" s="133"/>
      <c r="S174" s="133"/>
      <c r="V174" s="133"/>
      <c r="W174" s="133"/>
      <c r="Y174" s="133"/>
      <c r="Z174" s="133"/>
    </row>
    <row r="175" ht="14.25" customHeight="1">
      <c r="D175" s="133"/>
      <c r="E175" s="133"/>
      <c r="G175" s="133"/>
      <c r="L175" s="133"/>
      <c r="M175" s="133"/>
      <c r="N175" s="133"/>
      <c r="O175" s="133"/>
      <c r="P175" s="133"/>
      <c r="Q175" s="133"/>
      <c r="S175" s="133"/>
      <c r="V175" s="133"/>
      <c r="W175" s="133"/>
      <c r="Y175" s="133"/>
      <c r="Z175" s="133"/>
    </row>
    <row r="176" ht="14.25" customHeight="1">
      <c r="D176" s="133"/>
      <c r="E176" s="133"/>
      <c r="G176" s="133"/>
      <c r="L176" s="133"/>
      <c r="M176" s="133"/>
      <c r="N176" s="133"/>
      <c r="O176" s="133"/>
      <c r="P176" s="133"/>
      <c r="Q176" s="133"/>
      <c r="S176" s="133"/>
      <c r="V176" s="133"/>
      <c r="W176" s="133"/>
      <c r="Y176" s="133"/>
      <c r="Z176" s="133"/>
    </row>
    <row r="177" ht="14.25" customHeight="1">
      <c r="D177" s="133"/>
      <c r="E177" s="133"/>
      <c r="G177" s="133"/>
      <c r="L177" s="133"/>
      <c r="M177" s="133"/>
      <c r="N177" s="133"/>
      <c r="O177" s="133"/>
      <c r="P177" s="133"/>
      <c r="Q177" s="133"/>
      <c r="S177" s="133"/>
      <c r="V177" s="133"/>
      <c r="W177" s="133"/>
      <c r="Y177" s="133"/>
      <c r="Z177" s="133"/>
    </row>
    <row r="178" ht="14.25" customHeight="1">
      <c r="D178" s="133"/>
      <c r="E178" s="133"/>
      <c r="G178" s="133"/>
      <c r="L178" s="133"/>
      <c r="M178" s="133"/>
      <c r="N178" s="133"/>
      <c r="O178" s="133"/>
      <c r="P178" s="133"/>
      <c r="Q178" s="133"/>
      <c r="S178" s="133"/>
      <c r="V178" s="133"/>
      <c r="W178" s="133"/>
      <c r="Y178" s="133"/>
      <c r="Z178" s="133"/>
    </row>
    <row r="179" ht="14.25" customHeight="1">
      <c r="D179" s="133"/>
      <c r="E179" s="133"/>
      <c r="G179" s="133"/>
      <c r="L179" s="133"/>
      <c r="M179" s="133"/>
      <c r="N179" s="133"/>
      <c r="O179" s="133"/>
      <c r="P179" s="133"/>
      <c r="Q179" s="133"/>
      <c r="S179" s="133"/>
      <c r="V179" s="133"/>
      <c r="W179" s="133"/>
      <c r="Y179" s="133"/>
      <c r="Z179" s="133"/>
    </row>
    <row r="180" ht="14.25" customHeight="1">
      <c r="D180" s="133"/>
      <c r="E180" s="133"/>
      <c r="G180" s="133"/>
      <c r="L180" s="133"/>
      <c r="M180" s="133"/>
      <c r="N180" s="133"/>
      <c r="O180" s="133"/>
      <c r="P180" s="133"/>
      <c r="Q180" s="133"/>
      <c r="S180" s="133"/>
      <c r="V180" s="133"/>
      <c r="W180" s="133"/>
      <c r="Y180" s="133"/>
      <c r="Z180" s="133"/>
    </row>
    <row r="181" ht="14.25" customHeight="1">
      <c r="D181" s="133"/>
      <c r="E181" s="133"/>
      <c r="G181" s="133"/>
      <c r="L181" s="133"/>
      <c r="M181" s="133"/>
      <c r="N181" s="133"/>
      <c r="O181" s="133"/>
      <c r="P181" s="133"/>
      <c r="Q181" s="133"/>
      <c r="S181" s="133"/>
      <c r="V181" s="133"/>
      <c r="W181" s="133"/>
      <c r="Y181" s="133"/>
      <c r="Z181" s="133"/>
    </row>
    <row r="182" ht="14.25" customHeight="1">
      <c r="D182" s="133"/>
      <c r="E182" s="133"/>
      <c r="G182" s="133"/>
      <c r="L182" s="133"/>
      <c r="M182" s="133"/>
      <c r="N182" s="133"/>
      <c r="O182" s="133"/>
      <c r="P182" s="133"/>
      <c r="Q182" s="133"/>
      <c r="S182" s="133"/>
      <c r="V182" s="133"/>
      <c r="W182" s="133"/>
      <c r="Y182" s="133"/>
      <c r="Z182" s="133"/>
    </row>
    <row r="183" ht="14.25" customHeight="1">
      <c r="D183" s="133"/>
      <c r="E183" s="133"/>
      <c r="G183" s="133"/>
      <c r="L183" s="133"/>
      <c r="M183" s="133"/>
      <c r="N183" s="133"/>
      <c r="O183" s="133"/>
      <c r="P183" s="133"/>
      <c r="Q183" s="133"/>
      <c r="S183" s="133"/>
      <c r="V183" s="133"/>
      <c r="W183" s="133"/>
      <c r="Y183" s="133"/>
      <c r="Z183" s="133"/>
    </row>
    <row r="184" ht="14.25" customHeight="1">
      <c r="D184" s="133"/>
      <c r="E184" s="133"/>
      <c r="G184" s="133"/>
      <c r="L184" s="133"/>
      <c r="M184" s="133"/>
      <c r="N184" s="133"/>
      <c r="O184" s="133"/>
      <c r="P184" s="133"/>
      <c r="Q184" s="133"/>
      <c r="S184" s="133"/>
      <c r="V184" s="133"/>
      <c r="W184" s="133"/>
      <c r="Y184" s="133"/>
      <c r="Z184" s="133"/>
    </row>
    <row r="185" ht="14.25" customHeight="1">
      <c r="D185" s="133"/>
      <c r="E185" s="133"/>
      <c r="G185" s="133"/>
      <c r="L185" s="133"/>
      <c r="M185" s="133"/>
      <c r="N185" s="133"/>
      <c r="O185" s="133"/>
      <c r="P185" s="133"/>
      <c r="Q185" s="133"/>
      <c r="S185" s="133"/>
      <c r="V185" s="133"/>
      <c r="W185" s="133"/>
      <c r="Y185" s="133"/>
      <c r="Z185" s="133"/>
    </row>
    <row r="186" ht="14.25" customHeight="1">
      <c r="D186" s="133"/>
      <c r="E186" s="133"/>
      <c r="G186" s="133"/>
      <c r="L186" s="133"/>
      <c r="M186" s="133"/>
      <c r="N186" s="133"/>
      <c r="O186" s="133"/>
      <c r="P186" s="133"/>
      <c r="Q186" s="133"/>
      <c r="S186" s="133"/>
      <c r="V186" s="133"/>
      <c r="W186" s="133"/>
      <c r="Y186" s="133"/>
      <c r="Z186" s="133"/>
    </row>
    <row r="187" ht="14.25" customHeight="1">
      <c r="D187" s="133"/>
      <c r="E187" s="133"/>
      <c r="G187" s="133"/>
      <c r="L187" s="133"/>
      <c r="M187" s="133"/>
      <c r="N187" s="133"/>
      <c r="O187" s="133"/>
      <c r="P187" s="133"/>
      <c r="Q187" s="133"/>
      <c r="S187" s="133"/>
      <c r="V187" s="133"/>
      <c r="W187" s="133"/>
      <c r="Y187" s="133"/>
      <c r="Z187" s="133"/>
    </row>
    <row r="188" ht="14.25" customHeight="1">
      <c r="D188" s="133"/>
      <c r="E188" s="133"/>
      <c r="G188" s="133"/>
      <c r="L188" s="133"/>
      <c r="M188" s="133"/>
      <c r="N188" s="133"/>
      <c r="O188" s="133"/>
      <c r="P188" s="133"/>
      <c r="Q188" s="133"/>
      <c r="S188" s="133"/>
      <c r="V188" s="133"/>
      <c r="W188" s="133"/>
      <c r="Y188" s="133"/>
      <c r="Z188" s="133"/>
    </row>
    <row r="189" ht="14.25" customHeight="1">
      <c r="D189" s="133"/>
      <c r="E189" s="133"/>
      <c r="G189" s="133"/>
      <c r="L189" s="133"/>
      <c r="M189" s="133"/>
      <c r="N189" s="133"/>
      <c r="O189" s="133"/>
      <c r="P189" s="133"/>
      <c r="Q189" s="133"/>
      <c r="S189" s="133"/>
      <c r="V189" s="133"/>
      <c r="W189" s="133"/>
      <c r="Y189" s="133"/>
      <c r="Z189" s="133"/>
    </row>
    <row r="190" ht="14.25" customHeight="1">
      <c r="D190" s="133"/>
      <c r="E190" s="133"/>
      <c r="G190" s="133"/>
      <c r="L190" s="133"/>
      <c r="M190" s="133"/>
      <c r="N190" s="133"/>
      <c r="O190" s="133"/>
      <c r="P190" s="133"/>
      <c r="Q190" s="133"/>
      <c r="S190" s="133"/>
      <c r="V190" s="133"/>
      <c r="W190" s="133"/>
      <c r="Y190" s="133"/>
      <c r="Z190" s="133"/>
    </row>
    <row r="191" ht="14.25" customHeight="1">
      <c r="D191" s="133"/>
      <c r="E191" s="133"/>
      <c r="G191" s="133"/>
      <c r="L191" s="133"/>
      <c r="M191" s="133"/>
      <c r="N191" s="133"/>
      <c r="O191" s="133"/>
      <c r="P191" s="133"/>
      <c r="Q191" s="133"/>
      <c r="S191" s="133"/>
      <c r="V191" s="133"/>
      <c r="W191" s="133"/>
      <c r="Y191" s="133"/>
      <c r="Z191" s="133"/>
    </row>
    <row r="192" ht="14.25" customHeight="1">
      <c r="D192" s="133"/>
      <c r="E192" s="133"/>
      <c r="G192" s="133"/>
      <c r="L192" s="133"/>
      <c r="M192" s="133"/>
      <c r="N192" s="133"/>
      <c r="O192" s="133"/>
      <c r="P192" s="133"/>
      <c r="Q192" s="133"/>
      <c r="S192" s="133"/>
      <c r="V192" s="133"/>
      <c r="W192" s="133"/>
      <c r="Y192" s="133"/>
      <c r="Z192" s="133"/>
    </row>
    <row r="193" ht="14.25" customHeight="1">
      <c r="D193" s="133"/>
      <c r="E193" s="133"/>
      <c r="G193" s="133"/>
      <c r="L193" s="133"/>
      <c r="M193" s="133"/>
      <c r="N193" s="133"/>
      <c r="O193" s="133"/>
      <c r="P193" s="133"/>
      <c r="Q193" s="133"/>
      <c r="S193" s="133"/>
      <c r="V193" s="133"/>
      <c r="W193" s="133"/>
      <c r="Y193" s="133"/>
      <c r="Z193" s="133"/>
    </row>
    <row r="194" ht="14.25" customHeight="1">
      <c r="D194" s="133"/>
      <c r="E194" s="133"/>
      <c r="G194" s="133"/>
      <c r="L194" s="133"/>
      <c r="M194" s="133"/>
      <c r="N194" s="133"/>
      <c r="O194" s="133"/>
      <c r="P194" s="133"/>
      <c r="Q194" s="133"/>
      <c r="S194" s="133"/>
      <c r="V194" s="133"/>
      <c r="W194" s="133"/>
      <c r="Y194" s="133"/>
      <c r="Z194" s="133"/>
    </row>
    <row r="195" ht="14.25" customHeight="1">
      <c r="D195" s="133"/>
      <c r="E195" s="133"/>
      <c r="G195" s="133"/>
      <c r="L195" s="133"/>
      <c r="M195" s="133"/>
      <c r="N195" s="133"/>
      <c r="O195" s="133"/>
      <c r="P195" s="133"/>
      <c r="Q195" s="133"/>
      <c r="S195" s="133"/>
      <c r="V195" s="133"/>
      <c r="W195" s="133"/>
      <c r="Y195" s="133"/>
      <c r="Z195" s="133"/>
    </row>
    <row r="196" ht="14.25" customHeight="1">
      <c r="D196" s="133"/>
      <c r="E196" s="133"/>
      <c r="G196" s="133"/>
      <c r="L196" s="133"/>
      <c r="M196" s="133"/>
      <c r="N196" s="133"/>
      <c r="O196" s="133"/>
      <c r="P196" s="133"/>
      <c r="Q196" s="133"/>
      <c r="S196" s="133"/>
      <c r="V196" s="133"/>
      <c r="W196" s="133"/>
      <c r="Y196" s="133"/>
      <c r="Z196" s="133"/>
    </row>
    <row r="197" ht="14.25" customHeight="1">
      <c r="D197" s="133"/>
      <c r="E197" s="133"/>
      <c r="G197" s="133"/>
      <c r="L197" s="133"/>
      <c r="M197" s="133"/>
      <c r="N197" s="133"/>
      <c r="O197" s="133"/>
      <c r="P197" s="133"/>
      <c r="Q197" s="133"/>
      <c r="S197" s="133"/>
      <c r="V197" s="133"/>
      <c r="W197" s="133"/>
      <c r="Y197" s="133"/>
      <c r="Z197" s="133"/>
    </row>
    <row r="198" ht="14.25" customHeight="1">
      <c r="D198" s="133"/>
      <c r="E198" s="133"/>
      <c r="G198" s="133"/>
      <c r="L198" s="133"/>
      <c r="M198" s="133"/>
      <c r="N198" s="133"/>
      <c r="O198" s="133"/>
      <c r="P198" s="133"/>
      <c r="Q198" s="133"/>
      <c r="S198" s="133"/>
      <c r="V198" s="133"/>
      <c r="W198" s="133"/>
      <c r="Y198" s="133"/>
      <c r="Z198" s="133"/>
    </row>
    <row r="199" ht="14.25" customHeight="1">
      <c r="D199" s="133"/>
      <c r="E199" s="133"/>
      <c r="G199" s="133"/>
      <c r="L199" s="133"/>
      <c r="M199" s="133"/>
      <c r="N199" s="133"/>
      <c r="O199" s="133"/>
      <c r="P199" s="133"/>
      <c r="Q199" s="133"/>
      <c r="S199" s="133"/>
      <c r="V199" s="133"/>
      <c r="W199" s="133"/>
      <c r="Y199" s="133"/>
      <c r="Z199" s="133"/>
    </row>
    <row r="200" ht="14.25" customHeight="1">
      <c r="D200" s="133"/>
      <c r="E200" s="133"/>
      <c r="G200" s="133"/>
      <c r="L200" s="133"/>
      <c r="M200" s="133"/>
      <c r="N200" s="133"/>
      <c r="O200" s="133"/>
      <c r="P200" s="133"/>
      <c r="Q200" s="133"/>
      <c r="S200" s="133"/>
      <c r="V200" s="133"/>
      <c r="W200" s="133"/>
      <c r="Y200" s="133"/>
      <c r="Z200" s="133"/>
    </row>
    <row r="201" ht="14.25" customHeight="1">
      <c r="D201" s="133"/>
      <c r="E201" s="133"/>
      <c r="G201" s="133"/>
      <c r="L201" s="133"/>
      <c r="M201" s="133"/>
      <c r="N201" s="133"/>
      <c r="O201" s="133"/>
      <c r="P201" s="133"/>
      <c r="Q201" s="133"/>
      <c r="S201" s="133"/>
      <c r="V201" s="133"/>
      <c r="W201" s="133"/>
      <c r="Y201" s="133"/>
      <c r="Z201" s="133"/>
    </row>
    <row r="202" ht="14.25" customHeight="1">
      <c r="D202" s="133"/>
      <c r="E202" s="133"/>
      <c r="G202" s="133"/>
      <c r="L202" s="133"/>
      <c r="M202" s="133"/>
      <c r="N202" s="133"/>
      <c r="O202" s="133"/>
      <c r="P202" s="133"/>
      <c r="Q202" s="133"/>
      <c r="S202" s="133"/>
      <c r="V202" s="133"/>
      <c r="W202" s="133"/>
      <c r="Y202" s="133"/>
      <c r="Z202" s="133"/>
    </row>
    <row r="203" ht="14.25" customHeight="1">
      <c r="D203" s="133"/>
      <c r="E203" s="133"/>
      <c r="G203" s="133"/>
      <c r="L203" s="133"/>
      <c r="M203" s="133"/>
      <c r="N203" s="133"/>
      <c r="O203" s="133"/>
      <c r="P203" s="133"/>
      <c r="Q203" s="133"/>
      <c r="S203" s="133"/>
      <c r="V203" s="133"/>
      <c r="W203" s="133"/>
      <c r="Y203" s="133"/>
      <c r="Z203" s="133"/>
    </row>
    <row r="204" ht="14.25" customHeight="1">
      <c r="D204" s="133"/>
      <c r="E204" s="133"/>
      <c r="G204" s="133"/>
      <c r="L204" s="133"/>
      <c r="M204" s="133"/>
      <c r="N204" s="133"/>
      <c r="O204" s="133"/>
      <c r="P204" s="133"/>
      <c r="Q204" s="133"/>
      <c r="S204" s="133"/>
      <c r="V204" s="133"/>
      <c r="W204" s="133"/>
      <c r="Y204" s="133"/>
      <c r="Z204" s="133"/>
    </row>
    <row r="205" ht="14.25" customHeight="1">
      <c r="D205" s="133"/>
      <c r="E205" s="133"/>
      <c r="G205" s="133"/>
      <c r="L205" s="133"/>
      <c r="M205" s="133"/>
      <c r="N205" s="133"/>
      <c r="O205" s="133"/>
      <c r="P205" s="133"/>
      <c r="Q205" s="133"/>
      <c r="S205" s="133"/>
      <c r="V205" s="133"/>
      <c r="W205" s="133"/>
      <c r="Y205" s="133"/>
      <c r="Z205" s="133"/>
    </row>
    <row r="206" ht="14.25" customHeight="1">
      <c r="D206" s="133"/>
      <c r="E206" s="133"/>
      <c r="G206" s="133"/>
      <c r="L206" s="133"/>
      <c r="M206" s="133"/>
      <c r="N206" s="133"/>
      <c r="O206" s="133"/>
      <c r="P206" s="133"/>
      <c r="Q206" s="133"/>
      <c r="S206" s="133"/>
      <c r="V206" s="133"/>
      <c r="W206" s="133"/>
      <c r="Y206" s="133"/>
      <c r="Z206" s="133"/>
    </row>
    <row r="207" ht="14.25" customHeight="1">
      <c r="D207" s="133"/>
      <c r="E207" s="133"/>
      <c r="G207" s="133"/>
      <c r="L207" s="133"/>
      <c r="M207" s="133"/>
      <c r="N207" s="133"/>
      <c r="O207" s="133"/>
      <c r="P207" s="133"/>
      <c r="Q207" s="133"/>
      <c r="S207" s="133"/>
      <c r="V207" s="133"/>
      <c r="W207" s="133"/>
      <c r="Y207" s="133"/>
      <c r="Z207" s="133"/>
    </row>
    <row r="208" ht="14.25" customHeight="1">
      <c r="D208" s="133"/>
      <c r="E208" s="133"/>
      <c r="G208" s="133"/>
      <c r="L208" s="133"/>
      <c r="M208" s="133"/>
      <c r="N208" s="133"/>
      <c r="O208" s="133"/>
      <c r="P208" s="133"/>
      <c r="Q208" s="133"/>
      <c r="S208" s="133"/>
      <c r="V208" s="133"/>
      <c r="W208" s="133"/>
      <c r="Y208" s="133"/>
      <c r="Z208" s="133"/>
    </row>
    <row r="209" ht="14.25" customHeight="1">
      <c r="D209" s="133"/>
      <c r="E209" s="133"/>
      <c r="G209" s="133"/>
      <c r="L209" s="133"/>
      <c r="M209" s="133"/>
      <c r="N209" s="133"/>
      <c r="O209" s="133"/>
      <c r="P209" s="133"/>
      <c r="Q209" s="133"/>
      <c r="S209" s="133"/>
      <c r="V209" s="133"/>
      <c r="W209" s="133"/>
      <c r="Y209" s="133"/>
      <c r="Z209" s="133"/>
    </row>
    <row r="210" ht="14.25" customHeight="1">
      <c r="D210" s="133"/>
      <c r="E210" s="133"/>
      <c r="G210" s="133"/>
      <c r="L210" s="133"/>
      <c r="M210" s="133"/>
      <c r="N210" s="133"/>
      <c r="O210" s="133"/>
      <c r="P210" s="133"/>
      <c r="Q210" s="133"/>
      <c r="S210" s="133"/>
      <c r="V210" s="133"/>
      <c r="W210" s="133"/>
      <c r="Y210" s="133"/>
      <c r="Z210" s="133"/>
    </row>
    <row r="211" ht="14.25" customHeight="1">
      <c r="D211" s="133"/>
      <c r="E211" s="133"/>
      <c r="G211" s="133"/>
      <c r="L211" s="133"/>
      <c r="M211" s="133"/>
      <c r="N211" s="133"/>
      <c r="O211" s="133"/>
      <c r="P211" s="133"/>
      <c r="Q211" s="133"/>
      <c r="S211" s="133"/>
      <c r="V211" s="133"/>
      <c r="W211" s="133"/>
      <c r="Y211" s="133"/>
      <c r="Z211" s="133"/>
    </row>
    <row r="212" ht="14.25" customHeight="1">
      <c r="D212" s="133"/>
      <c r="E212" s="133"/>
      <c r="G212" s="133"/>
      <c r="L212" s="133"/>
      <c r="M212" s="133"/>
      <c r="N212" s="133"/>
      <c r="O212" s="133"/>
      <c r="P212" s="133"/>
      <c r="Q212" s="133"/>
      <c r="S212" s="133"/>
      <c r="V212" s="133"/>
      <c r="W212" s="133"/>
      <c r="Y212" s="133"/>
      <c r="Z212" s="133"/>
    </row>
    <row r="213" ht="14.25" customHeight="1">
      <c r="D213" s="133"/>
      <c r="E213" s="133"/>
      <c r="G213" s="133"/>
      <c r="L213" s="133"/>
      <c r="M213" s="133"/>
      <c r="N213" s="133"/>
      <c r="O213" s="133"/>
      <c r="P213" s="133"/>
      <c r="Q213" s="133"/>
      <c r="S213" s="133"/>
      <c r="V213" s="133"/>
      <c r="W213" s="133"/>
      <c r="Y213" s="133"/>
      <c r="Z213" s="133"/>
    </row>
    <row r="214" ht="14.25" customHeight="1">
      <c r="D214" s="133"/>
      <c r="E214" s="133"/>
      <c r="G214" s="133"/>
      <c r="L214" s="133"/>
      <c r="M214" s="133"/>
      <c r="N214" s="133"/>
      <c r="O214" s="133"/>
      <c r="P214" s="133"/>
      <c r="Q214" s="133"/>
      <c r="S214" s="133"/>
      <c r="V214" s="133"/>
      <c r="W214" s="133"/>
      <c r="Y214" s="133"/>
      <c r="Z214" s="133"/>
    </row>
    <row r="215" ht="14.25" customHeight="1">
      <c r="D215" s="133"/>
      <c r="E215" s="133"/>
      <c r="G215" s="133"/>
      <c r="L215" s="133"/>
      <c r="M215" s="133"/>
      <c r="N215" s="133"/>
      <c r="O215" s="133"/>
      <c r="P215" s="133"/>
      <c r="Q215" s="133"/>
      <c r="S215" s="133"/>
      <c r="V215" s="133"/>
      <c r="W215" s="133"/>
      <c r="Y215" s="133"/>
      <c r="Z215" s="133"/>
    </row>
    <row r="216" ht="14.25" customHeight="1">
      <c r="D216" s="133"/>
      <c r="E216" s="133"/>
      <c r="G216" s="133"/>
      <c r="L216" s="133"/>
      <c r="M216" s="133"/>
      <c r="N216" s="133"/>
      <c r="O216" s="133"/>
      <c r="P216" s="133"/>
      <c r="Q216" s="133"/>
      <c r="S216" s="133"/>
      <c r="V216" s="133"/>
      <c r="W216" s="133"/>
      <c r="Y216" s="133"/>
      <c r="Z216" s="133"/>
    </row>
    <row r="217" ht="14.25" customHeight="1">
      <c r="D217" s="133"/>
      <c r="E217" s="133"/>
      <c r="G217" s="133"/>
      <c r="L217" s="133"/>
      <c r="M217" s="133"/>
      <c r="N217" s="133"/>
      <c r="O217" s="133"/>
      <c r="P217" s="133"/>
      <c r="Q217" s="133"/>
      <c r="S217" s="133"/>
      <c r="V217" s="133"/>
      <c r="W217" s="133"/>
      <c r="Y217" s="133"/>
      <c r="Z217" s="133"/>
    </row>
    <row r="218" ht="14.25" customHeight="1">
      <c r="D218" s="133"/>
      <c r="E218" s="133"/>
      <c r="G218" s="133"/>
      <c r="L218" s="133"/>
      <c r="M218" s="133"/>
      <c r="N218" s="133"/>
      <c r="O218" s="133"/>
      <c r="P218" s="133"/>
      <c r="Q218" s="133"/>
      <c r="S218" s="133"/>
      <c r="V218" s="133"/>
      <c r="W218" s="133"/>
      <c r="Y218" s="133"/>
      <c r="Z218" s="133"/>
    </row>
    <row r="219" ht="14.25" customHeight="1">
      <c r="D219" s="133"/>
      <c r="E219" s="133"/>
      <c r="G219" s="133"/>
      <c r="L219" s="133"/>
      <c r="M219" s="133"/>
      <c r="N219" s="133"/>
      <c r="O219" s="133"/>
      <c r="P219" s="133"/>
      <c r="Q219" s="133"/>
      <c r="S219" s="133"/>
      <c r="V219" s="133"/>
      <c r="W219" s="133"/>
      <c r="Y219" s="133"/>
      <c r="Z219" s="133"/>
    </row>
    <row r="220" ht="14.25" customHeight="1">
      <c r="D220" s="133"/>
      <c r="E220" s="133"/>
      <c r="G220" s="133"/>
      <c r="L220" s="133"/>
      <c r="M220" s="133"/>
      <c r="N220" s="133"/>
      <c r="O220" s="133"/>
      <c r="P220" s="133"/>
      <c r="Q220" s="133"/>
      <c r="S220" s="133"/>
      <c r="V220" s="133"/>
      <c r="W220" s="133"/>
      <c r="Y220" s="133"/>
      <c r="Z220" s="133"/>
    </row>
    <row r="221" ht="14.25" customHeight="1">
      <c r="D221" s="133"/>
      <c r="E221" s="133"/>
      <c r="G221" s="133"/>
      <c r="L221" s="133"/>
      <c r="M221" s="133"/>
      <c r="N221" s="133"/>
      <c r="O221" s="133"/>
      <c r="P221" s="133"/>
      <c r="Q221" s="133"/>
      <c r="S221" s="133"/>
      <c r="V221" s="133"/>
      <c r="W221" s="133"/>
      <c r="Y221" s="133"/>
      <c r="Z221" s="133"/>
    </row>
    <row r="222" ht="14.25" customHeight="1">
      <c r="D222" s="133"/>
      <c r="E222" s="133"/>
      <c r="G222" s="133"/>
      <c r="L222" s="133"/>
      <c r="M222" s="133"/>
      <c r="N222" s="133"/>
      <c r="O222" s="133"/>
      <c r="P222" s="133"/>
      <c r="Q222" s="133"/>
      <c r="S222" s="133"/>
      <c r="V222" s="133"/>
      <c r="W222" s="133"/>
      <c r="Y222" s="133"/>
      <c r="Z222" s="133"/>
    </row>
    <row r="223" ht="14.25" customHeight="1">
      <c r="D223" s="133"/>
      <c r="E223" s="133"/>
      <c r="G223" s="133"/>
      <c r="L223" s="133"/>
      <c r="M223" s="133"/>
      <c r="N223" s="133"/>
      <c r="O223" s="133"/>
      <c r="P223" s="133"/>
      <c r="Q223" s="133"/>
      <c r="S223" s="133"/>
      <c r="V223" s="133"/>
      <c r="W223" s="133"/>
      <c r="Y223" s="133"/>
      <c r="Z223" s="133"/>
    </row>
    <row r="224" ht="14.25" customHeight="1">
      <c r="D224" s="133"/>
      <c r="E224" s="133"/>
      <c r="G224" s="133"/>
      <c r="L224" s="133"/>
      <c r="M224" s="133"/>
      <c r="N224" s="133"/>
      <c r="O224" s="133"/>
      <c r="P224" s="133"/>
      <c r="Q224" s="133"/>
      <c r="S224" s="133"/>
      <c r="V224" s="133"/>
      <c r="W224" s="133"/>
      <c r="Y224" s="133"/>
      <c r="Z224" s="133"/>
    </row>
    <row r="225" ht="14.25" customHeight="1">
      <c r="D225" s="133"/>
      <c r="E225" s="133"/>
      <c r="G225" s="133"/>
      <c r="L225" s="133"/>
      <c r="M225" s="133"/>
      <c r="N225" s="133"/>
      <c r="O225" s="133"/>
      <c r="P225" s="133"/>
      <c r="Q225" s="133"/>
      <c r="S225" s="133"/>
      <c r="V225" s="133"/>
      <c r="W225" s="133"/>
      <c r="Y225" s="133"/>
      <c r="Z225" s="133"/>
    </row>
    <row r="226" ht="14.25" customHeight="1">
      <c r="D226" s="133"/>
      <c r="E226" s="133"/>
      <c r="G226" s="133"/>
      <c r="L226" s="133"/>
      <c r="M226" s="133"/>
      <c r="N226" s="133"/>
      <c r="O226" s="133"/>
      <c r="P226" s="133"/>
      <c r="Q226" s="133"/>
      <c r="S226" s="133"/>
      <c r="V226" s="133"/>
      <c r="W226" s="133"/>
      <c r="Y226" s="133"/>
      <c r="Z226" s="133"/>
    </row>
    <row r="227" ht="14.25" customHeight="1">
      <c r="D227" s="133"/>
      <c r="E227" s="133"/>
      <c r="G227" s="133"/>
      <c r="L227" s="133"/>
      <c r="M227" s="133"/>
      <c r="N227" s="133"/>
      <c r="O227" s="133"/>
      <c r="P227" s="133"/>
      <c r="Q227" s="133"/>
      <c r="S227" s="133"/>
      <c r="V227" s="133"/>
      <c r="W227" s="133"/>
      <c r="Y227" s="133"/>
      <c r="Z227" s="133"/>
    </row>
    <row r="228" ht="14.25" customHeight="1">
      <c r="D228" s="133"/>
      <c r="E228" s="133"/>
      <c r="G228" s="133"/>
      <c r="L228" s="133"/>
      <c r="M228" s="133"/>
      <c r="N228" s="133"/>
      <c r="O228" s="133"/>
      <c r="P228" s="133"/>
      <c r="Q228" s="133"/>
      <c r="S228" s="133"/>
      <c r="V228" s="133"/>
      <c r="W228" s="133"/>
      <c r="Y228" s="133"/>
      <c r="Z228" s="133"/>
    </row>
    <row r="229" ht="14.25" customHeight="1">
      <c r="D229" s="133"/>
      <c r="E229" s="133"/>
      <c r="G229" s="133"/>
      <c r="L229" s="133"/>
      <c r="M229" s="133"/>
      <c r="N229" s="133"/>
      <c r="O229" s="133"/>
      <c r="P229" s="133"/>
      <c r="Q229" s="133"/>
      <c r="S229" s="133"/>
      <c r="V229" s="133"/>
      <c r="W229" s="133"/>
      <c r="Y229" s="133"/>
      <c r="Z229" s="133"/>
    </row>
    <row r="230" ht="14.25" customHeight="1">
      <c r="D230" s="133"/>
      <c r="E230" s="133"/>
      <c r="G230" s="133"/>
      <c r="L230" s="133"/>
      <c r="M230" s="133"/>
      <c r="N230" s="133"/>
      <c r="O230" s="133"/>
      <c r="P230" s="133"/>
      <c r="Q230" s="133"/>
      <c r="S230" s="133"/>
      <c r="V230" s="133"/>
      <c r="W230" s="133"/>
      <c r="Y230" s="133"/>
      <c r="Z230" s="133"/>
    </row>
    <row r="231" ht="14.25" customHeight="1">
      <c r="D231" s="133"/>
      <c r="E231" s="133"/>
      <c r="G231" s="133"/>
      <c r="L231" s="133"/>
      <c r="M231" s="133"/>
      <c r="N231" s="133"/>
      <c r="O231" s="133"/>
      <c r="P231" s="133"/>
      <c r="Q231" s="133"/>
      <c r="S231" s="133"/>
      <c r="V231" s="133"/>
      <c r="W231" s="133"/>
      <c r="Y231" s="133"/>
      <c r="Z231" s="133"/>
    </row>
    <row r="232" ht="14.25" customHeight="1">
      <c r="D232" s="133"/>
      <c r="E232" s="133"/>
      <c r="G232" s="133"/>
      <c r="L232" s="133"/>
      <c r="M232" s="133"/>
      <c r="N232" s="133"/>
      <c r="O232" s="133"/>
      <c r="P232" s="133"/>
      <c r="Q232" s="133"/>
      <c r="S232" s="133"/>
      <c r="V232" s="133"/>
      <c r="W232" s="133"/>
      <c r="Y232" s="133"/>
      <c r="Z232" s="133"/>
    </row>
    <row r="233" ht="14.25" customHeight="1">
      <c r="D233" s="133"/>
      <c r="E233" s="133"/>
      <c r="G233" s="133"/>
      <c r="L233" s="133"/>
      <c r="M233" s="133"/>
      <c r="N233" s="133"/>
      <c r="O233" s="133"/>
      <c r="P233" s="133"/>
      <c r="Q233" s="133"/>
      <c r="S233" s="133"/>
      <c r="V233" s="133"/>
      <c r="W233" s="133"/>
      <c r="Y233" s="133"/>
      <c r="Z233" s="133"/>
    </row>
    <row r="234" ht="14.25" customHeight="1">
      <c r="D234" s="133"/>
      <c r="E234" s="133"/>
      <c r="G234" s="133"/>
      <c r="L234" s="133"/>
      <c r="M234" s="133"/>
      <c r="N234" s="133"/>
      <c r="O234" s="133"/>
      <c r="P234" s="133"/>
      <c r="Q234" s="133"/>
      <c r="S234" s="133"/>
      <c r="V234" s="133"/>
      <c r="W234" s="133"/>
      <c r="Y234" s="133"/>
      <c r="Z234" s="133"/>
    </row>
    <row r="235" ht="14.25" customHeight="1">
      <c r="D235" s="133"/>
      <c r="E235" s="133"/>
      <c r="G235" s="133"/>
      <c r="L235" s="133"/>
      <c r="M235" s="133"/>
      <c r="N235" s="133"/>
      <c r="O235" s="133"/>
      <c r="P235" s="133"/>
      <c r="Q235" s="133"/>
      <c r="S235" s="133"/>
      <c r="V235" s="133"/>
      <c r="W235" s="133"/>
      <c r="Y235" s="133"/>
      <c r="Z235" s="133"/>
    </row>
    <row r="236" ht="14.25" customHeight="1">
      <c r="D236" s="133"/>
      <c r="E236" s="133"/>
      <c r="G236" s="133"/>
      <c r="L236" s="133"/>
      <c r="M236" s="133"/>
      <c r="N236" s="133"/>
      <c r="O236" s="133"/>
      <c r="P236" s="133"/>
      <c r="Q236" s="133"/>
      <c r="S236" s="133"/>
      <c r="V236" s="133"/>
      <c r="W236" s="133"/>
      <c r="Y236" s="133"/>
      <c r="Z236" s="133"/>
    </row>
    <row r="237" ht="14.25" customHeight="1">
      <c r="D237" s="133"/>
      <c r="E237" s="133"/>
      <c r="G237" s="133"/>
      <c r="L237" s="133"/>
      <c r="M237" s="133"/>
      <c r="N237" s="133"/>
      <c r="O237" s="133"/>
      <c r="P237" s="133"/>
      <c r="Q237" s="133"/>
      <c r="S237" s="133"/>
      <c r="V237" s="133"/>
      <c r="W237" s="133"/>
      <c r="Y237" s="133"/>
      <c r="Z237" s="133"/>
    </row>
    <row r="238" ht="14.25" customHeight="1">
      <c r="D238" s="133"/>
      <c r="E238" s="133"/>
      <c r="G238" s="133"/>
      <c r="L238" s="133"/>
      <c r="M238" s="133"/>
      <c r="N238" s="133"/>
      <c r="O238" s="133"/>
      <c r="P238" s="133"/>
      <c r="Q238" s="133"/>
      <c r="S238" s="133"/>
      <c r="V238" s="133"/>
      <c r="W238" s="133"/>
      <c r="Y238" s="133"/>
      <c r="Z238" s="133"/>
    </row>
    <row r="239" ht="14.25" customHeight="1">
      <c r="D239" s="133"/>
      <c r="E239" s="133"/>
      <c r="G239" s="133"/>
      <c r="L239" s="133"/>
      <c r="M239" s="133"/>
      <c r="N239" s="133"/>
      <c r="O239" s="133"/>
      <c r="P239" s="133"/>
      <c r="Q239" s="133"/>
      <c r="S239" s="133"/>
      <c r="V239" s="133"/>
      <c r="W239" s="133"/>
      <c r="Y239" s="133"/>
      <c r="Z239" s="133"/>
    </row>
    <row r="240" ht="14.25" customHeight="1">
      <c r="D240" s="133"/>
      <c r="E240" s="133"/>
      <c r="G240" s="133"/>
      <c r="L240" s="133"/>
      <c r="M240" s="133"/>
      <c r="N240" s="133"/>
      <c r="O240" s="133"/>
      <c r="P240" s="133"/>
      <c r="Q240" s="133"/>
      <c r="S240" s="133"/>
      <c r="V240" s="133"/>
      <c r="W240" s="133"/>
      <c r="Y240" s="133"/>
      <c r="Z240" s="133"/>
    </row>
    <row r="241" ht="14.25" customHeight="1">
      <c r="D241" s="133"/>
      <c r="E241" s="133"/>
      <c r="G241" s="133"/>
      <c r="L241" s="133"/>
      <c r="M241" s="133"/>
      <c r="N241" s="133"/>
      <c r="O241" s="133"/>
      <c r="P241" s="133"/>
      <c r="Q241" s="133"/>
      <c r="S241" s="133"/>
      <c r="V241" s="133"/>
      <c r="W241" s="133"/>
      <c r="Y241" s="133"/>
      <c r="Z241" s="133"/>
    </row>
    <row r="242" ht="14.25" customHeight="1">
      <c r="D242" s="133"/>
      <c r="E242" s="133"/>
      <c r="G242" s="133"/>
      <c r="L242" s="133"/>
      <c r="M242" s="133"/>
      <c r="N242" s="133"/>
      <c r="O242" s="133"/>
      <c r="P242" s="133"/>
      <c r="Q242" s="133"/>
      <c r="S242" s="133"/>
      <c r="V242" s="133"/>
      <c r="W242" s="133"/>
      <c r="Y242" s="133"/>
      <c r="Z242" s="133"/>
    </row>
    <row r="243" ht="14.25" customHeight="1">
      <c r="D243" s="133"/>
      <c r="E243" s="133"/>
      <c r="G243" s="133"/>
      <c r="L243" s="133"/>
      <c r="M243" s="133"/>
      <c r="N243" s="133"/>
      <c r="O243" s="133"/>
      <c r="P243" s="133"/>
      <c r="Q243" s="133"/>
      <c r="S243" s="133"/>
      <c r="V243" s="133"/>
      <c r="W243" s="133"/>
      <c r="Y243" s="133"/>
      <c r="Z243" s="133"/>
    </row>
    <row r="244" ht="14.25" customHeight="1">
      <c r="D244" s="133"/>
      <c r="E244" s="133"/>
      <c r="G244" s="133"/>
      <c r="L244" s="133"/>
      <c r="M244" s="133"/>
      <c r="N244" s="133"/>
      <c r="O244" s="133"/>
      <c r="P244" s="133"/>
      <c r="Q244" s="133"/>
      <c r="S244" s="133"/>
      <c r="V244" s="133"/>
      <c r="W244" s="133"/>
      <c r="Y244" s="133"/>
      <c r="Z244" s="133"/>
    </row>
    <row r="245" ht="14.25" customHeight="1">
      <c r="D245" s="133"/>
      <c r="E245" s="133"/>
      <c r="G245" s="133"/>
      <c r="L245" s="133"/>
      <c r="M245" s="133"/>
      <c r="N245" s="133"/>
      <c r="O245" s="133"/>
      <c r="P245" s="133"/>
      <c r="Q245" s="133"/>
      <c r="S245" s="133"/>
      <c r="V245" s="133"/>
      <c r="W245" s="133"/>
      <c r="Y245" s="133"/>
      <c r="Z245" s="133"/>
    </row>
    <row r="246" ht="14.25" customHeight="1">
      <c r="D246" s="133"/>
      <c r="E246" s="133"/>
      <c r="G246" s="133"/>
      <c r="L246" s="133"/>
      <c r="M246" s="133"/>
      <c r="N246" s="133"/>
      <c r="O246" s="133"/>
      <c r="P246" s="133"/>
      <c r="Q246" s="133"/>
      <c r="S246" s="133"/>
      <c r="V246" s="133"/>
      <c r="W246" s="133"/>
      <c r="Y246" s="133"/>
      <c r="Z246" s="133"/>
    </row>
    <row r="247" ht="14.25" customHeight="1">
      <c r="D247" s="133"/>
      <c r="E247" s="133"/>
      <c r="G247" s="133"/>
      <c r="L247" s="133"/>
      <c r="M247" s="133"/>
      <c r="N247" s="133"/>
      <c r="O247" s="133"/>
      <c r="P247" s="133"/>
      <c r="Q247" s="133"/>
      <c r="S247" s="133"/>
      <c r="V247" s="133"/>
      <c r="W247" s="133"/>
      <c r="Y247" s="133"/>
      <c r="Z247" s="133"/>
    </row>
    <row r="248" ht="14.25" customHeight="1">
      <c r="D248" s="133"/>
      <c r="E248" s="133"/>
      <c r="G248" s="133"/>
      <c r="L248" s="133"/>
      <c r="M248" s="133"/>
      <c r="N248" s="133"/>
      <c r="O248" s="133"/>
      <c r="P248" s="133"/>
      <c r="Q248" s="133"/>
      <c r="S248" s="133"/>
      <c r="V248" s="133"/>
      <c r="W248" s="133"/>
      <c r="Y248" s="133"/>
      <c r="Z248" s="133"/>
    </row>
    <row r="249" ht="14.25" customHeight="1">
      <c r="D249" s="133"/>
      <c r="E249" s="133"/>
      <c r="G249" s="133"/>
      <c r="L249" s="133"/>
      <c r="M249" s="133"/>
      <c r="N249" s="133"/>
      <c r="O249" s="133"/>
      <c r="P249" s="133"/>
      <c r="Q249" s="133"/>
      <c r="S249" s="133"/>
      <c r="V249" s="133"/>
      <c r="W249" s="133"/>
      <c r="Y249" s="133"/>
      <c r="Z249" s="133"/>
    </row>
    <row r="250" ht="14.25" customHeight="1">
      <c r="D250" s="133"/>
      <c r="E250" s="133"/>
      <c r="G250" s="133"/>
      <c r="L250" s="133"/>
      <c r="M250" s="133"/>
      <c r="N250" s="133"/>
      <c r="O250" s="133"/>
      <c r="P250" s="133"/>
      <c r="Q250" s="133"/>
      <c r="S250" s="133"/>
      <c r="V250" s="133"/>
      <c r="W250" s="133"/>
      <c r="Y250" s="133"/>
      <c r="Z250" s="133"/>
    </row>
    <row r="251" ht="14.25" customHeight="1">
      <c r="D251" s="133"/>
      <c r="E251" s="133"/>
      <c r="G251" s="133"/>
      <c r="L251" s="133"/>
      <c r="M251" s="133"/>
      <c r="N251" s="133"/>
      <c r="O251" s="133"/>
      <c r="P251" s="133"/>
      <c r="Q251" s="133"/>
      <c r="S251" s="133"/>
      <c r="V251" s="133"/>
      <c r="W251" s="133"/>
      <c r="Y251" s="133"/>
      <c r="Z251" s="133"/>
    </row>
    <row r="252" ht="14.25" customHeight="1">
      <c r="D252" s="133"/>
      <c r="E252" s="133"/>
      <c r="G252" s="133"/>
      <c r="L252" s="133"/>
      <c r="M252" s="133"/>
      <c r="N252" s="133"/>
      <c r="O252" s="133"/>
      <c r="P252" s="133"/>
      <c r="Q252" s="133"/>
      <c r="S252" s="133"/>
      <c r="V252" s="133"/>
      <c r="W252" s="133"/>
      <c r="Y252" s="133"/>
      <c r="Z252" s="133"/>
    </row>
    <row r="253" ht="14.25" customHeight="1">
      <c r="D253" s="133"/>
      <c r="E253" s="133"/>
      <c r="G253" s="133"/>
      <c r="L253" s="133"/>
      <c r="M253" s="133"/>
      <c r="N253" s="133"/>
      <c r="O253" s="133"/>
      <c r="P253" s="133"/>
      <c r="Q253" s="133"/>
      <c r="S253" s="133"/>
      <c r="V253" s="133"/>
      <c r="W253" s="133"/>
      <c r="Y253" s="133"/>
      <c r="Z253" s="133"/>
    </row>
    <row r="254" ht="14.25" customHeight="1">
      <c r="D254" s="133"/>
      <c r="E254" s="133"/>
      <c r="G254" s="133"/>
      <c r="L254" s="133"/>
      <c r="M254" s="133"/>
      <c r="N254" s="133"/>
      <c r="O254" s="133"/>
      <c r="P254" s="133"/>
      <c r="Q254" s="133"/>
      <c r="S254" s="133"/>
      <c r="V254" s="133"/>
      <c r="W254" s="133"/>
      <c r="Y254" s="133"/>
      <c r="Z254" s="133"/>
    </row>
    <row r="255" ht="14.25" customHeight="1">
      <c r="D255" s="133"/>
      <c r="E255" s="133"/>
      <c r="G255" s="133"/>
      <c r="L255" s="133"/>
      <c r="M255" s="133"/>
      <c r="N255" s="133"/>
      <c r="O255" s="133"/>
      <c r="P255" s="133"/>
      <c r="Q255" s="133"/>
      <c r="S255" s="133"/>
      <c r="V255" s="133"/>
      <c r="W255" s="133"/>
      <c r="Y255" s="133"/>
      <c r="Z255" s="133"/>
    </row>
    <row r="256" ht="14.25" customHeight="1">
      <c r="D256" s="133"/>
      <c r="E256" s="133"/>
      <c r="G256" s="133"/>
      <c r="L256" s="133"/>
      <c r="M256" s="133"/>
      <c r="N256" s="133"/>
      <c r="O256" s="133"/>
      <c r="P256" s="133"/>
      <c r="Q256" s="133"/>
      <c r="S256" s="133"/>
      <c r="V256" s="133"/>
      <c r="W256" s="133"/>
      <c r="Y256" s="133"/>
      <c r="Z256" s="133"/>
    </row>
    <row r="257" ht="14.25" customHeight="1">
      <c r="D257" s="133"/>
      <c r="E257" s="133"/>
      <c r="G257" s="133"/>
      <c r="L257" s="133"/>
      <c r="M257" s="133"/>
      <c r="N257" s="133"/>
      <c r="O257" s="133"/>
      <c r="P257" s="133"/>
      <c r="Q257" s="133"/>
      <c r="S257" s="133"/>
      <c r="V257" s="133"/>
      <c r="W257" s="133"/>
      <c r="Y257" s="133"/>
      <c r="Z257" s="133"/>
    </row>
    <row r="258" ht="14.25" customHeight="1">
      <c r="D258" s="133"/>
      <c r="E258" s="133"/>
      <c r="G258" s="133"/>
      <c r="L258" s="133"/>
      <c r="M258" s="133"/>
      <c r="N258" s="133"/>
      <c r="O258" s="133"/>
      <c r="P258" s="133"/>
      <c r="Q258" s="133"/>
      <c r="S258" s="133"/>
      <c r="V258" s="133"/>
      <c r="W258" s="133"/>
      <c r="Y258" s="133"/>
      <c r="Z258" s="133"/>
    </row>
    <row r="259" ht="14.25" customHeight="1">
      <c r="D259" s="133"/>
      <c r="E259" s="133"/>
      <c r="G259" s="133"/>
      <c r="L259" s="133"/>
      <c r="M259" s="133"/>
      <c r="N259" s="133"/>
      <c r="O259" s="133"/>
      <c r="P259" s="133"/>
      <c r="Q259" s="133"/>
      <c r="S259" s="133"/>
      <c r="V259" s="133"/>
      <c r="W259" s="133"/>
      <c r="Y259" s="133"/>
      <c r="Z259" s="133"/>
    </row>
    <row r="260" ht="14.25" customHeight="1">
      <c r="D260" s="133"/>
      <c r="E260" s="133"/>
      <c r="G260" s="133"/>
      <c r="L260" s="133"/>
      <c r="M260" s="133"/>
      <c r="N260" s="133"/>
      <c r="O260" s="133"/>
      <c r="P260" s="133"/>
      <c r="Q260" s="133"/>
      <c r="S260" s="133"/>
      <c r="V260" s="133"/>
      <c r="W260" s="133"/>
      <c r="Y260" s="133"/>
      <c r="Z260" s="133"/>
    </row>
    <row r="261" ht="14.25" customHeight="1">
      <c r="D261" s="133"/>
      <c r="E261" s="133"/>
      <c r="G261" s="133"/>
      <c r="L261" s="133"/>
      <c r="M261" s="133"/>
      <c r="N261" s="133"/>
      <c r="O261" s="133"/>
      <c r="P261" s="133"/>
      <c r="Q261" s="133"/>
      <c r="S261" s="133"/>
      <c r="V261" s="133"/>
      <c r="W261" s="133"/>
      <c r="Y261" s="133"/>
      <c r="Z261" s="133"/>
    </row>
    <row r="262" ht="14.25" customHeight="1">
      <c r="D262" s="133"/>
      <c r="E262" s="133"/>
      <c r="G262" s="133"/>
      <c r="L262" s="133"/>
      <c r="M262" s="133"/>
      <c r="N262" s="133"/>
      <c r="O262" s="133"/>
      <c r="P262" s="133"/>
      <c r="Q262" s="133"/>
      <c r="S262" s="133"/>
      <c r="V262" s="133"/>
      <c r="W262" s="133"/>
      <c r="Y262" s="133"/>
      <c r="Z262" s="133"/>
    </row>
    <row r="263" ht="14.25" customHeight="1">
      <c r="D263" s="133"/>
      <c r="E263" s="133"/>
      <c r="G263" s="133"/>
      <c r="L263" s="133"/>
      <c r="M263" s="133"/>
      <c r="N263" s="133"/>
      <c r="O263" s="133"/>
      <c r="P263" s="133"/>
      <c r="Q263" s="133"/>
      <c r="S263" s="133"/>
      <c r="V263" s="133"/>
      <c r="W263" s="133"/>
      <c r="Y263" s="133"/>
      <c r="Z263" s="133"/>
    </row>
    <row r="264" ht="14.25" customHeight="1">
      <c r="D264" s="133"/>
      <c r="E264" s="133"/>
      <c r="G264" s="133"/>
      <c r="L264" s="133"/>
      <c r="M264" s="133"/>
      <c r="N264" s="133"/>
      <c r="O264" s="133"/>
      <c r="P264" s="133"/>
      <c r="Q264" s="133"/>
      <c r="S264" s="133"/>
      <c r="V264" s="133"/>
      <c r="W264" s="133"/>
      <c r="Y264" s="133"/>
      <c r="Z264" s="133"/>
    </row>
    <row r="265" ht="14.25" customHeight="1">
      <c r="D265" s="133"/>
      <c r="E265" s="133"/>
      <c r="G265" s="133"/>
      <c r="L265" s="133"/>
      <c r="M265" s="133"/>
      <c r="N265" s="133"/>
      <c r="O265" s="133"/>
      <c r="P265" s="133"/>
      <c r="Q265" s="133"/>
      <c r="S265" s="133"/>
      <c r="V265" s="133"/>
      <c r="W265" s="133"/>
      <c r="Y265" s="133"/>
      <c r="Z265" s="133"/>
    </row>
    <row r="266" ht="14.25" customHeight="1">
      <c r="D266" s="133"/>
      <c r="E266" s="133"/>
      <c r="G266" s="133"/>
      <c r="L266" s="133"/>
      <c r="M266" s="133"/>
      <c r="N266" s="133"/>
      <c r="O266" s="133"/>
      <c r="P266" s="133"/>
      <c r="Q266" s="133"/>
      <c r="S266" s="133"/>
      <c r="V266" s="133"/>
      <c r="W266" s="133"/>
      <c r="Y266" s="133"/>
      <c r="Z266" s="133"/>
    </row>
    <row r="267" ht="14.25" customHeight="1">
      <c r="D267" s="133"/>
      <c r="E267" s="133"/>
      <c r="G267" s="133"/>
      <c r="L267" s="133"/>
      <c r="M267" s="133"/>
      <c r="N267" s="133"/>
      <c r="O267" s="133"/>
      <c r="P267" s="133"/>
      <c r="Q267" s="133"/>
      <c r="S267" s="133"/>
      <c r="V267" s="133"/>
      <c r="W267" s="133"/>
      <c r="Y267" s="133"/>
      <c r="Z267" s="133"/>
    </row>
    <row r="268" ht="14.25" customHeight="1">
      <c r="D268" s="133"/>
      <c r="E268" s="133"/>
      <c r="G268" s="133"/>
      <c r="L268" s="133"/>
      <c r="M268" s="133"/>
      <c r="N268" s="133"/>
      <c r="O268" s="133"/>
      <c r="P268" s="133"/>
      <c r="Q268" s="133"/>
      <c r="S268" s="133"/>
      <c r="V268" s="133"/>
      <c r="W268" s="133"/>
      <c r="Y268" s="133"/>
      <c r="Z268" s="133"/>
    </row>
    <row r="269" ht="14.25" customHeight="1">
      <c r="D269" s="133"/>
      <c r="E269" s="133"/>
      <c r="G269" s="133"/>
      <c r="L269" s="133"/>
      <c r="M269" s="133"/>
      <c r="N269" s="133"/>
      <c r="O269" s="133"/>
      <c r="P269" s="133"/>
      <c r="Q269" s="133"/>
      <c r="S269" s="133"/>
      <c r="V269" s="133"/>
      <c r="W269" s="133"/>
      <c r="Y269" s="133"/>
      <c r="Z269" s="133"/>
    </row>
    <row r="270" ht="14.25" customHeight="1">
      <c r="D270" s="133"/>
      <c r="E270" s="133"/>
      <c r="G270" s="133"/>
      <c r="L270" s="133"/>
      <c r="M270" s="133"/>
      <c r="N270" s="133"/>
      <c r="O270" s="133"/>
      <c r="P270" s="133"/>
      <c r="Q270" s="133"/>
      <c r="S270" s="133"/>
      <c r="V270" s="133"/>
      <c r="W270" s="133"/>
      <c r="Y270" s="133"/>
      <c r="Z270" s="133"/>
    </row>
    <row r="271" ht="14.25" customHeight="1">
      <c r="D271" s="133"/>
      <c r="E271" s="133"/>
      <c r="G271" s="133"/>
      <c r="L271" s="133"/>
      <c r="M271" s="133"/>
      <c r="N271" s="133"/>
      <c r="O271" s="133"/>
      <c r="P271" s="133"/>
      <c r="Q271" s="133"/>
      <c r="S271" s="133"/>
      <c r="V271" s="133"/>
      <c r="W271" s="133"/>
      <c r="Y271" s="133"/>
      <c r="Z271" s="133"/>
    </row>
    <row r="272" ht="14.25" customHeight="1">
      <c r="D272" s="133"/>
      <c r="E272" s="133"/>
      <c r="G272" s="133"/>
      <c r="L272" s="133"/>
      <c r="M272" s="133"/>
      <c r="N272" s="133"/>
      <c r="O272" s="133"/>
      <c r="P272" s="133"/>
      <c r="Q272" s="133"/>
      <c r="S272" s="133"/>
      <c r="V272" s="133"/>
      <c r="W272" s="133"/>
      <c r="Y272" s="133"/>
      <c r="Z272" s="133"/>
    </row>
    <row r="273" ht="14.25" customHeight="1">
      <c r="D273" s="133"/>
      <c r="E273" s="133"/>
      <c r="G273" s="133"/>
      <c r="L273" s="133"/>
      <c r="M273" s="133"/>
      <c r="N273" s="133"/>
      <c r="O273" s="133"/>
      <c r="P273" s="133"/>
      <c r="Q273" s="133"/>
      <c r="S273" s="133"/>
      <c r="V273" s="133"/>
      <c r="W273" s="133"/>
      <c r="Y273" s="133"/>
      <c r="Z273" s="133"/>
    </row>
    <row r="274" ht="14.25" customHeight="1">
      <c r="D274" s="133"/>
      <c r="E274" s="133"/>
      <c r="G274" s="133"/>
      <c r="L274" s="133"/>
      <c r="M274" s="133"/>
      <c r="N274" s="133"/>
      <c r="O274" s="133"/>
      <c r="P274" s="133"/>
      <c r="Q274" s="133"/>
      <c r="S274" s="133"/>
      <c r="V274" s="133"/>
      <c r="W274" s="133"/>
      <c r="Y274" s="133"/>
      <c r="Z274" s="133"/>
    </row>
    <row r="275" ht="14.25" customHeight="1">
      <c r="D275" s="133"/>
      <c r="E275" s="133"/>
      <c r="G275" s="133"/>
      <c r="L275" s="133"/>
      <c r="M275" s="133"/>
      <c r="N275" s="133"/>
      <c r="O275" s="133"/>
      <c r="P275" s="133"/>
      <c r="Q275" s="133"/>
      <c r="S275" s="133"/>
      <c r="V275" s="133"/>
      <c r="W275" s="133"/>
      <c r="Y275" s="133"/>
      <c r="Z275" s="133"/>
    </row>
    <row r="276" ht="14.25" customHeight="1">
      <c r="D276" s="133"/>
      <c r="E276" s="133"/>
      <c r="G276" s="133"/>
      <c r="L276" s="133"/>
      <c r="M276" s="133"/>
      <c r="N276" s="133"/>
      <c r="O276" s="133"/>
      <c r="P276" s="133"/>
      <c r="Q276" s="133"/>
      <c r="S276" s="133"/>
      <c r="V276" s="133"/>
      <c r="W276" s="133"/>
      <c r="Y276" s="133"/>
      <c r="Z276" s="133"/>
    </row>
    <row r="277" ht="14.25" customHeight="1">
      <c r="D277" s="133"/>
      <c r="E277" s="133"/>
      <c r="G277" s="133"/>
      <c r="L277" s="133"/>
      <c r="M277" s="133"/>
      <c r="N277" s="133"/>
      <c r="O277" s="133"/>
      <c r="P277" s="133"/>
      <c r="Q277" s="133"/>
      <c r="S277" s="133"/>
      <c r="V277" s="133"/>
      <c r="W277" s="133"/>
      <c r="Y277" s="133"/>
      <c r="Z277" s="133"/>
    </row>
    <row r="278" ht="14.25" customHeight="1">
      <c r="D278" s="133"/>
      <c r="E278" s="133"/>
      <c r="G278" s="133"/>
      <c r="L278" s="133"/>
      <c r="M278" s="133"/>
      <c r="N278" s="133"/>
      <c r="O278" s="133"/>
      <c r="P278" s="133"/>
      <c r="Q278" s="133"/>
      <c r="S278" s="133"/>
      <c r="V278" s="133"/>
      <c r="W278" s="133"/>
      <c r="Y278" s="133"/>
      <c r="Z278" s="133"/>
    </row>
    <row r="279" ht="14.25" customHeight="1">
      <c r="D279" s="133"/>
      <c r="E279" s="133"/>
      <c r="G279" s="133"/>
      <c r="L279" s="133"/>
      <c r="M279" s="133"/>
      <c r="N279" s="133"/>
      <c r="O279" s="133"/>
      <c r="P279" s="133"/>
      <c r="Q279" s="133"/>
      <c r="S279" s="133"/>
      <c r="V279" s="133"/>
      <c r="W279" s="133"/>
      <c r="Y279" s="133"/>
      <c r="Z279" s="133"/>
    </row>
    <row r="280" ht="14.25" customHeight="1">
      <c r="D280" s="133"/>
      <c r="E280" s="133"/>
      <c r="G280" s="133"/>
      <c r="L280" s="133"/>
      <c r="M280" s="133"/>
      <c r="N280" s="133"/>
      <c r="O280" s="133"/>
      <c r="P280" s="133"/>
      <c r="Q280" s="133"/>
      <c r="S280" s="133"/>
      <c r="V280" s="133"/>
      <c r="W280" s="133"/>
      <c r="Y280" s="133"/>
      <c r="Z280" s="133"/>
    </row>
    <row r="281" ht="14.25" customHeight="1">
      <c r="D281" s="133"/>
      <c r="E281" s="133"/>
      <c r="G281" s="133"/>
      <c r="L281" s="133"/>
      <c r="M281" s="133"/>
      <c r="N281" s="133"/>
      <c r="O281" s="133"/>
      <c r="P281" s="133"/>
      <c r="Q281" s="133"/>
      <c r="S281" s="133"/>
      <c r="V281" s="133"/>
      <c r="W281" s="133"/>
      <c r="Y281" s="133"/>
      <c r="Z281" s="133"/>
    </row>
    <row r="282" ht="14.25" customHeight="1">
      <c r="D282" s="133"/>
      <c r="E282" s="133"/>
      <c r="G282" s="133"/>
      <c r="L282" s="133"/>
      <c r="M282" s="133"/>
      <c r="N282" s="133"/>
      <c r="O282" s="133"/>
      <c r="P282" s="133"/>
      <c r="Q282" s="133"/>
      <c r="S282" s="133"/>
      <c r="V282" s="133"/>
      <c r="W282" s="133"/>
      <c r="Y282" s="133"/>
      <c r="Z282" s="133"/>
    </row>
    <row r="283" ht="14.25" customHeight="1">
      <c r="D283" s="133"/>
      <c r="E283" s="133"/>
      <c r="G283" s="133"/>
      <c r="L283" s="133"/>
      <c r="M283" s="133"/>
      <c r="N283" s="133"/>
      <c r="O283" s="133"/>
      <c r="P283" s="133"/>
      <c r="Q283" s="133"/>
      <c r="S283" s="133"/>
      <c r="V283" s="133"/>
      <c r="W283" s="133"/>
      <c r="Y283" s="133"/>
      <c r="Z283" s="133"/>
    </row>
    <row r="284" ht="14.25" customHeight="1">
      <c r="D284" s="133"/>
      <c r="E284" s="133"/>
      <c r="G284" s="133"/>
      <c r="L284" s="133"/>
      <c r="M284" s="133"/>
      <c r="N284" s="133"/>
      <c r="O284" s="133"/>
      <c r="P284" s="133"/>
      <c r="Q284" s="133"/>
      <c r="S284" s="133"/>
      <c r="V284" s="133"/>
      <c r="W284" s="133"/>
      <c r="Y284" s="133"/>
      <c r="Z284" s="133"/>
    </row>
    <row r="285" ht="14.25" customHeight="1">
      <c r="D285" s="133"/>
      <c r="E285" s="133"/>
      <c r="G285" s="133"/>
      <c r="L285" s="133"/>
      <c r="M285" s="133"/>
      <c r="N285" s="133"/>
      <c r="O285" s="133"/>
      <c r="P285" s="133"/>
      <c r="Q285" s="133"/>
      <c r="S285" s="133"/>
      <c r="V285" s="133"/>
      <c r="W285" s="133"/>
      <c r="Y285" s="133"/>
      <c r="Z285" s="133"/>
    </row>
    <row r="286" ht="14.25" customHeight="1">
      <c r="D286" s="133"/>
      <c r="E286" s="133"/>
      <c r="G286" s="133"/>
      <c r="L286" s="133"/>
      <c r="M286" s="133"/>
      <c r="N286" s="133"/>
      <c r="O286" s="133"/>
      <c r="P286" s="133"/>
      <c r="Q286" s="133"/>
      <c r="S286" s="133"/>
      <c r="V286" s="133"/>
      <c r="W286" s="133"/>
      <c r="Y286" s="133"/>
      <c r="Z286" s="133"/>
    </row>
    <row r="287" ht="14.25" customHeight="1">
      <c r="D287" s="133"/>
      <c r="E287" s="133"/>
      <c r="G287" s="133"/>
      <c r="L287" s="133"/>
      <c r="M287" s="133"/>
      <c r="N287" s="133"/>
      <c r="O287" s="133"/>
      <c r="P287" s="133"/>
      <c r="Q287" s="133"/>
      <c r="S287" s="133"/>
      <c r="V287" s="133"/>
      <c r="W287" s="133"/>
      <c r="Y287" s="133"/>
      <c r="Z287" s="133"/>
    </row>
    <row r="288" ht="14.25" customHeight="1">
      <c r="D288" s="133"/>
      <c r="E288" s="133"/>
      <c r="G288" s="133"/>
      <c r="L288" s="133"/>
      <c r="M288" s="133"/>
      <c r="N288" s="133"/>
      <c r="O288" s="133"/>
      <c r="P288" s="133"/>
      <c r="Q288" s="133"/>
      <c r="S288" s="133"/>
      <c r="V288" s="133"/>
      <c r="W288" s="133"/>
      <c r="Y288" s="133"/>
      <c r="Z288" s="133"/>
    </row>
    <row r="289" ht="14.25" customHeight="1">
      <c r="D289" s="133"/>
      <c r="E289" s="133"/>
      <c r="G289" s="133"/>
      <c r="L289" s="133"/>
      <c r="M289" s="133"/>
      <c r="N289" s="133"/>
      <c r="O289" s="133"/>
      <c r="P289" s="133"/>
      <c r="Q289" s="133"/>
      <c r="S289" s="133"/>
      <c r="V289" s="133"/>
      <c r="W289" s="133"/>
      <c r="Y289" s="133"/>
      <c r="Z289" s="133"/>
    </row>
    <row r="290" ht="14.25" customHeight="1">
      <c r="D290" s="133"/>
      <c r="E290" s="133"/>
      <c r="G290" s="133"/>
      <c r="L290" s="133"/>
      <c r="M290" s="133"/>
      <c r="N290" s="133"/>
      <c r="O290" s="133"/>
      <c r="P290" s="133"/>
      <c r="Q290" s="133"/>
      <c r="S290" s="133"/>
      <c r="V290" s="133"/>
      <c r="W290" s="133"/>
      <c r="Y290" s="133"/>
      <c r="Z290" s="133"/>
    </row>
    <row r="291" ht="14.25" customHeight="1">
      <c r="D291" s="133"/>
      <c r="E291" s="133"/>
      <c r="G291" s="133"/>
      <c r="L291" s="133"/>
      <c r="M291" s="133"/>
      <c r="N291" s="133"/>
      <c r="O291" s="133"/>
      <c r="P291" s="133"/>
      <c r="Q291" s="133"/>
      <c r="S291" s="133"/>
      <c r="V291" s="133"/>
      <c r="W291" s="133"/>
      <c r="Y291" s="133"/>
      <c r="Z291" s="133"/>
    </row>
    <row r="292" ht="14.25" customHeight="1">
      <c r="D292" s="133"/>
      <c r="E292" s="133"/>
      <c r="G292" s="133"/>
      <c r="L292" s="133"/>
      <c r="M292" s="133"/>
      <c r="N292" s="133"/>
      <c r="O292" s="133"/>
      <c r="P292" s="133"/>
      <c r="Q292" s="133"/>
      <c r="S292" s="133"/>
      <c r="V292" s="133"/>
      <c r="W292" s="133"/>
      <c r="Y292" s="133"/>
      <c r="Z292" s="133"/>
    </row>
    <row r="293" ht="14.25" customHeight="1">
      <c r="D293" s="133"/>
      <c r="E293" s="133"/>
      <c r="G293" s="133"/>
      <c r="L293" s="133"/>
      <c r="M293" s="133"/>
      <c r="N293" s="133"/>
      <c r="O293" s="133"/>
      <c r="P293" s="133"/>
      <c r="Q293" s="133"/>
      <c r="S293" s="133"/>
      <c r="V293" s="133"/>
      <c r="W293" s="133"/>
      <c r="Y293" s="133"/>
      <c r="Z293" s="133"/>
    </row>
    <row r="294" ht="14.25" customHeight="1">
      <c r="D294" s="133"/>
      <c r="E294" s="133"/>
      <c r="G294" s="133"/>
      <c r="L294" s="133"/>
      <c r="M294" s="133"/>
      <c r="N294" s="133"/>
      <c r="O294" s="133"/>
      <c r="P294" s="133"/>
      <c r="Q294" s="133"/>
      <c r="S294" s="133"/>
      <c r="V294" s="133"/>
      <c r="W294" s="133"/>
      <c r="Y294" s="133"/>
      <c r="Z294" s="133"/>
    </row>
    <row r="295" ht="14.25" customHeight="1">
      <c r="D295" s="133"/>
      <c r="E295" s="133"/>
      <c r="G295" s="133"/>
      <c r="L295" s="133"/>
      <c r="M295" s="133"/>
      <c r="N295" s="133"/>
      <c r="O295" s="133"/>
      <c r="P295" s="133"/>
      <c r="Q295" s="133"/>
      <c r="S295" s="133"/>
      <c r="V295" s="133"/>
      <c r="W295" s="133"/>
      <c r="Y295" s="133"/>
      <c r="Z295" s="133"/>
    </row>
    <row r="296" ht="14.25" customHeight="1">
      <c r="D296" s="133"/>
      <c r="E296" s="133"/>
      <c r="G296" s="133"/>
      <c r="L296" s="133"/>
      <c r="M296" s="133"/>
      <c r="N296" s="133"/>
      <c r="O296" s="133"/>
      <c r="P296" s="133"/>
      <c r="Q296" s="133"/>
      <c r="S296" s="133"/>
      <c r="V296" s="133"/>
      <c r="W296" s="133"/>
      <c r="Y296" s="133"/>
      <c r="Z296" s="133"/>
    </row>
    <row r="297" ht="14.25" customHeight="1">
      <c r="D297" s="133"/>
      <c r="E297" s="133"/>
      <c r="G297" s="133"/>
      <c r="L297" s="133"/>
      <c r="M297" s="133"/>
      <c r="N297" s="133"/>
      <c r="O297" s="133"/>
      <c r="P297" s="133"/>
      <c r="Q297" s="133"/>
      <c r="S297" s="133"/>
      <c r="V297" s="133"/>
      <c r="W297" s="133"/>
      <c r="Y297" s="133"/>
      <c r="Z297" s="133"/>
    </row>
    <row r="298" ht="14.25" customHeight="1">
      <c r="D298" s="133"/>
      <c r="E298" s="133"/>
      <c r="G298" s="133"/>
      <c r="L298" s="133"/>
      <c r="M298" s="133"/>
      <c r="N298" s="133"/>
      <c r="O298" s="133"/>
      <c r="P298" s="133"/>
      <c r="Q298" s="133"/>
      <c r="S298" s="133"/>
      <c r="V298" s="133"/>
      <c r="W298" s="133"/>
      <c r="Y298" s="133"/>
      <c r="Z298" s="133"/>
    </row>
    <row r="299" ht="14.25" customHeight="1">
      <c r="D299" s="133"/>
      <c r="E299" s="133"/>
      <c r="G299" s="133"/>
      <c r="L299" s="133"/>
      <c r="M299" s="133"/>
      <c r="N299" s="133"/>
      <c r="O299" s="133"/>
      <c r="P299" s="133"/>
      <c r="Q299" s="133"/>
      <c r="S299" s="133"/>
      <c r="V299" s="133"/>
      <c r="W299" s="133"/>
      <c r="Y299" s="133"/>
      <c r="Z299" s="133"/>
    </row>
    <row r="300" ht="14.25" customHeight="1">
      <c r="D300" s="133"/>
      <c r="E300" s="133"/>
      <c r="G300" s="133"/>
      <c r="L300" s="133"/>
      <c r="M300" s="133"/>
      <c r="N300" s="133"/>
      <c r="O300" s="133"/>
      <c r="P300" s="133"/>
      <c r="Q300" s="133"/>
      <c r="S300" s="133"/>
      <c r="V300" s="133"/>
      <c r="W300" s="133"/>
      <c r="Y300" s="133"/>
      <c r="Z300" s="133"/>
    </row>
    <row r="301" ht="14.25" customHeight="1">
      <c r="D301" s="133"/>
      <c r="E301" s="133"/>
      <c r="G301" s="133"/>
      <c r="L301" s="133"/>
      <c r="M301" s="133"/>
      <c r="N301" s="133"/>
      <c r="O301" s="133"/>
      <c r="P301" s="133"/>
      <c r="Q301" s="133"/>
      <c r="S301" s="133"/>
      <c r="V301" s="133"/>
      <c r="W301" s="133"/>
      <c r="Y301" s="133"/>
      <c r="Z301" s="133"/>
    </row>
    <row r="302" ht="14.25" customHeight="1">
      <c r="D302" s="133"/>
      <c r="E302" s="133"/>
      <c r="G302" s="133"/>
      <c r="L302" s="133"/>
      <c r="M302" s="133"/>
      <c r="N302" s="133"/>
      <c r="O302" s="133"/>
      <c r="P302" s="133"/>
      <c r="Q302" s="133"/>
      <c r="S302" s="133"/>
      <c r="V302" s="133"/>
      <c r="W302" s="133"/>
      <c r="Y302" s="133"/>
      <c r="Z302" s="133"/>
    </row>
    <row r="303" ht="14.25" customHeight="1">
      <c r="D303" s="133"/>
      <c r="E303" s="133"/>
      <c r="G303" s="133"/>
      <c r="L303" s="133"/>
      <c r="M303" s="133"/>
      <c r="N303" s="133"/>
      <c r="O303" s="133"/>
      <c r="P303" s="133"/>
      <c r="Q303" s="133"/>
      <c r="S303" s="133"/>
      <c r="V303" s="133"/>
      <c r="W303" s="133"/>
      <c r="Y303" s="133"/>
      <c r="Z303" s="133"/>
    </row>
    <row r="304" ht="14.25" customHeight="1">
      <c r="D304" s="133"/>
      <c r="E304" s="133"/>
      <c r="G304" s="133"/>
      <c r="L304" s="133"/>
      <c r="M304" s="133"/>
      <c r="N304" s="133"/>
      <c r="O304" s="133"/>
      <c r="P304" s="133"/>
      <c r="Q304" s="133"/>
      <c r="S304" s="133"/>
      <c r="V304" s="133"/>
      <c r="W304" s="133"/>
      <c r="Y304" s="133"/>
      <c r="Z304" s="133"/>
    </row>
    <row r="305" ht="14.25" customHeight="1">
      <c r="D305" s="133"/>
      <c r="E305" s="133"/>
      <c r="G305" s="133"/>
      <c r="L305" s="133"/>
      <c r="M305" s="133"/>
      <c r="N305" s="133"/>
      <c r="O305" s="133"/>
      <c r="P305" s="133"/>
      <c r="Q305" s="133"/>
      <c r="S305" s="133"/>
      <c r="V305" s="133"/>
      <c r="W305" s="133"/>
      <c r="Y305" s="133"/>
      <c r="Z305" s="133"/>
    </row>
    <row r="306" ht="14.25" customHeight="1">
      <c r="D306" s="133"/>
      <c r="E306" s="133"/>
      <c r="G306" s="133"/>
      <c r="L306" s="133"/>
      <c r="M306" s="133"/>
      <c r="N306" s="133"/>
      <c r="O306" s="133"/>
      <c r="P306" s="133"/>
      <c r="Q306" s="133"/>
      <c r="S306" s="133"/>
      <c r="V306" s="133"/>
      <c r="W306" s="133"/>
      <c r="Y306" s="133"/>
      <c r="Z306" s="133"/>
    </row>
    <row r="307" ht="14.25" customHeight="1">
      <c r="D307" s="133"/>
      <c r="E307" s="133"/>
      <c r="G307" s="133"/>
      <c r="L307" s="133"/>
      <c r="M307" s="133"/>
      <c r="N307" s="133"/>
      <c r="O307" s="133"/>
      <c r="P307" s="133"/>
      <c r="Q307" s="133"/>
      <c r="S307" s="133"/>
      <c r="V307" s="133"/>
      <c r="W307" s="133"/>
      <c r="Y307" s="133"/>
      <c r="Z307" s="133"/>
    </row>
    <row r="308" ht="14.25" customHeight="1">
      <c r="D308" s="133"/>
      <c r="E308" s="133"/>
      <c r="G308" s="133"/>
      <c r="L308" s="133"/>
      <c r="M308" s="133"/>
      <c r="N308" s="133"/>
      <c r="O308" s="133"/>
      <c r="P308" s="133"/>
      <c r="Q308" s="133"/>
      <c r="S308" s="133"/>
      <c r="V308" s="133"/>
      <c r="W308" s="133"/>
      <c r="Y308" s="133"/>
      <c r="Z308" s="133"/>
    </row>
    <row r="309" ht="14.25" customHeight="1">
      <c r="D309" s="133"/>
      <c r="E309" s="133"/>
      <c r="G309" s="133"/>
      <c r="L309" s="133"/>
      <c r="M309" s="133"/>
      <c r="N309" s="133"/>
      <c r="O309" s="133"/>
      <c r="P309" s="133"/>
      <c r="Q309" s="133"/>
      <c r="S309" s="133"/>
      <c r="V309" s="133"/>
      <c r="W309" s="133"/>
      <c r="Y309" s="133"/>
      <c r="Z309" s="133"/>
    </row>
    <row r="310" ht="14.25" customHeight="1">
      <c r="D310" s="133"/>
      <c r="E310" s="133"/>
      <c r="G310" s="133"/>
      <c r="L310" s="133"/>
      <c r="M310" s="133"/>
      <c r="N310" s="133"/>
      <c r="O310" s="133"/>
      <c r="P310" s="133"/>
      <c r="Q310" s="133"/>
      <c r="S310" s="133"/>
      <c r="V310" s="133"/>
      <c r="W310" s="133"/>
      <c r="Y310" s="133"/>
      <c r="Z310" s="133"/>
    </row>
    <row r="311" ht="14.25" customHeight="1">
      <c r="D311" s="133"/>
      <c r="E311" s="133"/>
      <c r="G311" s="133"/>
      <c r="L311" s="133"/>
      <c r="M311" s="133"/>
      <c r="N311" s="133"/>
      <c r="O311" s="133"/>
      <c r="P311" s="133"/>
      <c r="Q311" s="133"/>
      <c r="S311" s="133"/>
      <c r="V311" s="133"/>
      <c r="W311" s="133"/>
      <c r="Y311" s="133"/>
      <c r="Z311" s="133"/>
    </row>
    <row r="312" ht="14.25" customHeight="1">
      <c r="D312" s="133"/>
      <c r="E312" s="133"/>
      <c r="G312" s="133"/>
      <c r="L312" s="133"/>
      <c r="M312" s="133"/>
      <c r="N312" s="133"/>
      <c r="O312" s="133"/>
      <c r="P312" s="133"/>
      <c r="Q312" s="133"/>
      <c r="S312" s="133"/>
      <c r="V312" s="133"/>
      <c r="W312" s="133"/>
      <c r="Y312" s="133"/>
      <c r="Z312" s="133"/>
    </row>
    <row r="313" ht="14.25" customHeight="1">
      <c r="D313" s="133"/>
      <c r="E313" s="133"/>
      <c r="G313" s="133"/>
      <c r="L313" s="133"/>
      <c r="M313" s="133"/>
      <c r="N313" s="133"/>
      <c r="O313" s="133"/>
      <c r="P313" s="133"/>
      <c r="Q313" s="133"/>
      <c r="S313" s="133"/>
      <c r="V313" s="133"/>
      <c r="W313" s="133"/>
      <c r="Y313" s="133"/>
      <c r="Z313" s="133"/>
    </row>
    <row r="314" ht="14.25" customHeight="1">
      <c r="D314" s="133"/>
      <c r="E314" s="133"/>
      <c r="G314" s="133"/>
      <c r="L314" s="133"/>
      <c r="M314" s="133"/>
      <c r="N314" s="133"/>
      <c r="O314" s="133"/>
      <c r="P314" s="133"/>
      <c r="Q314" s="133"/>
      <c r="S314" s="133"/>
      <c r="V314" s="133"/>
      <c r="W314" s="133"/>
      <c r="Y314" s="133"/>
      <c r="Z314" s="133"/>
    </row>
    <row r="315" ht="14.25" customHeight="1">
      <c r="D315" s="133"/>
      <c r="E315" s="133"/>
      <c r="G315" s="133"/>
      <c r="L315" s="133"/>
      <c r="M315" s="133"/>
      <c r="N315" s="133"/>
      <c r="O315" s="133"/>
      <c r="P315" s="133"/>
      <c r="Q315" s="133"/>
      <c r="S315" s="133"/>
      <c r="V315" s="133"/>
      <c r="W315" s="133"/>
      <c r="Y315" s="133"/>
      <c r="Z315" s="133"/>
    </row>
    <row r="316" ht="14.25" customHeight="1">
      <c r="D316" s="133"/>
      <c r="E316" s="133"/>
      <c r="G316" s="133"/>
      <c r="L316" s="133"/>
      <c r="M316" s="133"/>
      <c r="N316" s="133"/>
      <c r="O316" s="133"/>
      <c r="P316" s="133"/>
      <c r="Q316" s="133"/>
      <c r="S316" s="133"/>
      <c r="V316" s="133"/>
      <c r="W316" s="133"/>
      <c r="Y316" s="133"/>
      <c r="Z316" s="133"/>
    </row>
    <row r="317" ht="14.25" customHeight="1">
      <c r="D317" s="133"/>
      <c r="E317" s="133"/>
      <c r="G317" s="133"/>
      <c r="L317" s="133"/>
      <c r="M317" s="133"/>
      <c r="N317" s="133"/>
      <c r="O317" s="133"/>
      <c r="P317" s="133"/>
      <c r="Q317" s="133"/>
      <c r="S317" s="133"/>
      <c r="V317" s="133"/>
      <c r="W317" s="133"/>
      <c r="Y317" s="133"/>
      <c r="Z317" s="133"/>
    </row>
    <row r="318" ht="14.25" customHeight="1">
      <c r="D318" s="133"/>
      <c r="E318" s="133"/>
      <c r="G318" s="133"/>
      <c r="L318" s="133"/>
      <c r="M318" s="133"/>
      <c r="N318" s="133"/>
      <c r="O318" s="133"/>
      <c r="P318" s="133"/>
      <c r="Q318" s="133"/>
      <c r="S318" s="133"/>
      <c r="V318" s="133"/>
      <c r="W318" s="133"/>
      <c r="Y318" s="133"/>
      <c r="Z318" s="133"/>
    </row>
    <row r="319" ht="14.25" customHeight="1">
      <c r="D319" s="133"/>
      <c r="E319" s="133"/>
      <c r="G319" s="133"/>
      <c r="L319" s="133"/>
      <c r="M319" s="133"/>
      <c r="N319" s="133"/>
      <c r="O319" s="133"/>
      <c r="P319" s="133"/>
      <c r="Q319" s="133"/>
      <c r="S319" s="133"/>
      <c r="V319" s="133"/>
      <c r="W319" s="133"/>
      <c r="Y319" s="133"/>
      <c r="Z319" s="133"/>
    </row>
    <row r="320" ht="14.25" customHeight="1">
      <c r="D320" s="133"/>
      <c r="E320" s="133"/>
      <c r="G320" s="133"/>
      <c r="L320" s="133"/>
      <c r="M320" s="133"/>
      <c r="N320" s="133"/>
      <c r="O320" s="133"/>
      <c r="P320" s="133"/>
      <c r="Q320" s="133"/>
      <c r="S320" s="133"/>
      <c r="V320" s="133"/>
      <c r="W320" s="133"/>
      <c r="Y320" s="133"/>
      <c r="Z320" s="133"/>
    </row>
    <row r="321" ht="14.25" customHeight="1">
      <c r="D321" s="133"/>
      <c r="E321" s="133"/>
      <c r="G321" s="133"/>
      <c r="L321" s="133"/>
      <c r="M321" s="133"/>
      <c r="N321" s="133"/>
      <c r="O321" s="133"/>
      <c r="P321" s="133"/>
      <c r="Q321" s="133"/>
      <c r="S321" s="133"/>
      <c r="V321" s="133"/>
      <c r="W321" s="133"/>
      <c r="Y321" s="133"/>
      <c r="Z321" s="133"/>
    </row>
    <row r="322" ht="14.25" customHeight="1">
      <c r="D322" s="133"/>
      <c r="E322" s="133"/>
      <c r="G322" s="133"/>
      <c r="L322" s="133"/>
      <c r="M322" s="133"/>
      <c r="N322" s="133"/>
      <c r="O322" s="133"/>
      <c r="P322" s="133"/>
      <c r="Q322" s="133"/>
      <c r="S322" s="133"/>
      <c r="V322" s="133"/>
      <c r="W322" s="133"/>
      <c r="Y322" s="133"/>
      <c r="Z322" s="133"/>
    </row>
    <row r="323" ht="14.25" customHeight="1">
      <c r="D323" s="133"/>
      <c r="E323" s="133"/>
      <c r="G323" s="133"/>
      <c r="L323" s="133"/>
      <c r="M323" s="133"/>
      <c r="N323" s="133"/>
      <c r="O323" s="133"/>
      <c r="P323" s="133"/>
      <c r="Q323" s="133"/>
      <c r="S323" s="133"/>
      <c r="V323" s="133"/>
      <c r="W323" s="133"/>
      <c r="Y323" s="133"/>
      <c r="Z323" s="133"/>
    </row>
    <row r="324" ht="14.25" customHeight="1">
      <c r="D324" s="133"/>
      <c r="E324" s="133"/>
      <c r="G324" s="133"/>
      <c r="L324" s="133"/>
      <c r="M324" s="133"/>
      <c r="N324" s="133"/>
      <c r="O324" s="133"/>
      <c r="P324" s="133"/>
      <c r="Q324" s="133"/>
      <c r="S324" s="133"/>
      <c r="V324" s="133"/>
      <c r="W324" s="133"/>
      <c r="Y324" s="133"/>
      <c r="Z324" s="133"/>
    </row>
    <row r="325" ht="14.25" customHeight="1">
      <c r="D325" s="133"/>
      <c r="E325" s="133"/>
      <c r="G325" s="133"/>
      <c r="L325" s="133"/>
      <c r="M325" s="133"/>
      <c r="N325" s="133"/>
      <c r="O325" s="133"/>
      <c r="P325" s="133"/>
      <c r="Q325" s="133"/>
      <c r="S325" s="133"/>
      <c r="V325" s="133"/>
      <c r="W325" s="133"/>
      <c r="Y325" s="133"/>
      <c r="Z325" s="133"/>
    </row>
    <row r="326" ht="14.25" customHeight="1">
      <c r="D326" s="133"/>
      <c r="E326" s="133"/>
      <c r="G326" s="133"/>
      <c r="L326" s="133"/>
      <c r="M326" s="133"/>
      <c r="N326" s="133"/>
      <c r="O326" s="133"/>
      <c r="P326" s="133"/>
      <c r="Q326" s="133"/>
      <c r="S326" s="133"/>
      <c r="V326" s="133"/>
      <c r="W326" s="133"/>
      <c r="Y326" s="133"/>
      <c r="Z326" s="133"/>
    </row>
    <row r="327" ht="14.25" customHeight="1">
      <c r="D327" s="133"/>
      <c r="E327" s="133"/>
      <c r="G327" s="133"/>
      <c r="L327" s="133"/>
      <c r="M327" s="133"/>
      <c r="N327" s="133"/>
      <c r="O327" s="133"/>
      <c r="P327" s="133"/>
      <c r="Q327" s="133"/>
      <c r="S327" s="133"/>
      <c r="V327" s="133"/>
      <c r="W327" s="133"/>
      <c r="Y327" s="133"/>
      <c r="Z327" s="133"/>
    </row>
    <row r="328" ht="14.25" customHeight="1">
      <c r="D328" s="133"/>
      <c r="E328" s="133"/>
      <c r="G328" s="133"/>
      <c r="L328" s="133"/>
      <c r="M328" s="133"/>
      <c r="N328" s="133"/>
      <c r="O328" s="133"/>
      <c r="P328" s="133"/>
      <c r="Q328" s="133"/>
      <c r="S328" s="133"/>
      <c r="V328" s="133"/>
      <c r="W328" s="133"/>
      <c r="Y328" s="133"/>
      <c r="Z328" s="133"/>
    </row>
    <row r="329" ht="14.25" customHeight="1">
      <c r="D329" s="133"/>
      <c r="E329" s="133"/>
      <c r="G329" s="133"/>
      <c r="L329" s="133"/>
      <c r="M329" s="133"/>
      <c r="N329" s="133"/>
      <c r="O329" s="133"/>
      <c r="P329" s="133"/>
      <c r="Q329" s="133"/>
      <c r="S329" s="133"/>
      <c r="V329" s="133"/>
      <c r="W329" s="133"/>
      <c r="Y329" s="133"/>
      <c r="Z329" s="133"/>
    </row>
    <row r="330" ht="14.25" customHeight="1">
      <c r="D330" s="133"/>
      <c r="E330" s="133"/>
      <c r="G330" s="133"/>
      <c r="L330" s="133"/>
      <c r="M330" s="133"/>
      <c r="N330" s="133"/>
      <c r="O330" s="133"/>
      <c r="P330" s="133"/>
      <c r="Q330" s="133"/>
      <c r="S330" s="133"/>
      <c r="V330" s="133"/>
      <c r="W330" s="133"/>
      <c r="Y330" s="133"/>
      <c r="Z330" s="133"/>
    </row>
    <row r="331" ht="14.25" customHeight="1">
      <c r="D331" s="133"/>
      <c r="E331" s="133"/>
      <c r="G331" s="133"/>
      <c r="L331" s="133"/>
      <c r="M331" s="133"/>
      <c r="N331" s="133"/>
      <c r="O331" s="133"/>
      <c r="P331" s="133"/>
      <c r="Q331" s="133"/>
      <c r="S331" s="133"/>
      <c r="V331" s="133"/>
      <c r="W331" s="133"/>
      <c r="Y331" s="133"/>
      <c r="Z331" s="133"/>
    </row>
    <row r="332" ht="14.25" customHeight="1">
      <c r="D332" s="133"/>
      <c r="E332" s="133"/>
      <c r="G332" s="133"/>
      <c r="L332" s="133"/>
      <c r="M332" s="133"/>
      <c r="N332" s="133"/>
      <c r="O332" s="133"/>
      <c r="P332" s="133"/>
      <c r="Q332" s="133"/>
      <c r="S332" s="133"/>
      <c r="V332" s="133"/>
      <c r="W332" s="133"/>
      <c r="Y332" s="133"/>
      <c r="Z332" s="133"/>
    </row>
    <row r="333" ht="14.25" customHeight="1">
      <c r="D333" s="133"/>
      <c r="E333" s="133"/>
      <c r="G333" s="133"/>
      <c r="L333" s="133"/>
      <c r="M333" s="133"/>
      <c r="N333" s="133"/>
      <c r="O333" s="133"/>
      <c r="P333" s="133"/>
      <c r="Q333" s="133"/>
      <c r="S333" s="133"/>
      <c r="V333" s="133"/>
      <c r="W333" s="133"/>
      <c r="Y333" s="133"/>
      <c r="Z333" s="133"/>
    </row>
    <row r="334" ht="14.25" customHeight="1">
      <c r="D334" s="133"/>
      <c r="E334" s="133"/>
      <c r="G334" s="133"/>
      <c r="L334" s="133"/>
      <c r="M334" s="133"/>
      <c r="N334" s="133"/>
      <c r="O334" s="133"/>
      <c r="P334" s="133"/>
      <c r="Q334" s="133"/>
      <c r="S334" s="133"/>
      <c r="V334" s="133"/>
      <c r="W334" s="133"/>
      <c r="Y334" s="133"/>
      <c r="Z334" s="133"/>
    </row>
    <row r="335" ht="14.25" customHeight="1">
      <c r="D335" s="133"/>
      <c r="E335" s="133"/>
      <c r="G335" s="133"/>
      <c r="L335" s="133"/>
      <c r="M335" s="133"/>
      <c r="N335" s="133"/>
      <c r="O335" s="133"/>
      <c r="P335" s="133"/>
      <c r="Q335" s="133"/>
      <c r="S335" s="133"/>
      <c r="V335" s="133"/>
      <c r="W335" s="133"/>
      <c r="Y335" s="133"/>
      <c r="Z335" s="133"/>
    </row>
    <row r="336" ht="14.25" customHeight="1">
      <c r="D336" s="133"/>
      <c r="E336" s="133"/>
      <c r="G336" s="133"/>
      <c r="L336" s="133"/>
      <c r="M336" s="133"/>
      <c r="N336" s="133"/>
      <c r="O336" s="133"/>
      <c r="P336" s="133"/>
      <c r="Q336" s="133"/>
      <c r="S336" s="133"/>
      <c r="V336" s="133"/>
      <c r="W336" s="133"/>
      <c r="Y336" s="133"/>
      <c r="Z336" s="133"/>
    </row>
    <row r="337" ht="14.25" customHeight="1">
      <c r="D337" s="133"/>
      <c r="E337" s="133"/>
      <c r="G337" s="133"/>
      <c r="L337" s="133"/>
      <c r="M337" s="133"/>
      <c r="N337" s="133"/>
      <c r="O337" s="133"/>
      <c r="P337" s="133"/>
      <c r="Q337" s="133"/>
      <c r="S337" s="133"/>
      <c r="V337" s="133"/>
      <c r="W337" s="133"/>
      <c r="Y337" s="133"/>
      <c r="Z337" s="133"/>
    </row>
    <row r="338" ht="14.25" customHeight="1">
      <c r="D338" s="133"/>
      <c r="E338" s="133"/>
      <c r="G338" s="133"/>
      <c r="L338" s="133"/>
      <c r="M338" s="133"/>
      <c r="N338" s="133"/>
      <c r="O338" s="133"/>
      <c r="P338" s="133"/>
      <c r="Q338" s="133"/>
      <c r="S338" s="133"/>
      <c r="V338" s="133"/>
      <c r="W338" s="133"/>
      <c r="Y338" s="133"/>
      <c r="Z338" s="133"/>
    </row>
    <row r="339" ht="14.25" customHeight="1">
      <c r="D339" s="133"/>
      <c r="E339" s="133"/>
      <c r="G339" s="133"/>
      <c r="L339" s="133"/>
      <c r="M339" s="133"/>
      <c r="N339" s="133"/>
      <c r="O339" s="133"/>
      <c r="P339" s="133"/>
      <c r="Q339" s="133"/>
      <c r="S339" s="133"/>
      <c r="V339" s="133"/>
      <c r="W339" s="133"/>
      <c r="Y339" s="133"/>
      <c r="Z339" s="133"/>
    </row>
    <row r="340" ht="14.25" customHeight="1">
      <c r="D340" s="133"/>
      <c r="E340" s="133"/>
      <c r="G340" s="133"/>
      <c r="L340" s="133"/>
      <c r="M340" s="133"/>
      <c r="N340" s="133"/>
      <c r="O340" s="133"/>
      <c r="P340" s="133"/>
      <c r="Q340" s="133"/>
      <c r="S340" s="133"/>
      <c r="V340" s="133"/>
      <c r="W340" s="133"/>
      <c r="Y340" s="133"/>
      <c r="Z340" s="133"/>
    </row>
    <row r="341" ht="14.25" customHeight="1">
      <c r="D341" s="133"/>
      <c r="E341" s="133"/>
      <c r="G341" s="133"/>
      <c r="L341" s="133"/>
      <c r="M341" s="133"/>
      <c r="N341" s="133"/>
      <c r="O341" s="133"/>
      <c r="P341" s="133"/>
      <c r="Q341" s="133"/>
      <c r="S341" s="133"/>
      <c r="V341" s="133"/>
      <c r="W341" s="133"/>
      <c r="Y341" s="133"/>
      <c r="Z341" s="133"/>
    </row>
    <row r="342" ht="14.25" customHeight="1">
      <c r="D342" s="133"/>
      <c r="E342" s="133"/>
      <c r="G342" s="133"/>
      <c r="L342" s="133"/>
      <c r="M342" s="133"/>
      <c r="N342" s="133"/>
      <c r="O342" s="133"/>
      <c r="P342" s="133"/>
      <c r="Q342" s="133"/>
      <c r="S342" s="133"/>
      <c r="V342" s="133"/>
      <c r="W342" s="133"/>
      <c r="Y342" s="133"/>
      <c r="Z342" s="133"/>
    </row>
    <row r="343" ht="14.25" customHeight="1">
      <c r="D343" s="133"/>
      <c r="E343" s="133"/>
      <c r="G343" s="133"/>
      <c r="L343" s="133"/>
      <c r="M343" s="133"/>
      <c r="N343" s="133"/>
      <c r="O343" s="133"/>
      <c r="P343" s="133"/>
      <c r="Q343" s="133"/>
      <c r="S343" s="133"/>
      <c r="V343" s="133"/>
      <c r="W343" s="133"/>
      <c r="Y343" s="133"/>
      <c r="Z343" s="133"/>
    </row>
    <row r="344" ht="14.25" customHeight="1">
      <c r="D344" s="133"/>
      <c r="E344" s="133"/>
      <c r="G344" s="133"/>
      <c r="L344" s="133"/>
      <c r="M344" s="133"/>
      <c r="N344" s="133"/>
      <c r="O344" s="133"/>
      <c r="P344" s="133"/>
      <c r="Q344" s="133"/>
      <c r="S344" s="133"/>
      <c r="V344" s="133"/>
      <c r="W344" s="133"/>
      <c r="Y344" s="133"/>
      <c r="Z344" s="133"/>
    </row>
    <row r="345" ht="14.25" customHeight="1">
      <c r="D345" s="133"/>
      <c r="E345" s="133"/>
      <c r="G345" s="133"/>
      <c r="L345" s="133"/>
      <c r="M345" s="133"/>
      <c r="N345" s="133"/>
      <c r="O345" s="133"/>
      <c r="P345" s="133"/>
      <c r="Q345" s="133"/>
      <c r="S345" s="133"/>
      <c r="V345" s="133"/>
      <c r="W345" s="133"/>
      <c r="Y345" s="133"/>
      <c r="Z345" s="133"/>
    </row>
    <row r="346" ht="14.25" customHeight="1">
      <c r="D346" s="133"/>
      <c r="E346" s="133"/>
      <c r="G346" s="133"/>
      <c r="L346" s="133"/>
      <c r="M346" s="133"/>
      <c r="N346" s="133"/>
      <c r="O346" s="133"/>
      <c r="P346" s="133"/>
      <c r="Q346" s="133"/>
      <c r="S346" s="133"/>
      <c r="V346" s="133"/>
      <c r="W346" s="133"/>
      <c r="Y346" s="133"/>
      <c r="Z346" s="133"/>
    </row>
    <row r="347" ht="14.25" customHeight="1">
      <c r="D347" s="133"/>
      <c r="E347" s="133"/>
      <c r="G347" s="133"/>
      <c r="L347" s="133"/>
      <c r="M347" s="133"/>
      <c r="N347" s="133"/>
      <c r="O347" s="133"/>
      <c r="P347" s="133"/>
      <c r="Q347" s="133"/>
      <c r="S347" s="133"/>
      <c r="V347" s="133"/>
      <c r="W347" s="133"/>
      <c r="Y347" s="133"/>
      <c r="Z347" s="133"/>
    </row>
    <row r="348" ht="14.25" customHeight="1">
      <c r="D348" s="133"/>
      <c r="E348" s="133"/>
      <c r="G348" s="133"/>
      <c r="L348" s="133"/>
      <c r="M348" s="133"/>
      <c r="N348" s="133"/>
      <c r="O348" s="133"/>
      <c r="P348" s="133"/>
      <c r="Q348" s="133"/>
      <c r="S348" s="133"/>
      <c r="V348" s="133"/>
      <c r="W348" s="133"/>
      <c r="Y348" s="133"/>
      <c r="Z348" s="133"/>
    </row>
    <row r="349" ht="14.25" customHeight="1">
      <c r="D349" s="133"/>
      <c r="E349" s="133"/>
      <c r="G349" s="133"/>
      <c r="L349" s="133"/>
      <c r="M349" s="133"/>
      <c r="N349" s="133"/>
      <c r="O349" s="133"/>
      <c r="P349" s="133"/>
      <c r="Q349" s="133"/>
      <c r="S349" s="133"/>
      <c r="V349" s="133"/>
      <c r="W349" s="133"/>
      <c r="Y349" s="133"/>
      <c r="Z349" s="133"/>
    </row>
    <row r="350" ht="14.25" customHeight="1">
      <c r="D350" s="133"/>
      <c r="E350" s="133"/>
      <c r="G350" s="133"/>
      <c r="L350" s="133"/>
      <c r="M350" s="133"/>
      <c r="N350" s="133"/>
      <c r="O350" s="133"/>
      <c r="P350" s="133"/>
      <c r="Q350" s="133"/>
      <c r="S350" s="133"/>
      <c r="V350" s="133"/>
      <c r="W350" s="133"/>
      <c r="Y350" s="133"/>
      <c r="Z350" s="133"/>
    </row>
    <row r="351" ht="14.25" customHeight="1">
      <c r="D351" s="133"/>
      <c r="E351" s="133"/>
      <c r="G351" s="133"/>
      <c r="L351" s="133"/>
      <c r="M351" s="133"/>
      <c r="N351" s="133"/>
      <c r="O351" s="133"/>
      <c r="P351" s="133"/>
      <c r="Q351" s="133"/>
      <c r="S351" s="133"/>
      <c r="V351" s="133"/>
      <c r="W351" s="133"/>
      <c r="Y351" s="133"/>
      <c r="Z351" s="133"/>
    </row>
    <row r="352" ht="14.25" customHeight="1">
      <c r="D352" s="133"/>
      <c r="E352" s="133"/>
      <c r="G352" s="133"/>
      <c r="L352" s="133"/>
      <c r="M352" s="133"/>
      <c r="N352" s="133"/>
      <c r="O352" s="133"/>
      <c r="P352" s="133"/>
      <c r="Q352" s="133"/>
      <c r="S352" s="133"/>
      <c r="V352" s="133"/>
      <c r="W352" s="133"/>
      <c r="Y352" s="133"/>
      <c r="Z352" s="133"/>
    </row>
    <row r="353" ht="14.25" customHeight="1">
      <c r="D353" s="133"/>
      <c r="E353" s="133"/>
      <c r="G353" s="133"/>
      <c r="L353" s="133"/>
      <c r="M353" s="133"/>
      <c r="N353" s="133"/>
      <c r="O353" s="133"/>
      <c r="P353" s="133"/>
      <c r="Q353" s="133"/>
      <c r="S353" s="133"/>
      <c r="V353" s="133"/>
      <c r="W353" s="133"/>
      <c r="Y353" s="133"/>
      <c r="Z353" s="133"/>
    </row>
    <row r="354" ht="14.25" customHeight="1">
      <c r="D354" s="133"/>
      <c r="E354" s="133"/>
      <c r="G354" s="133"/>
      <c r="L354" s="133"/>
      <c r="M354" s="133"/>
      <c r="N354" s="133"/>
      <c r="O354" s="133"/>
      <c r="P354" s="133"/>
      <c r="Q354" s="133"/>
      <c r="S354" s="133"/>
      <c r="V354" s="133"/>
      <c r="W354" s="133"/>
      <c r="Y354" s="133"/>
      <c r="Z354" s="133"/>
    </row>
    <row r="355" ht="14.25" customHeight="1">
      <c r="D355" s="133"/>
      <c r="E355" s="133"/>
      <c r="G355" s="133"/>
      <c r="L355" s="133"/>
      <c r="M355" s="133"/>
      <c r="N355" s="133"/>
      <c r="O355" s="133"/>
      <c r="P355" s="133"/>
      <c r="Q355" s="133"/>
      <c r="S355" s="133"/>
      <c r="V355" s="133"/>
      <c r="W355" s="133"/>
      <c r="Y355" s="133"/>
      <c r="Z355" s="133"/>
    </row>
    <row r="356" ht="14.25" customHeight="1">
      <c r="D356" s="133"/>
      <c r="E356" s="133"/>
      <c r="G356" s="133"/>
      <c r="L356" s="133"/>
      <c r="M356" s="133"/>
      <c r="N356" s="133"/>
      <c r="O356" s="133"/>
      <c r="P356" s="133"/>
      <c r="Q356" s="133"/>
      <c r="S356" s="133"/>
      <c r="V356" s="133"/>
      <c r="W356" s="133"/>
      <c r="Y356" s="133"/>
      <c r="Z356" s="133"/>
    </row>
    <row r="357" ht="14.25" customHeight="1">
      <c r="D357" s="133"/>
      <c r="E357" s="133"/>
      <c r="G357" s="133"/>
      <c r="L357" s="133"/>
      <c r="M357" s="133"/>
      <c r="N357" s="133"/>
      <c r="O357" s="133"/>
      <c r="P357" s="133"/>
      <c r="Q357" s="133"/>
      <c r="S357" s="133"/>
      <c r="V357" s="133"/>
      <c r="W357" s="133"/>
      <c r="Y357" s="133"/>
      <c r="Z357" s="133"/>
    </row>
    <row r="358" ht="14.25" customHeight="1">
      <c r="D358" s="133"/>
      <c r="E358" s="133"/>
      <c r="G358" s="133"/>
      <c r="L358" s="133"/>
      <c r="M358" s="133"/>
      <c r="N358" s="133"/>
      <c r="O358" s="133"/>
      <c r="P358" s="133"/>
      <c r="Q358" s="133"/>
      <c r="S358" s="133"/>
      <c r="V358" s="133"/>
      <c r="W358" s="133"/>
      <c r="Y358" s="133"/>
      <c r="Z358" s="133"/>
    </row>
    <row r="359" ht="14.25" customHeight="1">
      <c r="D359" s="133"/>
      <c r="E359" s="133"/>
      <c r="G359" s="133"/>
      <c r="L359" s="133"/>
      <c r="M359" s="133"/>
      <c r="N359" s="133"/>
      <c r="O359" s="133"/>
      <c r="P359" s="133"/>
      <c r="Q359" s="133"/>
      <c r="S359" s="133"/>
      <c r="V359" s="133"/>
      <c r="W359" s="133"/>
      <c r="Y359" s="133"/>
      <c r="Z359" s="133"/>
    </row>
    <row r="360" ht="14.25" customHeight="1">
      <c r="D360" s="133"/>
      <c r="E360" s="133"/>
      <c r="G360" s="133"/>
      <c r="L360" s="133"/>
      <c r="M360" s="133"/>
      <c r="N360" s="133"/>
      <c r="O360" s="133"/>
      <c r="P360" s="133"/>
      <c r="Q360" s="133"/>
      <c r="S360" s="133"/>
      <c r="V360" s="133"/>
      <c r="W360" s="133"/>
      <c r="Y360" s="133"/>
      <c r="Z360" s="133"/>
    </row>
    <row r="361" ht="14.25" customHeight="1">
      <c r="D361" s="133"/>
      <c r="E361" s="133"/>
      <c r="G361" s="133"/>
      <c r="L361" s="133"/>
      <c r="M361" s="133"/>
      <c r="N361" s="133"/>
      <c r="O361" s="133"/>
      <c r="P361" s="133"/>
      <c r="Q361" s="133"/>
      <c r="S361" s="133"/>
      <c r="V361" s="133"/>
      <c r="W361" s="133"/>
      <c r="Y361" s="133"/>
      <c r="Z361" s="133"/>
    </row>
    <row r="362" ht="14.25" customHeight="1">
      <c r="D362" s="133"/>
      <c r="E362" s="133"/>
      <c r="G362" s="133"/>
      <c r="L362" s="133"/>
      <c r="M362" s="133"/>
      <c r="N362" s="133"/>
      <c r="O362" s="133"/>
      <c r="P362" s="133"/>
      <c r="Q362" s="133"/>
      <c r="S362" s="133"/>
      <c r="V362" s="133"/>
      <c r="W362" s="133"/>
      <c r="Y362" s="133"/>
      <c r="Z362" s="133"/>
    </row>
    <row r="363" ht="14.25" customHeight="1">
      <c r="D363" s="133"/>
      <c r="E363" s="133"/>
      <c r="G363" s="133"/>
      <c r="L363" s="133"/>
      <c r="M363" s="133"/>
      <c r="N363" s="133"/>
      <c r="O363" s="133"/>
      <c r="P363" s="133"/>
      <c r="Q363" s="133"/>
      <c r="S363" s="133"/>
      <c r="V363" s="133"/>
      <c r="W363" s="133"/>
      <c r="Y363" s="133"/>
      <c r="Z363" s="133"/>
    </row>
    <row r="364" ht="14.25" customHeight="1">
      <c r="D364" s="133"/>
      <c r="E364" s="133"/>
      <c r="G364" s="133"/>
      <c r="L364" s="133"/>
      <c r="M364" s="133"/>
      <c r="N364" s="133"/>
      <c r="O364" s="133"/>
      <c r="P364" s="133"/>
      <c r="Q364" s="133"/>
      <c r="S364" s="133"/>
      <c r="V364" s="133"/>
      <c r="W364" s="133"/>
      <c r="Y364" s="133"/>
      <c r="Z364" s="133"/>
    </row>
    <row r="365" ht="14.25" customHeight="1">
      <c r="D365" s="133"/>
      <c r="E365" s="133"/>
      <c r="G365" s="133"/>
      <c r="L365" s="133"/>
      <c r="M365" s="133"/>
      <c r="N365" s="133"/>
      <c r="O365" s="133"/>
      <c r="P365" s="133"/>
      <c r="Q365" s="133"/>
      <c r="S365" s="133"/>
      <c r="V365" s="133"/>
      <c r="W365" s="133"/>
      <c r="Y365" s="133"/>
      <c r="Z365" s="133"/>
    </row>
    <row r="366" ht="14.25" customHeight="1">
      <c r="D366" s="133"/>
      <c r="E366" s="133"/>
      <c r="G366" s="133"/>
      <c r="L366" s="133"/>
      <c r="M366" s="133"/>
      <c r="N366" s="133"/>
      <c r="O366" s="133"/>
      <c r="P366" s="133"/>
      <c r="Q366" s="133"/>
      <c r="S366" s="133"/>
      <c r="V366" s="133"/>
      <c r="W366" s="133"/>
      <c r="Y366" s="133"/>
      <c r="Z366" s="133"/>
    </row>
    <row r="367" ht="14.25" customHeight="1">
      <c r="D367" s="133"/>
      <c r="E367" s="133"/>
      <c r="G367" s="133"/>
      <c r="L367" s="133"/>
      <c r="M367" s="133"/>
      <c r="N367" s="133"/>
      <c r="O367" s="133"/>
      <c r="P367" s="133"/>
      <c r="Q367" s="133"/>
      <c r="S367" s="133"/>
      <c r="V367" s="133"/>
      <c r="W367" s="133"/>
      <c r="Y367" s="133"/>
      <c r="Z367" s="133"/>
    </row>
    <row r="368" ht="14.25" customHeight="1">
      <c r="D368" s="133"/>
      <c r="E368" s="133"/>
      <c r="G368" s="133"/>
      <c r="L368" s="133"/>
      <c r="M368" s="133"/>
      <c r="N368" s="133"/>
      <c r="O368" s="133"/>
      <c r="P368" s="133"/>
      <c r="Q368" s="133"/>
      <c r="S368" s="133"/>
      <c r="V368" s="133"/>
      <c r="W368" s="133"/>
      <c r="Y368" s="133"/>
      <c r="Z368" s="133"/>
    </row>
    <row r="369" ht="14.25" customHeight="1">
      <c r="D369" s="133"/>
      <c r="E369" s="133"/>
      <c r="G369" s="133"/>
      <c r="L369" s="133"/>
      <c r="M369" s="133"/>
      <c r="N369" s="133"/>
      <c r="O369" s="133"/>
      <c r="P369" s="133"/>
      <c r="Q369" s="133"/>
      <c r="S369" s="133"/>
      <c r="V369" s="133"/>
      <c r="W369" s="133"/>
      <c r="Y369" s="133"/>
      <c r="Z369" s="133"/>
    </row>
    <row r="370" ht="14.25" customHeight="1">
      <c r="D370" s="133"/>
      <c r="E370" s="133"/>
      <c r="G370" s="133"/>
      <c r="L370" s="133"/>
      <c r="M370" s="133"/>
      <c r="N370" s="133"/>
      <c r="O370" s="133"/>
      <c r="P370" s="133"/>
      <c r="Q370" s="133"/>
      <c r="S370" s="133"/>
      <c r="V370" s="133"/>
      <c r="W370" s="133"/>
      <c r="Y370" s="133"/>
      <c r="Z370" s="133"/>
    </row>
    <row r="371" ht="14.25" customHeight="1">
      <c r="D371" s="133"/>
      <c r="E371" s="133"/>
      <c r="G371" s="133"/>
      <c r="L371" s="133"/>
      <c r="M371" s="133"/>
      <c r="N371" s="133"/>
      <c r="O371" s="133"/>
      <c r="P371" s="133"/>
      <c r="Q371" s="133"/>
      <c r="S371" s="133"/>
      <c r="V371" s="133"/>
      <c r="W371" s="133"/>
      <c r="Y371" s="133"/>
      <c r="Z371" s="133"/>
    </row>
    <row r="372" ht="14.25" customHeight="1">
      <c r="D372" s="133"/>
      <c r="E372" s="133"/>
      <c r="G372" s="133"/>
      <c r="L372" s="133"/>
      <c r="M372" s="133"/>
      <c r="N372" s="133"/>
      <c r="O372" s="133"/>
      <c r="P372" s="133"/>
      <c r="Q372" s="133"/>
      <c r="S372" s="133"/>
      <c r="V372" s="133"/>
      <c r="W372" s="133"/>
      <c r="Y372" s="133"/>
      <c r="Z372" s="133"/>
    </row>
    <row r="373" ht="14.25" customHeight="1">
      <c r="D373" s="133"/>
      <c r="E373" s="133"/>
      <c r="G373" s="133"/>
      <c r="L373" s="133"/>
      <c r="M373" s="133"/>
      <c r="N373" s="133"/>
      <c r="O373" s="133"/>
      <c r="P373" s="133"/>
      <c r="Q373" s="133"/>
      <c r="S373" s="133"/>
      <c r="V373" s="133"/>
      <c r="W373" s="133"/>
      <c r="Y373" s="133"/>
      <c r="Z373" s="133"/>
    </row>
    <row r="374" ht="14.25" customHeight="1">
      <c r="D374" s="133"/>
      <c r="E374" s="133"/>
      <c r="G374" s="133"/>
      <c r="L374" s="133"/>
      <c r="M374" s="133"/>
      <c r="N374" s="133"/>
      <c r="O374" s="133"/>
      <c r="P374" s="133"/>
      <c r="Q374" s="133"/>
      <c r="S374" s="133"/>
      <c r="V374" s="133"/>
      <c r="W374" s="133"/>
      <c r="Y374" s="133"/>
      <c r="Z374" s="133"/>
    </row>
    <row r="375" ht="14.25" customHeight="1">
      <c r="D375" s="133"/>
      <c r="E375" s="133"/>
      <c r="G375" s="133"/>
      <c r="L375" s="133"/>
      <c r="M375" s="133"/>
      <c r="N375" s="133"/>
      <c r="O375" s="133"/>
      <c r="P375" s="133"/>
      <c r="Q375" s="133"/>
      <c r="S375" s="133"/>
      <c r="V375" s="133"/>
      <c r="W375" s="133"/>
      <c r="Y375" s="133"/>
      <c r="Z375" s="133"/>
    </row>
    <row r="376" ht="14.25" customHeight="1">
      <c r="D376" s="133"/>
      <c r="E376" s="133"/>
      <c r="G376" s="133"/>
      <c r="L376" s="133"/>
      <c r="M376" s="133"/>
      <c r="N376" s="133"/>
      <c r="O376" s="133"/>
      <c r="P376" s="133"/>
      <c r="Q376" s="133"/>
      <c r="S376" s="133"/>
      <c r="V376" s="133"/>
      <c r="W376" s="133"/>
      <c r="Y376" s="133"/>
      <c r="Z376" s="133"/>
    </row>
    <row r="377" ht="14.25" customHeight="1">
      <c r="D377" s="133"/>
      <c r="E377" s="133"/>
      <c r="G377" s="133"/>
      <c r="L377" s="133"/>
      <c r="M377" s="133"/>
      <c r="N377" s="133"/>
      <c r="O377" s="133"/>
      <c r="P377" s="133"/>
      <c r="Q377" s="133"/>
      <c r="S377" s="133"/>
      <c r="V377" s="133"/>
      <c r="W377" s="133"/>
      <c r="Y377" s="133"/>
      <c r="Z377" s="133"/>
    </row>
    <row r="378" ht="14.25" customHeight="1">
      <c r="D378" s="133"/>
      <c r="E378" s="133"/>
      <c r="G378" s="133"/>
      <c r="L378" s="133"/>
      <c r="M378" s="133"/>
      <c r="N378" s="133"/>
      <c r="O378" s="133"/>
      <c r="P378" s="133"/>
      <c r="Q378" s="133"/>
      <c r="S378" s="133"/>
      <c r="V378" s="133"/>
      <c r="W378" s="133"/>
      <c r="Y378" s="133"/>
      <c r="Z378" s="133"/>
    </row>
    <row r="379" ht="14.25" customHeight="1">
      <c r="D379" s="133"/>
      <c r="E379" s="133"/>
      <c r="G379" s="133"/>
      <c r="L379" s="133"/>
      <c r="M379" s="133"/>
      <c r="N379" s="133"/>
      <c r="O379" s="133"/>
      <c r="P379" s="133"/>
      <c r="Q379" s="133"/>
      <c r="S379" s="133"/>
      <c r="V379" s="133"/>
      <c r="W379" s="133"/>
      <c r="Y379" s="133"/>
      <c r="Z379" s="133"/>
    </row>
    <row r="380" ht="14.25" customHeight="1">
      <c r="D380" s="133"/>
      <c r="E380" s="133"/>
      <c r="G380" s="133"/>
      <c r="L380" s="133"/>
      <c r="M380" s="133"/>
      <c r="N380" s="133"/>
      <c r="O380" s="133"/>
      <c r="P380" s="133"/>
      <c r="Q380" s="133"/>
      <c r="S380" s="133"/>
      <c r="V380" s="133"/>
      <c r="W380" s="133"/>
      <c r="Y380" s="133"/>
      <c r="Z380" s="133"/>
    </row>
    <row r="381" ht="14.25" customHeight="1">
      <c r="D381" s="133"/>
      <c r="E381" s="133"/>
      <c r="G381" s="133"/>
      <c r="L381" s="133"/>
      <c r="M381" s="133"/>
      <c r="N381" s="133"/>
      <c r="O381" s="133"/>
      <c r="P381" s="133"/>
      <c r="Q381" s="133"/>
      <c r="S381" s="133"/>
      <c r="V381" s="133"/>
      <c r="W381" s="133"/>
      <c r="Y381" s="133"/>
      <c r="Z381" s="133"/>
    </row>
    <row r="382" ht="14.25" customHeight="1">
      <c r="D382" s="133"/>
      <c r="E382" s="133"/>
      <c r="G382" s="133"/>
      <c r="L382" s="133"/>
      <c r="M382" s="133"/>
      <c r="N382" s="133"/>
      <c r="O382" s="133"/>
      <c r="P382" s="133"/>
      <c r="Q382" s="133"/>
      <c r="S382" s="133"/>
      <c r="V382" s="133"/>
      <c r="W382" s="133"/>
      <c r="Y382" s="133"/>
      <c r="Z382" s="133"/>
    </row>
    <row r="383" ht="14.25" customHeight="1">
      <c r="D383" s="133"/>
      <c r="E383" s="133"/>
      <c r="G383" s="133"/>
      <c r="L383" s="133"/>
      <c r="M383" s="133"/>
      <c r="N383" s="133"/>
      <c r="O383" s="133"/>
      <c r="P383" s="133"/>
      <c r="Q383" s="133"/>
      <c r="S383" s="133"/>
      <c r="V383" s="133"/>
      <c r="W383" s="133"/>
      <c r="Y383" s="133"/>
      <c r="Z383" s="133"/>
    </row>
    <row r="384" ht="14.25" customHeight="1">
      <c r="D384" s="133"/>
      <c r="E384" s="133"/>
      <c r="G384" s="133"/>
      <c r="L384" s="133"/>
      <c r="M384" s="133"/>
      <c r="N384" s="133"/>
      <c r="O384" s="133"/>
      <c r="P384" s="133"/>
      <c r="Q384" s="133"/>
      <c r="S384" s="133"/>
      <c r="V384" s="133"/>
      <c r="W384" s="133"/>
      <c r="Y384" s="133"/>
      <c r="Z384" s="133"/>
    </row>
    <row r="385" ht="14.25" customHeight="1">
      <c r="D385" s="133"/>
      <c r="E385" s="133"/>
      <c r="G385" s="133"/>
      <c r="L385" s="133"/>
      <c r="M385" s="133"/>
      <c r="N385" s="133"/>
      <c r="O385" s="133"/>
      <c r="P385" s="133"/>
      <c r="Q385" s="133"/>
      <c r="S385" s="133"/>
      <c r="V385" s="133"/>
      <c r="W385" s="133"/>
      <c r="Y385" s="133"/>
      <c r="Z385" s="133"/>
    </row>
    <row r="386" ht="14.25" customHeight="1">
      <c r="D386" s="133"/>
      <c r="E386" s="133"/>
      <c r="G386" s="133"/>
      <c r="L386" s="133"/>
      <c r="M386" s="133"/>
      <c r="N386" s="133"/>
      <c r="O386" s="133"/>
      <c r="P386" s="133"/>
      <c r="Q386" s="133"/>
      <c r="S386" s="133"/>
      <c r="V386" s="133"/>
      <c r="W386" s="133"/>
      <c r="Y386" s="133"/>
      <c r="Z386" s="133"/>
    </row>
    <row r="387" ht="14.25" customHeight="1">
      <c r="D387" s="133"/>
      <c r="E387" s="133"/>
      <c r="G387" s="133"/>
      <c r="L387" s="133"/>
      <c r="M387" s="133"/>
      <c r="N387" s="133"/>
      <c r="O387" s="133"/>
      <c r="P387" s="133"/>
      <c r="Q387" s="133"/>
      <c r="S387" s="133"/>
      <c r="V387" s="133"/>
      <c r="W387" s="133"/>
      <c r="Y387" s="133"/>
      <c r="Z387" s="133"/>
    </row>
    <row r="388" ht="14.25" customHeight="1">
      <c r="D388" s="133"/>
      <c r="E388" s="133"/>
      <c r="G388" s="133"/>
      <c r="L388" s="133"/>
      <c r="M388" s="133"/>
      <c r="N388" s="133"/>
      <c r="O388" s="133"/>
      <c r="P388" s="133"/>
      <c r="Q388" s="133"/>
      <c r="S388" s="133"/>
      <c r="V388" s="133"/>
      <c r="W388" s="133"/>
      <c r="Y388" s="133"/>
      <c r="Z388" s="133"/>
    </row>
    <row r="389" ht="14.25" customHeight="1">
      <c r="D389" s="133"/>
      <c r="E389" s="133"/>
      <c r="G389" s="133"/>
      <c r="L389" s="133"/>
      <c r="M389" s="133"/>
      <c r="N389" s="133"/>
      <c r="O389" s="133"/>
      <c r="P389" s="133"/>
      <c r="Q389" s="133"/>
      <c r="S389" s="133"/>
      <c r="V389" s="133"/>
      <c r="W389" s="133"/>
      <c r="Y389" s="133"/>
      <c r="Z389" s="133"/>
    </row>
    <row r="390" ht="14.25" customHeight="1">
      <c r="D390" s="133"/>
      <c r="E390" s="133"/>
      <c r="G390" s="133"/>
      <c r="L390" s="133"/>
      <c r="M390" s="133"/>
      <c r="N390" s="133"/>
      <c r="O390" s="133"/>
      <c r="P390" s="133"/>
      <c r="Q390" s="133"/>
      <c r="S390" s="133"/>
      <c r="V390" s="133"/>
      <c r="W390" s="133"/>
      <c r="Y390" s="133"/>
      <c r="Z390" s="133"/>
    </row>
    <row r="391" ht="14.25" customHeight="1">
      <c r="D391" s="133"/>
      <c r="E391" s="133"/>
      <c r="G391" s="133"/>
      <c r="L391" s="133"/>
      <c r="M391" s="133"/>
      <c r="N391" s="133"/>
      <c r="O391" s="133"/>
      <c r="P391" s="133"/>
      <c r="Q391" s="133"/>
      <c r="S391" s="133"/>
      <c r="V391" s="133"/>
      <c r="W391" s="133"/>
      <c r="Y391" s="133"/>
      <c r="Z391" s="133"/>
    </row>
    <row r="392" ht="14.25" customHeight="1">
      <c r="D392" s="133"/>
      <c r="E392" s="133"/>
      <c r="G392" s="133"/>
      <c r="L392" s="133"/>
      <c r="M392" s="133"/>
      <c r="N392" s="133"/>
      <c r="O392" s="133"/>
      <c r="P392" s="133"/>
      <c r="Q392" s="133"/>
      <c r="S392" s="133"/>
      <c r="V392" s="133"/>
      <c r="W392" s="133"/>
      <c r="Y392" s="133"/>
      <c r="Z392" s="133"/>
    </row>
    <row r="393" ht="14.25" customHeight="1">
      <c r="D393" s="133"/>
      <c r="E393" s="133"/>
      <c r="G393" s="133"/>
      <c r="L393" s="133"/>
      <c r="M393" s="133"/>
      <c r="N393" s="133"/>
      <c r="O393" s="133"/>
      <c r="P393" s="133"/>
      <c r="Q393" s="133"/>
      <c r="S393" s="133"/>
      <c r="V393" s="133"/>
      <c r="W393" s="133"/>
      <c r="Y393" s="133"/>
      <c r="Z393" s="133"/>
    </row>
    <row r="394" ht="14.25" customHeight="1">
      <c r="D394" s="133"/>
      <c r="E394" s="133"/>
      <c r="G394" s="133"/>
      <c r="L394" s="133"/>
      <c r="M394" s="133"/>
      <c r="N394" s="133"/>
      <c r="O394" s="133"/>
      <c r="P394" s="133"/>
      <c r="Q394" s="133"/>
      <c r="S394" s="133"/>
      <c r="V394" s="133"/>
      <c r="W394" s="133"/>
      <c r="Y394" s="133"/>
      <c r="Z394" s="133"/>
    </row>
    <row r="395" ht="14.25" customHeight="1">
      <c r="D395" s="133"/>
      <c r="E395" s="133"/>
      <c r="G395" s="133"/>
      <c r="L395" s="133"/>
      <c r="M395" s="133"/>
      <c r="N395" s="133"/>
      <c r="O395" s="133"/>
      <c r="P395" s="133"/>
      <c r="Q395" s="133"/>
      <c r="S395" s="133"/>
      <c r="V395" s="133"/>
      <c r="W395" s="133"/>
      <c r="Y395" s="133"/>
      <c r="Z395" s="133"/>
    </row>
    <row r="396" ht="14.25" customHeight="1">
      <c r="D396" s="133"/>
      <c r="E396" s="133"/>
      <c r="G396" s="133"/>
      <c r="L396" s="133"/>
      <c r="M396" s="133"/>
      <c r="N396" s="133"/>
      <c r="O396" s="133"/>
      <c r="P396" s="133"/>
      <c r="Q396" s="133"/>
      <c r="S396" s="133"/>
      <c r="V396" s="133"/>
      <c r="W396" s="133"/>
      <c r="Y396" s="133"/>
      <c r="Z396" s="133"/>
    </row>
    <row r="397" ht="14.25" customHeight="1">
      <c r="D397" s="133"/>
      <c r="E397" s="133"/>
      <c r="G397" s="133"/>
      <c r="L397" s="133"/>
      <c r="M397" s="133"/>
      <c r="N397" s="133"/>
      <c r="O397" s="133"/>
      <c r="P397" s="133"/>
      <c r="Q397" s="133"/>
      <c r="S397" s="133"/>
      <c r="V397" s="133"/>
      <c r="W397" s="133"/>
      <c r="Y397" s="133"/>
      <c r="Z397" s="133"/>
    </row>
    <row r="398" ht="14.25" customHeight="1">
      <c r="D398" s="133"/>
      <c r="E398" s="133"/>
      <c r="G398" s="133"/>
      <c r="L398" s="133"/>
      <c r="M398" s="133"/>
      <c r="N398" s="133"/>
      <c r="O398" s="133"/>
      <c r="P398" s="133"/>
      <c r="Q398" s="133"/>
      <c r="S398" s="133"/>
      <c r="V398" s="133"/>
      <c r="W398" s="133"/>
      <c r="Y398" s="133"/>
      <c r="Z398" s="133"/>
    </row>
    <row r="399" ht="14.25" customHeight="1">
      <c r="D399" s="133"/>
      <c r="E399" s="133"/>
      <c r="G399" s="133"/>
      <c r="L399" s="133"/>
      <c r="M399" s="133"/>
      <c r="N399" s="133"/>
      <c r="O399" s="133"/>
      <c r="P399" s="133"/>
      <c r="Q399" s="133"/>
      <c r="S399" s="133"/>
      <c r="V399" s="133"/>
      <c r="W399" s="133"/>
      <c r="Y399" s="133"/>
      <c r="Z399" s="133"/>
    </row>
    <row r="400" ht="14.25" customHeight="1">
      <c r="D400" s="133"/>
      <c r="E400" s="133"/>
      <c r="G400" s="133"/>
      <c r="L400" s="133"/>
      <c r="M400" s="133"/>
      <c r="N400" s="133"/>
      <c r="O400" s="133"/>
      <c r="P400" s="133"/>
      <c r="Q400" s="133"/>
      <c r="S400" s="133"/>
      <c r="V400" s="133"/>
      <c r="W400" s="133"/>
      <c r="Y400" s="133"/>
      <c r="Z400" s="133"/>
    </row>
    <row r="401" ht="14.25" customHeight="1">
      <c r="D401" s="133"/>
      <c r="E401" s="133"/>
      <c r="G401" s="133"/>
      <c r="L401" s="133"/>
      <c r="M401" s="133"/>
      <c r="N401" s="133"/>
      <c r="O401" s="133"/>
      <c r="P401" s="133"/>
      <c r="Q401" s="133"/>
      <c r="S401" s="133"/>
      <c r="V401" s="133"/>
      <c r="W401" s="133"/>
      <c r="Y401" s="133"/>
      <c r="Z401" s="133"/>
    </row>
    <row r="402" ht="14.25" customHeight="1">
      <c r="D402" s="133"/>
      <c r="E402" s="133"/>
      <c r="G402" s="133"/>
      <c r="L402" s="133"/>
      <c r="M402" s="133"/>
      <c r="N402" s="133"/>
      <c r="O402" s="133"/>
      <c r="P402" s="133"/>
      <c r="Q402" s="133"/>
      <c r="S402" s="133"/>
      <c r="V402" s="133"/>
      <c r="W402" s="133"/>
      <c r="Y402" s="133"/>
      <c r="Z402" s="133"/>
    </row>
    <row r="403" ht="14.25" customHeight="1">
      <c r="D403" s="133"/>
      <c r="E403" s="133"/>
      <c r="G403" s="133"/>
      <c r="L403" s="133"/>
      <c r="M403" s="133"/>
      <c r="N403" s="133"/>
      <c r="O403" s="133"/>
      <c r="P403" s="133"/>
      <c r="Q403" s="133"/>
      <c r="S403" s="133"/>
      <c r="V403" s="133"/>
      <c r="W403" s="133"/>
      <c r="Y403" s="133"/>
      <c r="Z403" s="133"/>
    </row>
    <row r="404" ht="14.25" customHeight="1">
      <c r="D404" s="133"/>
      <c r="E404" s="133"/>
      <c r="G404" s="133"/>
      <c r="L404" s="133"/>
      <c r="M404" s="133"/>
      <c r="N404" s="133"/>
      <c r="O404" s="133"/>
      <c r="P404" s="133"/>
      <c r="Q404" s="133"/>
      <c r="S404" s="133"/>
      <c r="V404" s="133"/>
      <c r="W404" s="133"/>
      <c r="Y404" s="133"/>
      <c r="Z404" s="133"/>
    </row>
    <row r="405" ht="14.25" customHeight="1">
      <c r="D405" s="133"/>
      <c r="E405" s="133"/>
      <c r="G405" s="133"/>
      <c r="L405" s="133"/>
      <c r="M405" s="133"/>
      <c r="N405" s="133"/>
      <c r="O405" s="133"/>
      <c r="P405" s="133"/>
      <c r="Q405" s="133"/>
      <c r="S405" s="133"/>
      <c r="V405" s="133"/>
      <c r="W405" s="133"/>
      <c r="Y405" s="133"/>
      <c r="Z405" s="133"/>
    </row>
    <row r="406" ht="14.25" customHeight="1">
      <c r="D406" s="133"/>
      <c r="E406" s="133"/>
      <c r="G406" s="133"/>
      <c r="L406" s="133"/>
      <c r="M406" s="133"/>
      <c r="N406" s="133"/>
      <c r="O406" s="133"/>
      <c r="P406" s="133"/>
      <c r="Q406" s="133"/>
      <c r="S406" s="133"/>
      <c r="V406" s="133"/>
      <c r="W406" s="133"/>
      <c r="Y406" s="133"/>
      <c r="Z406" s="133"/>
    </row>
    <row r="407" ht="14.25" customHeight="1">
      <c r="D407" s="133"/>
      <c r="E407" s="133"/>
      <c r="G407" s="133"/>
      <c r="L407" s="133"/>
      <c r="M407" s="133"/>
      <c r="N407" s="133"/>
      <c r="O407" s="133"/>
      <c r="P407" s="133"/>
      <c r="Q407" s="133"/>
      <c r="S407" s="133"/>
      <c r="V407" s="133"/>
      <c r="W407" s="133"/>
      <c r="Y407" s="133"/>
      <c r="Z407" s="133"/>
    </row>
    <row r="408" ht="14.25" customHeight="1">
      <c r="D408" s="133"/>
      <c r="E408" s="133"/>
      <c r="G408" s="133"/>
      <c r="L408" s="133"/>
      <c r="M408" s="133"/>
      <c r="N408" s="133"/>
      <c r="O408" s="133"/>
      <c r="P408" s="133"/>
      <c r="Q408" s="133"/>
      <c r="S408" s="133"/>
      <c r="V408" s="133"/>
      <c r="W408" s="133"/>
      <c r="Y408" s="133"/>
      <c r="Z408" s="133"/>
    </row>
    <row r="409" ht="14.25" customHeight="1">
      <c r="D409" s="133"/>
      <c r="E409" s="133"/>
      <c r="G409" s="133"/>
      <c r="L409" s="133"/>
      <c r="M409" s="133"/>
      <c r="N409" s="133"/>
      <c r="O409" s="133"/>
      <c r="P409" s="133"/>
      <c r="Q409" s="133"/>
      <c r="S409" s="133"/>
      <c r="V409" s="133"/>
      <c r="W409" s="133"/>
      <c r="Y409" s="133"/>
      <c r="Z409" s="133"/>
    </row>
    <row r="410" ht="14.25" customHeight="1">
      <c r="D410" s="133"/>
      <c r="E410" s="133"/>
      <c r="G410" s="133"/>
      <c r="L410" s="133"/>
      <c r="M410" s="133"/>
      <c r="N410" s="133"/>
      <c r="O410" s="133"/>
      <c r="P410" s="133"/>
      <c r="Q410" s="133"/>
      <c r="S410" s="133"/>
      <c r="V410" s="133"/>
      <c r="W410" s="133"/>
      <c r="Y410" s="133"/>
      <c r="Z410" s="133"/>
    </row>
    <row r="411" ht="14.25" customHeight="1">
      <c r="D411" s="133"/>
      <c r="E411" s="133"/>
      <c r="G411" s="133"/>
      <c r="L411" s="133"/>
      <c r="M411" s="133"/>
      <c r="N411" s="133"/>
      <c r="O411" s="133"/>
      <c r="P411" s="133"/>
      <c r="Q411" s="133"/>
      <c r="S411" s="133"/>
      <c r="V411" s="133"/>
      <c r="W411" s="133"/>
      <c r="Y411" s="133"/>
      <c r="Z411" s="133"/>
    </row>
    <row r="412" ht="14.25" customHeight="1">
      <c r="D412" s="133"/>
      <c r="E412" s="133"/>
      <c r="G412" s="133"/>
      <c r="L412" s="133"/>
      <c r="M412" s="133"/>
      <c r="N412" s="133"/>
      <c r="O412" s="133"/>
      <c r="P412" s="133"/>
      <c r="Q412" s="133"/>
      <c r="S412" s="133"/>
      <c r="V412" s="133"/>
      <c r="W412" s="133"/>
      <c r="Y412" s="133"/>
      <c r="Z412" s="133"/>
    </row>
    <row r="413" ht="14.25" customHeight="1">
      <c r="D413" s="133"/>
      <c r="E413" s="133"/>
      <c r="G413" s="133"/>
      <c r="L413" s="133"/>
      <c r="M413" s="133"/>
      <c r="N413" s="133"/>
      <c r="O413" s="133"/>
      <c r="P413" s="133"/>
      <c r="Q413" s="133"/>
      <c r="S413" s="133"/>
      <c r="V413" s="133"/>
      <c r="W413" s="133"/>
      <c r="Y413" s="133"/>
      <c r="Z413" s="133"/>
    </row>
    <row r="414" ht="14.25" customHeight="1">
      <c r="D414" s="133"/>
      <c r="E414" s="133"/>
      <c r="G414" s="133"/>
      <c r="L414" s="133"/>
      <c r="M414" s="133"/>
      <c r="N414" s="133"/>
      <c r="O414" s="133"/>
      <c r="P414" s="133"/>
      <c r="Q414" s="133"/>
      <c r="S414" s="133"/>
      <c r="V414" s="133"/>
      <c r="W414" s="133"/>
      <c r="Y414" s="133"/>
      <c r="Z414" s="133"/>
    </row>
    <row r="415" ht="14.25" customHeight="1">
      <c r="D415" s="133"/>
      <c r="E415" s="133"/>
      <c r="G415" s="133"/>
      <c r="L415" s="133"/>
      <c r="M415" s="133"/>
      <c r="N415" s="133"/>
      <c r="O415" s="133"/>
      <c r="P415" s="133"/>
      <c r="Q415" s="133"/>
      <c r="S415" s="133"/>
      <c r="V415" s="133"/>
      <c r="W415" s="133"/>
      <c r="Y415" s="133"/>
      <c r="Z415" s="133"/>
    </row>
    <row r="416" ht="14.25" customHeight="1">
      <c r="D416" s="133"/>
      <c r="E416" s="133"/>
      <c r="G416" s="133"/>
      <c r="L416" s="133"/>
      <c r="M416" s="133"/>
      <c r="N416" s="133"/>
      <c r="O416" s="133"/>
      <c r="P416" s="133"/>
      <c r="Q416" s="133"/>
      <c r="S416" s="133"/>
      <c r="V416" s="133"/>
      <c r="W416" s="133"/>
      <c r="Y416" s="133"/>
      <c r="Z416" s="133"/>
    </row>
    <row r="417" ht="14.25" customHeight="1">
      <c r="D417" s="133"/>
      <c r="E417" s="133"/>
      <c r="G417" s="133"/>
      <c r="L417" s="133"/>
      <c r="M417" s="133"/>
      <c r="N417" s="133"/>
      <c r="O417" s="133"/>
      <c r="P417" s="133"/>
      <c r="Q417" s="133"/>
      <c r="S417" s="133"/>
      <c r="V417" s="133"/>
      <c r="W417" s="133"/>
      <c r="Y417" s="133"/>
      <c r="Z417" s="133"/>
    </row>
    <row r="418" ht="14.25" customHeight="1">
      <c r="D418" s="133"/>
      <c r="E418" s="133"/>
      <c r="G418" s="133"/>
      <c r="L418" s="133"/>
      <c r="M418" s="133"/>
      <c r="N418" s="133"/>
      <c r="O418" s="133"/>
      <c r="P418" s="133"/>
      <c r="Q418" s="133"/>
      <c r="S418" s="133"/>
      <c r="V418" s="133"/>
      <c r="W418" s="133"/>
      <c r="Y418" s="133"/>
      <c r="Z418" s="133"/>
    </row>
    <row r="419" ht="14.25" customHeight="1">
      <c r="D419" s="133"/>
      <c r="E419" s="133"/>
      <c r="G419" s="133"/>
      <c r="L419" s="133"/>
      <c r="M419" s="133"/>
      <c r="N419" s="133"/>
      <c r="O419" s="133"/>
      <c r="P419" s="133"/>
      <c r="Q419" s="133"/>
      <c r="S419" s="133"/>
      <c r="V419" s="133"/>
      <c r="W419" s="133"/>
      <c r="Y419" s="133"/>
      <c r="Z419" s="133"/>
    </row>
    <row r="420" ht="14.25" customHeight="1">
      <c r="D420" s="133"/>
      <c r="E420" s="133"/>
      <c r="G420" s="133"/>
      <c r="L420" s="133"/>
      <c r="M420" s="133"/>
      <c r="N420" s="133"/>
      <c r="O420" s="133"/>
      <c r="P420" s="133"/>
      <c r="Q420" s="133"/>
      <c r="S420" s="133"/>
      <c r="V420" s="133"/>
      <c r="W420" s="133"/>
      <c r="Y420" s="133"/>
      <c r="Z420" s="133"/>
    </row>
    <row r="421" ht="14.25" customHeight="1">
      <c r="D421" s="133"/>
      <c r="E421" s="133"/>
      <c r="G421" s="133"/>
      <c r="L421" s="133"/>
      <c r="M421" s="133"/>
      <c r="N421" s="133"/>
      <c r="O421" s="133"/>
      <c r="P421" s="133"/>
      <c r="Q421" s="133"/>
      <c r="S421" s="133"/>
      <c r="V421" s="133"/>
      <c r="W421" s="133"/>
      <c r="Y421" s="133"/>
      <c r="Z421" s="133"/>
    </row>
    <row r="422" ht="14.25" customHeight="1">
      <c r="D422" s="133"/>
      <c r="E422" s="133"/>
      <c r="G422" s="133"/>
      <c r="L422" s="133"/>
      <c r="M422" s="133"/>
      <c r="N422" s="133"/>
      <c r="O422" s="133"/>
      <c r="P422" s="133"/>
      <c r="Q422" s="133"/>
      <c r="S422" s="133"/>
      <c r="V422" s="133"/>
      <c r="W422" s="133"/>
      <c r="Y422" s="133"/>
      <c r="Z422" s="133"/>
    </row>
    <row r="423" ht="14.25" customHeight="1">
      <c r="D423" s="133"/>
      <c r="E423" s="133"/>
      <c r="G423" s="133"/>
      <c r="L423" s="133"/>
      <c r="M423" s="133"/>
      <c r="N423" s="133"/>
      <c r="O423" s="133"/>
      <c r="P423" s="133"/>
      <c r="Q423" s="133"/>
      <c r="S423" s="133"/>
      <c r="V423" s="133"/>
      <c r="W423" s="133"/>
      <c r="Y423" s="133"/>
      <c r="Z423" s="133"/>
    </row>
    <row r="424" ht="14.25" customHeight="1">
      <c r="D424" s="133"/>
      <c r="E424" s="133"/>
      <c r="G424" s="133"/>
      <c r="L424" s="133"/>
      <c r="M424" s="133"/>
      <c r="N424" s="133"/>
      <c r="O424" s="133"/>
      <c r="P424" s="133"/>
      <c r="Q424" s="133"/>
      <c r="S424" s="133"/>
      <c r="V424" s="133"/>
      <c r="W424" s="133"/>
      <c r="Y424" s="133"/>
      <c r="Z424" s="133"/>
    </row>
    <row r="425" ht="14.25" customHeight="1">
      <c r="D425" s="133"/>
      <c r="E425" s="133"/>
      <c r="G425" s="133"/>
      <c r="L425" s="133"/>
      <c r="M425" s="133"/>
      <c r="N425" s="133"/>
      <c r="O425" s="133"/>
      <c r="P425" s="133"/>
      <c r="Q425" s="133"/>
      <c r="S425" s="133"/>
      <c r="V425" s="133"/>
      <c r="W425" s="133"/>
      <c r="Y425" s="133"/>
      <c r="Z425" s="133"/>
    </row>
    <row r="426" ht="14.25" customHeight="1">
      <c r="D426" s="133"/>
      <c r="E426" s="133"/>
      <c r="G426" s="133"/>
      <c r="L426" s="133"/>
      <c r="M426" s="133"/>
      <c r="N426" s="133"/>
      <c r="O426" s="133"/>
      <c r="P426" s="133"/>
      <c r="Q426" s="133"/>
      <c r="S426" s="133"/>
      <c r="V426" s="133"/>
      <c r="W426" s="133"/>
      <c r="Y426" s="133"/>
      <c r="Z426" s="133"/>
    </row>
    <row r="427" ht="14.25" customHeight="1">
      <c r="D427" s="133"/>
      <c r="E427" s="133"/>
      <c r="G427" s="133"/>
      <c r="L427" s="133"/>
      <c r="M427" s="133"/>
      <c r="N427" s="133"/>
      <c r="O427" s="133"/>
      <c r="P427" s="133"/>
      <c r="Q427" s="133"/>
      <c r="S427" s="133"/>
      <c r="V427" s="133"/>
      <c r="W427" s="133"/>
      <c r="Y427" s="133"/>
      <c r="Z427" s="133"/>
    </row>
    <row r="428" ht="14.25" customHeight="1">
      <c r="D428" s="133"/>
      <c r="E428" s="133"/>
      <c r="G428" s="133"/>
      <c r="L428" s="133"/>
      <c r="M428" s="133"/>
      <c r="N428" s="133"/>
      <c r="O428" s="133"/>
      <c r="P428" s="133"/>
      <c r="Q428" s="133"/>
      <c r="S428" s="133"/>
      <c r="V428" s="133"/>
      <c r="W428" s="133"/>
      <c r="Y428" s="133"/>
      <c r="Z428" s="133"/>
    </row>
    <row r="429" ht="14.25" customHeight="1">
      <c r="D429" s="133"/>
      <c r="E429" s="133"/>
      <c r="G429" s="133"/>
      <c r="L429" s="133"/>
      <c r="M429" s="133"/>
      <c r="N429" s="133"/>
      <c r="O429" s="133"/>
      <c r="P429" s="133"/>
      <c r="Q429" s="133"/>
      <c r="S429" s="133"/>
      <c r="V429" s="133"/>
      <c r="W429" s="133"/>
      <c r="Y429" s="133"/>
      <c r="Z429" s="133"/>
    </row>
    <row r="430" ht="14.25" customHeight="1">
      <c r="D430" s="133"/>
      <c r="E430" s="133"/>
      <c r="G430" s="133"/>
      <c r="L430" s="133"/>
      <c r="M430" s="133"/>
      <c r="N430" s="133"/>
      <c r="O430" s="133"/>
      <c r="P430" s="133"/>
      <c r="Q430" s="133"/>
      <c r="S430" s="133"/>
      <c r="V430" s="133"/>
      <c r="W430" s="133"/>
      <c r="Y430" s="133"/>
      <c r="Z430" s="133"/>
    </row>
    <row r="431" ht="14.25" customHeight="1">
      <c r="D431" s="133"/>
      <c r="E431" s="133"/>
      <c r="G431" s="133"/>
      <c r="L431" s="133"/>
      <c r="M431" s="133"/>
      <c r="N431" s="133"/>
      <c r="O431" s="133"/>
      <c r="P431" s="133"/>
      <c r="Q431" s="133"/>
      <c r="S431" s="133"/>
      <c r="V431" s="133"/>
      <c r="W431" s="133"/>
      <c r="Y431" s="133"/>
      <c r="Z431" s="133"/>
    </row>
    <row r="432" ht="14.25" customHeight="1">
      <c r="D432" s="133"/>
      <c r="E432" s="133"/>
      <c r="G432" s="133"/>
      <c r="L432" s="133"/>
      <c r="M432" s="133"/>
      <c r="N432" s="133"/>
      <c r="O432" s="133"/>
      <c r="P432" s="133"/>
      <c r="Q432" s="133"/>
      <c r="S432" s="133"/>
      <c r="V432" s="133"/>
      <c r="W432" s="133"/>
      <c r="Y432" s="133"/>
      <c r="Z432" s="133"/>
    </row>
    <row r="433" ht="14.25" customHeight="1">
      <c r="D433" s="133"/>
      <c r="E433" s="133"/>
      <c r="G433" s="133"/>
      <c r="L433" s="133"/>
      <c r="M433" s="133"/>
      <c r="N433" s="133"/>
      <c r="O433" s="133"/>
      <c r="P433" s="133"/>
      <c r="Q433" s="133"/>
      <c r="S433" s="133"/>
      <c r="V433" s="133"/>
      <c r="W433" s="133"/>
      <c r="Y433" s="133"/>
      <c r="Z433" s="133"/>
    </row>
    <row r="434" ht="14.25" customHeight="1">
      <c r="D434" s="133"/>
      <c r="E434" s="133"/>
      <c r="G434" s="133"/>
      <c r="L434" s="133"/>
      <c r="M434" s="133"/>
      <c r="N434" s="133"/>
      <c r="O434" s="133"/>
      <c r="P434" s="133"/>
      <c r="Q434" s="133"/>
      <c r="S434" s="133"/>
      <c r="V434" s="133"/>
      <c r="W434" s="133"/>
      <c r="Y434" s="133"/>
      <c r="Z434" s="133"/>
    </row>
    <row r="435" ht="14.25" customHeight="1">
      <c r="D435" s="133"/>
      <c r="E435" s="133"/>
      <c r="G435" s="133"/>
      <c r="L435" s="133"/>
      <c r="M435" s="133"/>
      <c r="N435" s="133"/>
      <c r="O435" s="133"/>
      <c r="P435" s="133"/>
      <c r="Q435" s="133"/>
      <c r="S435" s="133"/>
      <c r="V435" s="133"/>
      <c r="W435" s="133"/>
      <c r="Y435" s="133"/>
      <c r="Z435" s="133"/>
    </row>
    <row r="436" ht="14.25" customHeight="1">
      <c r="D436" s="133"/>
      <c r="E436" s="133"/>
      <c r="G436" s="133"/>
      <c r="L436" s="133"/>
      <c r="M436" s="133"/>
      <c r="N436" s="133"/>
      <c r="O436" s="133"/>
      <c r="P436" s="133"/>
      <c r="Q436" s="133"/>
      <c r="S436" s="133"/>
      <c r="V436" s="133"/>
      <c r="W436" s="133"/>
      <c r="Y436" s="133"/>
      <c r="Z436" s="133"/>
    </row>
    <row r="437" ht="14.25" customHeight="1">
      <c r="D437" s="133"/>
      <c r="E437" s="133"/>
      <c r="G437" s="133"/>
      <c r="L437" s="133"/>
      <c r="M437" s="133"/>
      <c r="N437" s="133"/>
      <c r="O437" s="133"/>
      <c r="P437" s="133"/>
      <c r="Q437" s="133"/>
      <c r="S437" s="133"/>
      <c r="V437" s="133"/>
      <c r="W437" s="133"/>
      <c r="Y437" s="133"/>
      <c r="Z437" s="133"/>
    </row>
    <row r="438" ht="14.25" customHeight="1">
      <c r="D438" s="133"/>
      <c r="E438" s="133"/>
      <c r="G438" s="133"/>
      <c r="L438" s="133"/>
      <c r="M438" s="133"/>
      <c r="N438" s="133"/>
      <c r="O438" s="133"/>
      <c r="P438" s="133"/>
      <c r="Q438" s="133"/>
      <c r="S438" s="133"/>
      <c r="V438" s="133"/>
      <c r="W438" s="133"/>
      <c r="Y438" s="133"/>
      <c r="Z438" s="133"/>
    </row>
    <row r="439" ht="14.25" customHeight="1">
      <c r="D439" s="133"/>
      <c r="E439" s="133"/>
      <c r="G439" s="133"/>
      <c r="L439" s="133"/>
      <c r="M439" s="133"/>
      <c r="N439" s="133"/>
      <c r="O439" s="133"/>
      <c r="P439" s="133"/>
      <c r="Q439" s="133"/>
      <c r="S439" s="133"/>
      <c r="V439" s="133"/>
      <c r="W439" s="133"/>
      <c r="Y439" s="133"/>
      <c r="Z439" s="133"/>
    </row>
    <row r="440" ht="14.25" customHeight="1">
      <c r="D440" s="133"/>
      <c r="E440" s="133"/>
      <c r="G440" s="133"/>
      <c r="L440" s="133"/>
      <c r="M440" s="133"/>
      <c r="N440" s="133"/>
      <c r="O440" s="133"/>
      <c r="P440" s="133"/>
      <c r="Q440" s="133"/>
      <c r="S440" s="133"/>
      <c r="V440" s="133"/>
      <c r="W440" s="133"/>
      <c r="Y440" s="133"/>
      <c r="Z440" s="133"/>
    </row>
    <row r="441" ht="14.25" customHeight="1">
      <c r="D441" s="133"/>
      <c r="E441" s="133"/>
      <c r="G441" s="133"/>
      <c r="L441" s="133"/>
      <c r="M441" s="133"/>
      <c r="N441" s="133"/>
      <c r="O441" s="133"/>
      <c r="P441" s="133"/>
      <c r="Q441" s="133"/>
      <c r="S441" s="133"/>
      <c r="V441" s="133"/>
      <c r="W441" s="133"/>
      <c r="Y441" s="133"/>
      <c r="Z441" s="133"/>
    </row>
    <row r="442" ht="14.25" customHeight="1">
      <c r="D442" s="133"/>
      <c r="E442" s="133"/>
      <c r="G442" s="133"/>
      <c r="L442" s="133"/>
      <c r="M442" s="133"/>
      <c r="N442" s="133"/>
      <c r="O442" s="133"/>
      <c r="P442" s="133"/>
      <c r="Q442" s="133"/>
      <c r="S442" s="133"/>
      <c r="V442" s="133"/>
      <c r="W442" s="133"/>
      <c r="Y442" s="133"/>
      <c r="Z442" s="133"/>
    </row>
    <row r="443" ht="14.25" customHeight="1">
      <c r="D443" s="133"/>
      <c r="E443" s="133"/>
      <c r="G443" s="133"/>
      <c r="L443" s="133"/>
      <c r="M443" s="133"/>
      <c r="N443" s="133"/>
      <c r="O443" s="133"/>
      <c r="P443" s="133"/>
      <c r="Q443" s="133"/>
      <c r="S443" s="133"/>
      <c r="V443" s="133"/>
      <c r="W443" s="133"/>
      <c r="Y443" s="133"/>
      <c r="Z443" s="133"/>
    </row>
    <row r="444" ht="14.25" customHeight="1">
      <c r="D444" s="133"/>
      <c r="E444" s="133"/>
      <c r="G444" s="133"/>
      <c r="L444" s="133"/>
      <c r="M444" s="133"/>
      <c r="N444" s="133"/>
      <c r="O444" s="133"/>
      <c r="P444" s="133"/>
      <c r="Q444" s="133"/>
      <c r="S444" s="133"/>
      <c r="V444" s="133"/>
      <c r="W444" s="133"/>
      <c r="Y444" s="133"/>
      <c r="Z444" s="133"/>
    </row>
    <row r="445" ht="14.25" customHeight="1">
      <c r="D445" s="133"/>
      <c r="E445" s="133"/>
      <c r="G445" s="133"/>
      <c r="L445" s="133"/>
      <c r="M445" s="133"/>
      <c r="N445" s="133"/>
      <c r="O445" s="133"/>
      <c r="P445" s="133"/>
      <c r="Q445" s="133"/>
      <c r="S445" s="133"/>
      <c r="V445" s="133"/>
      <c r="W445" s="133"/>
      <c r="Y445" s="133"/>
      <c r="Z445" s="133"/>
    </row>
    <row r="446" ht="14.25" customHeight="1">
      <c r="D446" s="133"/>
      <c r="E446" s="133"/>
      <c r="G446" s="133"/>
      <c r="L446" s="133"/>
      <c r="M446" s="133"/>
      <c r="N446" s="133"/>
      <c r="O446" s="133"/>
      <c r="P446" s="133"/>
      <c r="Q446" s="133"/>
      <c r="S446" s="133"/>
      <c r="V446" s="133"/>
      <c r="W446" s="133"/>
      <c r="Y446" s="133"/>
      <c r="Z446" s="133"/>
    </row>
    <row r="447" ht="14.25" customHeight="1">
      <c r="D447" s="133"/>
      <c r="E447" s="133"/>
      <c r="G447" s="133"/>
      <c r="L447" s="133"/>
      <c r="M447" s="133"/>
      <c r="N447" s="133"/>
      <c r="O447" s="133"/>
      <c r="P447" s="133"/>
      <c r="Q447" s="133"/>
      <c r="S447" s="133"/>
      <c r="V447" s="133"/>
      <c r="W447" s="133"/>
      <c r="Y447" s="133"/>
      <c r="Z447" s="133"/>
    </row>
    <row r="448" ht="14.25" customHeight="1">
      <c r="D448" s="133"/>
      <c r="E448" s="133"/>
      <c r="G448" s="133"/>
      <c r="L448" s="133"/>
      <c r="M448" s="133"/>
      <c r="N448" s="133"/>
      <c r="O448" s="133"/>
      <c r="P448" s="133"/>
      <c r="Q448" s="133"/>
      <c r="S448" s="133"/>
      <c r="V448" s="133"/>
      <c r="W448" s="133"/>
      <c r="Y448" s="133"/>
      <c r="Z448" s="133"/>
    </row>
    <row r="449" ht="14.25" customHeight="1">
      <c r="D449" s="133"/>
      <c r="E449" s="133"/>
      <c r="G449" s="133"/>
      <c r="L449" s="133"/>
      <c r="M449" s="133"/>
      <c r="N449" s="133"/>
      <c r="O449" s="133"/>
      <c r="P449" s="133"/>
      <c r="Q449" s="133"/>
      <c r="S449" s="133"/>
      <c r="V449" s="133"/>
      <c r="W449" s="133"/>
      <c r="Y449" s="133"/>
      <c r="Z449" s="133"/>
    </row>
    <row r="450" ht="14.25" customHeight="1">
      <c r="D450" s="133"/>
      <c r="E450" s="133"/>
      <c r="G450" s="133"/>
      <c r="L450" s="133"/>
      <c r="M450" s="133"/>
      <c r="N450" s="133"/>
      <c r="O450" s="133"/>
      <c r="P450" s="133"/>
      <c r="Q450" s="133"/>
      <c r="S450" s="133"/>
      <c r="V450" s="133"/>
      <c r="W450" s="133"/>
      <c r="Y450" s="133"/>
      <c r="Z450" s="133"/>
    </row>
    <row r="451" ht="14.25" customHeight="1">
      <c r="D451" s="133"/>
      <c r="E451" s="133"/>
      <c r="G451" s="133"/>
      <c r="L451" s="133"/>
      <c r="M451" s="133"/>
      <c r="N451" s="133"/>
      <c r="O451" s="133"/>
      <c r="P451" s="133"/>
      <c r="Q451" s="133"/>
      <c r="S451" s="133"/>
      <c r="V451" s="133"/>
      <c r="W451" s="133"/>
      <c r="Y451" s="133"/>
      <c r="Z451" s="133"/>
    </row>
    <row r="452" ht="14.25" customHeight="1">
      <c r="D452" s="133"/>
      <c r="E452" s="133"/>
      <c r="G452" s="133"/>
      <c r="L452" s="133"/>
      <c r="M452" s="133"/>
      <c r="N452" s="133"/>
      <c r="O452" s="133"/>
      <c r="P452" s="133"/>
      <c r="Q452" s="133"/>
      <c r="S452" s="133"/>
      <c r="V452" s="133"/>
      <c r="W452" s="133"/>
      <c r="Y452" s="133"/>
      <c r="Z452" s="133"/>
    </row>
    <row r="453" ht="14.25" customHeight="1">
      <c r="D453" s="133"/>
      <c r="E453" s="133"/>
      <c r="G453" s="133"/>
      <c r="L453" s="133"/>
      <c r="M453" s="133"/>
      <c r="N453" s="133"/>
      <c r="O453" s="133"/>
      <c r="P453" s="133"/>
      <c r="Q453" s="133"/>
      <c r="S453" s="133"/>
      <c r="V453" s="133"/>
      <c r="W453" s="133"/>
      <c r="Y453" s="133"/>
      <c r="Z453" s="133"/>
    </row>
    <row r="454" ht="14.25" customHeight="1">
      <c r="D454" s="133"/>
      <c r="E454" s="133"/>
      <c r="G454" s="133"/>
      <c r="L454" s="133"/>
      <c r="M454" s="133"/>
      <c r="N454" s="133"/>
      <c r="O454" s="133"/>
      <c r="P454" s="133"/>
      <c r="Q454" s="133"/>
      <c r="S454" s="133"/>
      <c r="V454" s="133"/>
      <c r="W454" s="133"/>
      <c r="Y454" s="133"/>
      <c r="Z454" s="133"/>
    </row>
    <row r="455" ht="14.25" customHeight="1">
      <c r="D455" s="133"/>
      <c r="E455" s="133"/>
      <c r="G455" s="133"/>
      <c r="L455" s="133"/>
      <c r="M455" s="133"/>
      <c r="N455" s="133"/>
      <c r="O455" s="133"/>
      <c r="P455" s="133"/>
      <c r="Q455" s="133"/>
      <c r="S455" s="133"/>
      <c r="V455" s="133"/>
      <c r="W455" s="133"/>
      <c r="Y455" s="133"/>
      <c r="Z455" s="133"/>
    </row>
    <row r="456" ht="14.25" customHeight="1">
      <c r="D456" s="133"/>
      <c r="E456" s="133"/>
      <c r="G456" s="133"/>
      <c r="L456" s="133"/>
      <c r="M456" s="133"/>
      <c r="N456" s="133"/>
      <c r="O456" s="133"/>
      <c r="P456" s="133"/>
      <c r="Q456" s="133"/>
      <c r="S456" s="133"/>
      <c r="V456" s="133"/>
      <c r="W456" s="133"/>
      <c r="Y456" s="133"/>
      <c r="Z456" s="133"/>
    </row>
    <row r="457" ht="14.25" customHeight="1">
      <c r="D457" s="133"/>
      <c r="E457" s="133"/>
      <c r="G457" s="133"/>
      <c r="L457" s="133"/>
      <c r="M457" s="133"/>
      <c r="N457" s="133"/>
      <c r="O457" s="133"/>
      <c r="P457" s="133"/>
      <c r="Q457" s="133"/>
      <c r="S457" s="133"/>
      <c r="V457" s="133"/>
      <c r="W457" s="133"/>
      <c r="Y457" s="133"/>
      <c r="Z457" s="133"/>
    </row>
    <row r="458" ht="14.25" customHeight="1">
      <c r="D458" s="133"/>
      <c r="E458" s="133"/>
      <c r="G458" s="133"/>
      <c r="L458" s="133"/>
      <c r="M458" s="133"/>
      <c r="N458" s="133"/>
      <c r="O458" s="133"/>
      <c r="P458" s="133"/>
      <c r="Q458" s="133"/>
      <c r="S458" s="133"/>
      <c r="V458" s="133"/>
      <c r="W458" s="133"/>
      <c r="Y458" s="133"/>
      <c r="Z458" s="133"/>
    </row>
    <row r="459" ht="14.25" customHeight="1">
      <c r="D459" s="133"/>
      <c r="E459" s="133"/>
      <c r="G459" s="133"/>
      <c r="L459" s="133"/>
      <c r="M459" s="133"/>
      <c r="N459" s="133"/>
      <c r="O459" s="133"/>
      <c r="P459" s="133"/>
      <c r="Q459" s="133"/>
      <c r="S459" s="133"/>
      <c r="V459" s="133"/>
      <c r="W459" s="133"/>
      <c r="Y459" s="133"/>
      <c r="Z459" s="133"/>
    </row>
    <row r="460" ht="14.25" customHeight="1">
      <c r="D460" s="133"/>
      <c r="E460" s="133"/>
      <c r="G460" s="133"/>
      <c r="L460" s="133"/>
      <c r="M460" s="133"/>
      <c r="N460" s="133"/>
      <c r="O460" s="133"/>
      <c r="P460" s="133"/>
      <c r="Q460" s="133"/>
      <c r="S460" s="133"/>
      <c r="V460" s="133"/>
      <c r="W460" s="133"/>
      <c r="Y460" s="133"/>
      <c r="Z460" s="133"/>
    </row>
    <row r="461" ht="14.25" customHeight="1">
      <c r="D461" s="133"/>
      <c r="E461" s="133"/>
      <c r="G461" s="133"/>
      <c r="L461" s="133"/>
      <c r="M461" s="133"/>
      <c r="N461" s="133"/>
      <c r="O461" s="133"/>
      <c r="P461" s="133"/>
      <c r="Q461" s="133"/>
      <c r="S461" s="133"/>
      <c r="V461" s="133"/>
      <c r="W461" s="133"/>
      <c r="Y461" s="133"/>
      <c r="Z461" s="133"/>
    </row>
    <row r="462" ht="14.25" customHeight="1">
      <c r="D462" s="133"/>
      <c r="E462" s="133"/>
      <c r="G462" s="133"/>
      <c r="L462" s="133"/>
      <c r="M462" s="133"/>
      <c r="N462" s="133"/>
      <c r="O462" s="133"/>
      <c r="P462" s="133"/>
      <c r="Q462" s="133"/>
      <c r="S462" s="133"/>
      <c r="V462" s="133"/>
      <c r="W462" s="133"/>
      <c r="Y462" s="133"/>
      <c r="Z462" s="133"/>
    </row>
    <row r="463" ht="14.25" customHeight="1">
      <c r="D463" s="133"/>
      <c r="E463" s="133"/>
      <c r="G463" s="133"/>
      <c r="L463" s="133"/>
      <c r="M463" s="133"/>
      <c r="N463" s="133"/>
      <c r="O463" s="133"/>
      <c r="P463" s="133"/>
      <c r="Q463" s="133"/>
      <c r="S463" s="133"/>
      <c r="V463" s="133"/>
      <c r="W463" s="133"/>
      <c r="Y463" s="133"/>
      <c r="Z463" s="133"/>
    </row>
    <row r="464" ht="14.25" customHeight="1">
      <c r="D464" s="133"/>
      <c r="E464" s="133"/>
      <c r="G464" s="133"/>
      <c r="L464" s="133"/>
      <c r="M464" s="133"/>
      <c r="N464" s="133"/>
      <c r="O464" s="133"/>
      <c r="P464" s="133"/>
      <c r="Q464" s="133"/>
      <c r="S464" s="133"/>
      <c r="V464" s="133"/>
      <c r="W464" s="133"/>
      <c r="Y464" s="133"/>
      <c r="Z464" s="133"/>
    </row>
    <row r="465" ht="14.25" customHeight="1">
      <c r="D465" s="133"/>
      <c r="E465" s="133"/>
      <c r="G465" s="133"/>
      <c r="L465" s="133"/>
      <c r="M465" s="133"/>
      <c r="N465" s="133"/>
      <c r="O465" s="133"/>
      <c r="P465" s="133"/>
      <c r="Q465" s="133"/>
      <c r="S465" s="133"/>
      <c r="V465" s="133"/>
      <c r="W465" s="133"/>
      <c r="Y465" s="133"/>
      <c r="Z465" s="133"/>
    </row>
    <row r="466" ht="14.25" customHeight="1">
      <c r="D466" s="133"/>
      <c r="E466" s="133"/>
      <c r="G466" s="133"/>
      <c r="L466" s="133"/>
      <c r="M466" s="133"/>
      <c r="N466" s="133"/>
      <c r="O466" s="133"/>
      <c r="P466" s="133"/>
      <c r="Q466" s="133"/>
      <c r="S466" s="133"/>
      <c r="V466" s="133"/>
      <c r="W466" s="133"/>
      <c r="Y466" s="133"/>
      <c r="Z466" s="133"/>
    </row>
    <row r="467" ht="14.25" customHeight="1">
      <c r="D467" s="133"/>
      <c r="E467" s="133"/>
      <c r="G467" s="133"/>
      <c r="L467" s="133"/>
      <c r="M467" s="133"/>
      <c r="N467" s="133"/>
      <c r="O467" s="133"/>
      <c r="P467" s="133"/>
      <c r="Q467" s="133"/>
      <c r="S467" s="133"/>
      <c r="V467" s="133"/>
      <c r="W467" s="133"/>
      <c r="Y467" s="133"/>
      <c r="Z467" s="133"/>
    </row>
    <row r="468" ht="14.25" customHeight="1">
      <c r="D468" s="133"/>
      <c r="E468" s="133"/>
      <c r="G468" s="133"/>
      <c r="L468" s="133"/>
      <c r="M468" s="133"/>
      <c r="N468" s="133"/>
      <c r="O468" s="133"/>
      <c r="P468" s="133"/>
      <c r="Q468" s="133"/>
      <c r="S468" s="133"/>
      <c r="V468" s="133"/>
      <c r="W468" s="133"/>
      <c r="Y468" s="133"/>
      <c r="Z468" s="133"/>
    </row>
    <row r="469" ht="14.25" customHeight="1">
      <c r="D469" s="133"/>
      <c r="E469" s="133"/>
      <c r="G469" s="133"/>
      <c r="L469" s="133"/>
      <c r="M469" s="133"/>
      <c r="N469" s="133"/>
      <c r="O469" s="133"/>
      <c r="P469" s="133"/>
      <c r="Q469" s="133"/>
      <c r="S469" s="133"/>
      <c r="V469" s="133"/>
      <c r="W469" s="133"/>
      <c r="Y469" s="133"/>
      <c r="Z469" s="133"/>
    </row>
    <row r="470" ht="14.25" customHeight="1">
      <c r="D470" s="133"/>
      <c r="E470" s="133"/>
      <c r="G470" s="133"/>
      <c r="L470" s="133"/>
      <c r="M470" s="133"/>
      <c r="N470" s="133"/>
      <c r="O470" s="133"/>
      <c r="P470" s="133"/>
      <c r="Q470" s="133"/>
      <c r="S470" s="133"/>
      <c r="V470" s="133"/>
      <c r="W470" s="133"/>
      <c r="Y470" s="133"/>
      <c r="Z470" s="133"/>
    </row>
    <row r="471" ht="14.25" customHeight="1">
      <c r="D471" s="133"/>
      <c r="E471" s="133"/>
      <c r="G471" s="133"/>
      <c r="L471" s="133"/>
      <c r="M471" s="133"/>
      <c r="N471" s="133"/>
      <c r="O471" s="133"/>
      <c r="P471" s="133"/>
      <c r="Q471" s="133"/>
      <c r="S471" s="133"/>
      <c r="V471" s="133"/>
      <c r="W471" s="133"/>
      <c r="Y471" s="133"/>
      <c r="Z471" s="133"/>
    </row>
    <row r="472" ht="14.25" customHeight="1">
      <c r="D472" s="133"/>
      <c r="E472" s="133"/>
      <c r="G472" s="133"/>
      <c r="L472" s="133"/>
      <c r="M472" s="133"/>
      <c r="N472" s="133"/>
      <c r="O472" s="133"/>
      <c r="P472" s="133"/>
      <c r="Q472" s="133"/>
      <c r="S472" s="133"/>
      <c r="V472" s="133"/>
      <c r="W472" s="133"/>
      <c r="Y472" s="133"/>
      <c r="Z472" s="133"/>
    </row>
    <row r="473" ht="14.25" customHeight="1">
      <c r="D473" s="133"/>
      <c r="E473" s="133"/>
      <c r="G473" s="133"/>
      <c r="L473" s="133"/>
      <c r="M473" s="133"/>
      <c r="N473" s="133"/>
      <c r="O473" s="133"/>
      <c r="P473" s="133"/>
      <c r="Q473" s="133"/>
      <c r="S473" s="133"/>
      <c r="V473" s="133"/>
      <c r="W473" s="133"/>
      <c r="Y473" s="133"/>
      <c r="Z473" s="133"/>
    </row>
    <row r="474" ht="14.25" customHeight="1">
      <c r="D474" s="133"/>
      <c r="E474" s="133"/>
      <c r="G474" s="133"/>
      <c r="L474" s="133"/>
      <c r="M474" s="133"/>
      <c r="N474" s="133"/>
      <c r="O474" s="133"/>
      <c r="P474" s="133"/>
      <c r="Q474" s="133"/>
      <c r="S474" s="133"/>
      <c r="V474" s="133"/>
      <c r="W474" s="133"/>
      <c r="Y474" s="133"/>
      <c r="Z474" s="133"/>
    </row>
    <row r="475" ht="14.25" customHeight="1">
      <c r="D475" s="133"/>
      <c r="E475" s="133"/>
      <c r="G475" s="133"/>
      <c r="L475" s="133"/>
      <c r="M475" s="133"/>
      <c r="N475" s="133"/>
      <c r="O475" s="133"/>
      <c r="P475" s="133"/>
      <c r="Q475" s="133"/>
      <c r="S475" s="133"/>
      <c r="V475" s="133"/>
      <c r="W475" s="133"/>
      <c r="Y475" s="133"/>
      <c r="Z475" s="133"/>
    </row>
    <row r="476" ht="14.25" customHeight="1">
      <c r="D476" s="133"/>
      <c r="E476" s="133"/>
      <c r="G476" s="133"/>
      <c r="L476" s="133"/>
      <c r="M476" s="133"/>
      <c r="N476" s="133"/>
      <c r="O476" s="133"/>
      <c r="P476" s="133"/>
      <c r="Q476" s="133"/>
      <c r="S476" s="133"/>
      <c r="V476" s="133"/>
      <c r="W476" s="133"/>
      <c r="Y476" s="133"/>
      <c r="Z476" s="133"/>
    </row>
    <row r="477" ht="14.25" customHeight="1">
      <c r="D477" s="133"/>
      <c r="E477" s="133"/>
      <c r="G477" s="133"/>
      <c r="L477" s="133"/>
      <c r="M477" s="133"/>
      <c r="N477" s="133"/>
      <c r="O477" s="133"/>
      <c r="P477" s="133"/>
      <c r="Q477" s="133"/>
      <c r="S477" s="133"/>
      <c r="V477" s="133"/>
      <c r="W477" s="133"/>
      <c r="Y477" s="133"/>
      <c r="Z477" s="133"/>
    </row>
    <row r="478" ht="14.25" customHeight="1">
      <c r="D478" s="133"/>
      <c r="E478" s="133"/>
      <c r="G478" s="133"/>
      <c r="L478" s="133"/>
      <c r="M478" s="133"/>
      <c r="N478" s="133"/>
      <c r="O478" s="133"/>
      <c r="P478" s="133"/>
      <c r="Q478" s="133"/>
      <c r="S478" s="133"/>
      <c r="V478" s="133"/>
      <c r="W478" s="133"/>
      <c r="Y478" s="133"/>
      <c r="Z478" s="133"/>
    </row>
    <row r="479" ht="14.25" customHeight="1">
      <c r="D479" s="133"/>
      <c r="E479" s="133"/>
      <c r="G479" s="133"/>
      <c r="L479" s="133"/>
      <c r="M479" s="133"/>
      <c r="N479" s="133"/>
      <c r="O479" s="133"/>
      <c r="P479" s="133"/>
      <c r="Q479" s="133"/>
      <c r="S479" s="133"/>
      <c r="V479" s="133"/>
      <c r="W479" s="133"/>
      <c r="Y479" s="133"/>
      <c r="Z479" s="133"/>
    </row>
    <row r="480" ht="14.25" customHeight="1">
      <c r="D480" s="133"/>
      <c r="E480" s="133"/>
      <c r="G480" s="133"/>
      <c r="L480" s="133"/>
      <c r="M480" s="133"/>
      <c r="N480" s="133"/>
      <c r="O480" s="133"/>
      <c r="P480" s="133"/>
      <c r="Q480" s="133"/>
      <c r="S480" s="133"/>
      <c r="V480" s="133"/>
      <c r="W480" s="133"/>
      <c r="Y480" s="133"/>
      <c r="Z480" s="133"/>
    </row>
    <row r="481" ht="14.25" customHeight="1">
      <c r="D481" s="133"/>
      <c r="E481" s="133"/>
      <c r="G481" s="133"/>
      <c r="L481" s="133"/>
      <c r="M481" s="133"/>
      <c r="N481" s="133"/>
      <c r="O481" s="133"/>
      <c r="P481" s="133"/>
      <c r="Q481" s="133"/>
      <c r="S481" s="133"/>
      <c r="V481" s="133"/>
      <c r="W481" s="133"/>
      <c r="Y481" s="133"/>
      <c r="Z481" s="133"/>
    </row>
    <row r="482" ht="14.25" customHeight="1">
      <c r="D482" s="133"/>
      <c r="E482" s="133"/>
      <c r="G482" s="133"/>
      <c r="L482" s="133"/>
      <c r="M482" s="133"/>
      <c r="N482" s="133"/>
      <c r="O482" s="133"/>
      <c r="P482" s="133"/>
      <c r="Q482" s="133"/>
      <c r="S482" s="133"/>
      <c r="V482" s="133"/>
      <c r="W482" s="133"/>
      <c r="Y482" s="133"/>
      <c r="Z482" s="133"/>
    </row>
    <row r="483" ht="14.25" customHeight="1">
      <c r="D483" s="133"/>
      <c r="E483" s="133"/>
      <c r="G483" s="133"/>
      <c r="L483" s="133"/>
      <c r="M483" s="133"/>
      <c r="N483" s="133"/>
      <c r="O483" s="133"/>
      <c r="P483" s="133"/>
      <c r="Q483" s="133"/>
      <c r="S483" s="133"/>
      <c r="V483" s="133"/>
      <c r="W483" s="133"/>
      <c r="Y483" s="133"/>
      <c r="Z483" s="133"/>
    </row>
    <row r="484" ht="14.25" customHeight="1">
      <c r="D484" s="133"/>
      <c r="E484" s="133"/>
      <c r="G484" s="133"/>
      <c r="L484" s="133"/>
      <c r="M484" s="133"/>
      <c r="N484" s="133"/>
      <c r="O484" s="133"/>
      <c r="P484" s="133"/>
      <c r="Q484" s="133"/>
      <c r="S484" s="133"/>
      <c r="V484" s="133"/>
      <c r="W484" s="133"/>
      <c r="Y484" s="133"/>
      <c r="Z484" s="133"/>
    </row>
    <row r="485" ht="14.25" customHeight="1">
      <c r="D485" s="133"/>
      <c r="E485" s="133"/>
      <c r="G485" s="133"/>
      <c r="L485" s="133"/>
      <c r="M485" s="133"/>
      <c r="N485" s="133"/>
      <c r="O485" s="133"/>
      <c r="P485" s="133"/>
      <c r="Q485" s="133"/>
      <c r="S485" s="133"/>
      <c r="V485" s="133"/>
      <c r="W485" s="133"/>
      <c r="Y485" s="133"/>
      <c r="Z485" s="133"/>
    </row>
    <row r="486" ht="14.25" customHeight="1">
      <c r="D486" s="133"/>
      <c r="E486" s="133"/>
      <c r="G486" s="133"/>
      <c r="L486" s="133"/>
      <c r="M486" s="133"/>
      <c r="N486" s="133"/>
      <c r="O486" s="133"/>
      <c r="P486" s="133"/>
      <c r="Q486" s="133"/>
      <c r="S486" s="133"/>
      <c r="V486" s="133"/>
      <c r="W486" s="133"/>
      <c r="Y486" s="133"/>
      <c r="Z486" s="133"/>
    </row>
    <row r="487" ht="14.25" customHeight="1">
      <c r="D487" s="133"/>
      <c r="E487" s="133"/>
      <c r="G487" s="133"/>
      <c r="L487" s="133"/>
      <c r="M487" s="133"/>
      <c r="N487" s="133"/>
      <c r="O487" s="133"/>
      <c r="P487" s="133"/>
      <c r="Q487" s="133"/>
      <c r="S487" s="133"/>
      <c r="V487" s="133"/>
      <c r="W487" s="133"/>
      <c r="Y487" s="133"/>
      <c r="Z487" s="133"/>
    </row>
    <row r="488" ht="14.25" customHeight="1">
      <c r="D488" s="133"/>
      <c r="E488" s="133"/>
      <c r="G488" s="133"/>
      <c r="L488" s="133"/>
      <c r="M488" s="133"/>
      <c r="N488" s="133"/>
      <c r="O488" s="133"/>
      <c r="P488" s="133"/>
      <c r="Q488" s="133"/>
      <c r="S488" s="133"/>
      <c r="V488" s="133"/>
      <c r="W488" s="133"/>
      <c r="Y488" s="133"/>
      <c r="Z488" s="133"/>
    </row>
    <row r="489" ht="14.25" customHeight="1">
      <c r="D489" s="133"/>
      <c r="E489" s="133"/>
      <c r="G489" s="133"/>
      <c r="L489" s="133"/>
      <c r="M489" s="133"/>
      <c r="N489" s="133"/>
      <c r="O489" s="133"/>
      <c r="P489" s="133"/>
      <c r="Q489" s="133"/>
      <c r="S489" s="133"/>
      <c r="V489" s="133"/>
      <c r="W489" s="133"/>
      <c r="Y489" s="133"/>
      <c r="Z489" s="133"/>
    </row>
    <row r="490" ht="14.25" customHeight="1">
      <c r="D490" s="133"/>
      <c r="E490" s="133"/>
      <c r="G490" s="133"/>
      <c r="L490" s="133"/>
      <c r="M490" s="133"/>
      <c r="N490" s="133"/>
      <c r="O490" s="133"/>
      <c r="P490" s="133"/>
      <c r="Q490" s="133"/>
      <c r="S490" s="133"/>
      <c r="V490" s="133"/>
      <c r="W490" s="133"/>
      <c r="Y490" s="133"/>
      <c r="Z490" s="133"/>
    </row>
    <row r="491" ht="14.25" customHeight="1">
      <c r="D491" s="133"/>
      <c r="E491" s="133"/>
      <c r="G491" s="133"/>
      <c r="L491" s="133"/>
      <c r="M491" s="133"/>
      <c r="N491" s="133"/>
      <c r="O491" s="133"/>
      <c r="P491" s="133"/>
      <c r="Q491" s="133"/>
      <c r="S491" s="133"/>
      <c r="V491" s="133"/>
      <c r="W491" s="133"/>
      <c r="Y491" s="133"/>
      <c r="Z491" s="133"/>
    </row>
    <row r="492" ht="14.25" customHeight="1">
      <c r="D492" s="133"/>
      <c r="E492" s="133"/>
      <c r="G492" s="133"/>
      <c r="L492" s="133"/>
      <c r="M492" s="133"/>
      <c r="N492" s="133"/>
      <c r="O492" s="133"/>
      <c r="P492" s="133"/>
      <c r="Q492" s="133"/>
      <c r="S492" s="133"/>
      <c r="V492" s="133"/>
      <c r="W492" s="133"/>
      <c r="Y492" s="133"/>
      <c r="Z492" s="133"/>
    </row>
    <row r="493" ht="14.25" customHeight="1">
      <c r="D493" s="133"/>
      <c r="E493" s="133"/>
      <c r="G493" s="133"/>
      <c r="L493" s="133"/>
      <c r="M493" s="133"/>
      <c r="N493" s="133"/>
      <c r="O493" s="133"/>
      <c r="P493" s="133"/>
      <c r="Q493" s="133"/>
      <c r="S493" s="133"/>
      <c r="V493" s="133"/>
      <c r="W493" s="133"/>
      <c r="Y493" s="133"/>
      <c r="Z493" s="133"/>
    </row>
    <row r="494" ht="14.25" customHeight="1">
      <c r="D494" s="133"/>
      <c r="E494" s="133"/>
      <c r="G494" s="133"/>
      <c r="L494" s="133"/>
      <c r="M494" s="133"/>
      <c r="N494" s="133"/>
      <c r="O494" s="133"/>
      <c r="P494" s="133"/>
      <c r="Q494" s="133"/>
      <c r="S494" s="133"/>
      <c r="V494" s="133"/>
      <c r="W494" s="133"/>
      <c r="Y494" s="133"/>
      <c r="Z494" s="133"/>
    </row>
    <row r="495" ht="14.25" customHeight="1">
      <c r="D495" s="133"/>
      <c r="E495" s="133"/>
      <c r="G495" s="133"/>
      <c r="L495" s="133"/>
      <c r="M495" s="133"/>
      <c r="N495" s="133"/>
      <c r="O495" s="133"/>
      <c r="P495" s="133"/>
      <c r="Q495" s="133"/>
      <c r="S495" s="133"/>
      <c r="V495" s="133"/>
      <c r="W495" s="133"/>
      <c r="Y495" s="133"/>
      <c r="Z495" s="133"/>
    </row>
    <row r="496" ht="14.25" customHeight="1">
      <c r="D496" s="133"/>
      <c r="E496" s="133"/>
      <c r="G496" s="133"/>
      <c r="L496" s="133"/>
      <c r="M496" s="133"/>
      <c r="N496" s="133"/>
      <c r="O496" s="133"/>
      <c r="P496" s="133"/>
      <c r="Q496" s="133"/>
      <c r="S496" s="133"/>
      <c r="V496" s="133"/>
      <c r="W496" s="133"/>
      <c r="Y496" s="133"/>
      <c r="Z496" s="133"/>
    </row>
    <row r="497" ht="14.25" customHeight="1">
      <c r="D497" s="133"/>
      <c r="E497" s="133"/>
      <c r="G497" s="133"/>
      <c r="L497" s="133"/>
      <c r="M497" s="133"/>
      <c r="N497" s="133"/>
      <c r="O497" s="133"/>
      <c r="P497" s="133"/>
      <c r="Q497" s="133"/>
      <c r="S497" s="133"/>
      <c r="V497" s="133"/>
      <c r="W497" s="133"/>
      <c r="Y497" s="133"/>
      <c r="Z497" s="133"/>
    </row>
    <row r="498" ht="14.25" customHeight="1">
      <c r="D498" s="133"/>
      <c r="E498" s="133"/>
      <c r="G498" s="133"/>
      <c r="L498" s="133"/>
      <c r="M498" s="133"/>
      <c r="N498" s="133"/>
      <c r="O498" s="133"/>
      <c r="P498" s="133"/>
      <c r="Q498" s="133"/>
      <c r="S498" s="133"/>
      <c r="V498" s="133"/>
      <c r="W498" s="133"/>
      <c r="Y498" s="133"/>
      <c r="Z498" s="133"/>
    </row>
    <row r="499" ht="14.25" customHeight="1">
      <c r="D499" s="133"/>
      <c r="E499" s="133"/>
      <c r="G499" s="133"/>
      <c r="L499" s="133"/>
      <c r="M499" s="133"/>
      <c r="N499" s="133"/>
      <c r="O499" s="133"/>
      <c r="P499" s="133"/>
      <c r="Q499" s="133"/>
      <c r="S499" s="133"/>
      <c r="V499" s="133"/>
      <c r="W499" s="133"/>
      <c r="Y499" s="133"/>
      <c r="Z499" s="133"/>
    </row>
    <row r="500" ht="14.25" customHeight="1">
      <c r="D500" s="133"/>
      <c r="E500" s="133"/>
      <c r="G500" s="133"/>
      <c r="L500" s="133"/>
      <c r="M500" s="133"/>
      <c r="N500" s="133"/>
      <c r="O500" s="133"/>
      <c r="P500" s="133"/>
      <c r="Q500" s="133"/>
      <c r="S500" s="133"/>
      <c r="V500" s="133"/>
      <c r="W500" s="133"/>
      <c r="Y500" s="133"/>
      <c r="Z500" s="133"/>
    </row>
    <row r="501" ht="14.25" customHeight="1">
      <c r="D501" s="133"/>
      <c r="E501" s="133"/>
      <c r="G501" s="133"/>
      <c r="L501" s="133"/>
      <c r="M501" s="133"/>
      <c r="N501" s="133"/>
      <c r="O501" s="133"/>
      <c r="P501" s="133"/>
      <c r="Q501" s="133"/>
      <c r="S501" s="133"/>
      <c r="V501" s="133"/>
      <c r="W501" s="133"/>
      <c r="Y501" s="133"/>
      <c r="Z501" s="133"/>
    </row>
    <row r="502" ht="14.25" customHeight="1">
      <c r="D502" s="133"/>
      <c r="E502" s="133"/>
      <c r="G502" s="133"/>
      <c r="L502" s="133"/>
      <c r="M502" s="133"/>
      <c r="N502" s="133"/>
      <c r="O502" s="133"/>
      <c r="P502" s="133"/>
      <c r="Q502" s="133"/>
      <c r="S502" s="133"/>
      <c r="V502" s="133"/>
      <c r="W502" s="133"/>
      <c r="Y502" s="133"/>
      <c r="Z502" s="133"/>
    </row>
    <row r="503" ht="14.25" customHeight="1">
      <c r="D503" s="133"/>
      <c r="E503" s="133"/>
      <c r="G503" s="133"/>
      <c r="L503" s="133"/>
      <c r="M503" s="133"/>
      <c r="N503" s="133"/>
      <c r="O503" s="133"/>
      <c r="P503" s="133"/>
      <c r="Q503" s="133"/>
      <c r="S503" s="133"/>
      <c r="V503" s="133"/>
      <c r="W503" s="133"/>
      <c r="Y503" s="133"/>
      <c r="Z503" s="133"/>
    </row>
    <row r="504" ht="14.25" customHeight="1">
      <c r="D504" s="133"/>
      <c r="E504" s="133"/>
      <c r="G504" s="133"/>
      <c r="L504" s="133"/>
      <c r="M504" s="133"/>
      <c r="N504" s="133"/>
      <c r="O504" s="133"/>
      <c r="P504" s="133"/>
      <c r="Q504" s="133"/>
      <c r="S504" s="133"/>
      <c r="V504" s="133"/>
      <c r="W504" s="133"/>
      <c r="Y504" s="133"/>
      <c r="Z504" s="133"/>
    </row>
    <row r="505" ht="14.25" customHeight="1">
      <c r="D505" s="133"/>
      <c r="E505" s="133"/>
      <c r="G505" s="133"/>
      <c r="L505" s="133"/>
      <c r="M505" s="133"/>
      <c r="N505" s="133"/>
      <c r="O505" s="133"/>
      <c r="P505" s="133"/>
      <c r="Q505" s="133"/>
      <c r="S505" s="133"/>
      <c r="V505" s="133"/>
      <c r="W505" s="133"/>
      <c r="Y505" s="133"/>
      <c r="Z505" s="133"/>
    </row>
    <row r="506" ht="14.25" customHeight="1">
      <c r="D506" s="133"/>
      <c r="E506" s="133"/>
      <c r="G506" s="133"/>
      <c r="L506" s="133"/>
      <c r="M506" s="133"/>
      <c r="N506" s="133"/>
      <c r="O506" s="133"/>
      <c r="P506" s="133"/>
      <c r="Q506" s="133"/>
      <c r="S506" s="133"/>
      <c r="V506" s="133"/>
      <c r="W506" s="133"/>
      <c r="Y506" s="133"/>
      <c r="Z506" s="133"/>
    </row>
    <row r="507" ht="14.25" customHeight="1">
      <c r="D507" s="133"/>
      <c r="E507" s="133"/>
      <c r="G507" s="133"/>
      <c r="L507" s="133"/>
      <c r="M507" s="133"/>
      <c r="N507" s="133"/>
      <c r="O507" s="133"/>
      <c r="P507" s="133"/>
      <c r="Q507" s="133"/>
      <c r="S507" s="133"/>
      <c r="V507" s="133"/>
      <c r="W507" s="133"/>
      <c r="Y507" s="133"/>
      <c r="Z507" s="133"/>
    </row>
    <row r="508" ht="14.25" customHeight="1">
      <c r="D508" s="133"/>
      <c r="E508" s="133"/>
      <c r="G508" s="133"/>
      <c r="L508" s="133"/>
      <c r="M508" s="133"/>
      <c r="N508" s="133"/>
      <c r="O508" s="133"/>
      <c r="P508" s="133"/>
      <c r="Q508" s="133"/>
      <c r="S508" s="133"/>
      <c r="V508" s="133"/>
      <c r="W508" s="133"/>
      <c r="Y508" s="133"/>
      <c r="Z508" s="133"/>
    </row>
    <row r="509" ht="14.25" customHeight="1">
      <c r="D509" s="133"/>
      <c r="E509" s="133"/>
      <c r="G509" s="133"/>
      <c r="L509" s="133"/>
      <c r="M509" s="133"/>
      <c r="N509" s="133"/>
      <c r="O509" s="133"/>
      <c r="P509" s="133"/>
      <c r="Q509" s="133"/>
      <c r="S509" s="133"/>
      <c r="V509" s="133"/>
      <c r="W509" s="133"/>
      <c r="Y509" s="133"/>
      <c r="Z509" s="133"/>
    </row>
    <row r="510" ht="14.25" customHeight="1">
      <c r="D510" s="133"/>
      <c r="E510" s="133"/>
      <c r="G510" s="133"/>
      <c r="L510" s="133"/>
      <c r="M510" s="133"/>
      <c r="N510" s="133"/>
      <c r="O510" s="133"/>
      <c r="P510" s="133"/>
      <c r="Q510" s="133"/>
      <c r="S510" s="133"/>
      <c r="V510" s="133"/>
      <c r="W510" s="133"/>
      <c r="Y510" s="133"/>
      <c r="Z510" s="133"/>
    </row>
    <row r="511" ht="14.25" customHeight="1">
      <c r="D511" s="133"/>
      <c r="E511" s="133"/>
      <c r="G511" s="133"/>
      <c r="L511" s="133"/>
      <c r="M511" s="133"/>
      <c r="N511" s="133"/>
      <c r="O511" s="133"/>
      <c r="P511" s="133"/>
      <c r="Q511" s="133"/>
      <c r="S511" s="133"/>
      <c r="V511" s="133"/>
      <c r="W511" s="133"/>
      <c r="Y511" s="133"/>
      <c r="Z511" s="133"/>
    </row>
    <row r="512" ht="14.25" customHeight="1">
      <c r="D512" s="133"/>
      <c r="E512" s="133"/>
      <c r="G512" s="133"/>
      <c r="L512" s="133"/>
      <c r="M512" s="133"/>
      <c r="N512" s="133"/>
      <c r="O512" s="133"/>
      <c r="P512" s="133"/>
      <c r="Q512" s="133"/>
      <c r="S512" s="133"/>
      <c r="V512" s="133"/>
      <c r="W512" s="133"/>
      <c r="Y512" s="133"/>
      <c r="Z512" s="133"/>
    </row>
    <row r="513" ht="14.25" customHeight="1">
      <c r="D513" s="133"/>
      <c r="E513" s="133"/>
      <c r="G513" s="133"/>
      <c r="L513" s="133"/>
      <c r="M513" s="133"/>
      <c r="N513" s="133"/>
      <c r="O513" s="133"/>
      <c r="P513" s="133"/>
      <c r="Q513" s="133"/>
      <c r="S513" s="133"/>
      <c r="V513" s="133"/>
      <c r="W513" s="133"/>
      <c r="Y513" s="133"/>
      <c r="Z513" s="133"/>
    </row>
    <row r="514" ht="14.25" customHeight="1">
      <c r="D514" s="133"/>
      <c r="E514" s="133"/>
      <c r="G514" s="133"/>
      <c r="L514" s="133"/>
      <c r="M514" s="133"/>
      <c r="N514" s="133"/>
      <c r="O514" s="133"/>
      <c r="P514" s="133"/>
      <c r="Q514" s="133"/>
      <c r="S514" s="133"/>
      <c r="V514" s="133"/>
      <c r="W514" s="133"/>
      <c r="Y514" s="133"/>
      <c r="Z514" s="133"/>
    </row>
    <row r="515" ht="14.25" customHeight="1">
      <c r="D515" s="133"/>
      <c r="E515" s="133"/>
      <c r="G515" s="133"/>
      <c r="L515" s="133"/>
      <c r="M515" s="133"/>
      <c r="N515" s="133"/>
      <c r="O515" s="133"/>
      <c r="P515" s="133"/>
      <c r="Q515" s="133"/>
      <c r="S515" s="133"/>
      <c r="V515" s="133"/>
      <c r="W515" s="133"/>
      <c r="Y515" s="133"/>
      <c r="Z515" s="133"/>
    </row>
    <row r="516" ht="14.25" customHeight="1">
      <c r="D516" s="133"/>
      <c r="E516" s="133"/>
      <c r="G516" s="133"/>
      <c r="L516" s="133"/>
      <c r="M516" s="133"/>
      <c r="N516" s="133"/>
      <c r="O516" s="133"/>
      <c r="P516" s="133"/>
      <c r="Q516" s="133"/>
      <c r="S516" s="133"/>
      <c r="V516" s="133"/>
      <c r="W516" s="133"/>
      <c r="Y516" s="133"/>
      <c r="Z516" s="133"/>
    </row>
    <row r="517" ht="14.25" customHeight="1">
      <c r="D517" s="133"/>
      <c r="E517" s="133"/>
      <c r="G517" s="133"/>
      <c r="L517" s="133"/>
      <c r="M517" s="133"/>
      <c r="N517" s="133"/>
      <c r="O517" s="133"/>
      <c r="P517" s="133"/>
      <c r="Q517" s="133"/>
      <c r="S517" s="133"/>
      <c r="V517" s="133"/>
      <c r="W517" s="133"/>
      <c r="Y517" s="133"/>
      <c r="Z517" s="133"/>
    </row>
    <row r="518" ht="14.25" customHeight="1">
      <c r="D518" s="133"/>
      <c r="E518" s="133"/>
      <c r="G518" s="133"/>
      <c r="L518" s="133"/>
      <c r="M518" s="133"/>
      <c r="N518" s="133"/>
      <c r="O518" s="133"/>
      <c r="P518" s="133"/>
      <c r="Q518" s="133"/>
      <c r="S518" s="133"/>
      <c r="V518" s="133"/>
      <c r="W518" s="133"/>
      <c r="Y518" s="133"/>
      <c r="Z518" s="133"/>
    </row>
    <row r="519" ht="14.25" customHeight="1">
      <c r="D519" s="133"/>
      <c r="E519" s="133"/>
      <c r="G519" s="133"/>
      <c r="L519" s="133"/>
      <c r="M519" s="133"/>
      <c r="N519" s="133"/>
      <c r="O519" s="133"/>
      <c r="P519" s="133"/>
      <c r="Q519" s="133"/>
      <c r="S519" s="133"/>
      <c r="V519" s="133"/>
      <c r="W519" s="133"/>
      <c r="Y519" s="133"/>
      <c r="Z519" s="133"/>
    </row>
    <row r="520" ht="14.25" customHeight="1">
      <c r="D520" s="133"/>
      <c r="E520" s="133"/>
      <c r="G520" s="133"/>
      <c r="L520" s="133"/>
      <c r="M520" s="133"/>
      <c r="N520" s="133"/>
      <c r="O520" s="133"/>
      <c r="P520" s="133"/>
      <c r="Q520" s="133"/>
      <c r="S520" s="133"/>
      <c r="V520" s="133"/>
      <c r="W520" s="133"/>
      <c r="Y520" s="133"/>
      <c r="Z520" s="133"/>
    </row>
    <row r="521" ht="14.25" customHeight="1">
      <c r="D521" s="133"/>
      <c r="E521" s="133"/>
      <c r="G521" s="133"/>
      <c r="L521" s="133"/>
      <c r="M521" s="133"/>
      <c r="N521" s="133"/>
      <c r="O521" s="133"/>
      <c r="P521" s="133"/>
      <c r="Q521" s="133"/>
      <c r="S521" s="133"/>
      <c r="V521" s="133"/>
      <c r="W521" s="133"/>
      <c r="Y521" s="133"/>
      <c r="Z521" s="133"/>
    </row>
    <row r="522" ht="14.25" customHeight="1">
      <c r="D522" s="133"/>
      <c r="E522" s="133"/>
      <c r="G522" s="133"/>
      <c r="L522" s="133"/>
      <c r="M522" s="133"/>
      <c r="N522" s="133"/>
      <c r="O522" s="133"/>
      <c r="P522" s="133"/>
      <c r="Q522" s="133"/>
      <c r="S522" s="133"/>
      <c r="V522" s="133"/>
      <c r="W522" s="133"/>
      <c r="Y522" s="133"/>
      <c r="Z522" s="133"/>
    </row>
    <row r="523" ht="14.25" customHeight="1">
      <c r="D523" s="133"/>
      <c r="E523" s="133"/>
      <c r="G523" s="133"/>
      <c r="L523" s="133"/>
      <c r="M523" s="133"/>
      <c r="N523" s="133"/>
      <c r="O523" s="133"/>
      <c r="P523" s="133"/>
      <c r="Q523" s="133"/>
      <c r="S523" s="133"/>
      <c r="V523" s="133"/>
      <c r="W523" s="133"/>
      <c r="Y523" s="133"/>
      <c r="Z523" s="133"/>
    </row>
    <row r="524" ht="14.25" customHeight="1">
      <c r="D524" s="133"/>
      <c r="E524" s="133"/>
      <c r="G524" s="133"/>
      <c r="L524" s="133"/>
      <c r="M524" s="133"/>
      <c r="N524" s="133"/>
      <c r="O524" s="133"/>
      <c r="P524" s="133"/>
      <c r="Q524" s="133"/>
      <c r="S524" s="133"/>
      <c r="V524" s="133"/>
      <c r="W524" s="133"/>
      <c r="Y524" s="133"/>
      <c r="Z524" s="133"/>
    </row>
    <row r="525" ht="14.25" customHeight="1">
      <c r="D525" s="133"/>
      <c r="E525" s="133"/>
      <c r="G525" s="133"/>
      <c r="L525" s="133"/>
      <c r="M525" s="133"/>
      <c r="N525" s="133"/>
      <c r="O525" s="133"/>
      <c r="P525" s="133"/>
      <c r="Q525" s="133"/>
      <c r="S525" s="133"/>
      <c r="V525" s="133"/>
      <c r="W525" s="133"/>
      <c r="Y525" s="133"/>
      <c r="Z525" s="133"/>
    </row>
    <row r="526" ht="14.25" customHeight="1">
      <c r="D526" s="133"/>
      <c r="E526" s="133"/>
      <c r="G526" s="133"/>
      <c r="L526" s="133"/>
      <c r="M526" s="133"/>
      <c r="N526" s="133"/>
      <c r="O526" s="133"/>
      <c r="P526" s="133"/>
      <c r="Q526" s="133"/>
      <c r="S526" s="133"/>
      <c r="V526" s="133"/>
      <c r="W526" s="133"/>
      <c r="Y526" s="133"/>
      <c r="Z526" s="133"/>
    </row>
    <row r="527" ht="14.25" customHeight="1">
      <c r="D527" s="133"/>
      <c r="E527" s="133"/>
      <c r="G527" s="133"/>
      <c r="L527" s="133"/>
      <c r="M527" s="133"/>
      <c r="N527" s="133"/>
      <c r="O527" s="133"/>
      <c r="P527" s="133"/>
      <c r="Q527" s="133"/>
      <c r="S527" s="133"/>
      <c r="V527" s="133"/>
      <c r="W527" s="133"/>
      <c r="Y527" s="133"/>
      <c r="Z527" s="133"/>
    </row>
    <row r="528" ht="14.25" customHeight="1">
      <c r="D528" s="133"/>
      <c r="E528" s="133"/>
      <c r="G528" s="133"/>
      <c r="L528" s="133"/>
      <c r="M528" s="133"/>
      <c r="N528" s="133"/>
      <c r="O528" s="133"/>
      <c r="P528" s="133"/>
      <c r="Q528" s="133"/>
      <c r="S528" s="133"/>
      <c r="V528" s="133"/>
      <c r="W528" s="133"/>
      <c r="Y528" s="133"/>
      <c r="Z528" s="133"/>
    </row>
    <row r="529" ht="14.25" customHeight="1">
      <c r="D529" s="133"/>
      <c r="E529" s="133"/>
      <c r="G529" s="133"/>
      <c r="L529" s="133"/>
      <c r="M529" s="133"/>
      <c r="N529" s="133"/>
      <c r="O529" s="133"/>
      <c r="P529" s="133"/>
      <c r="Q529" s="133"/>
      <c r="S529" s="133"/>
      <c r="V529" s="133"/>
      <c r="W529" s="133"/>
      <c r="Y529" s="133"/>
      <c r="Z529" s="133"/>
    </row>
    <row r="530" ht="14.25" customHeight="1">
      <c r="D530" s="133"/>
      <c r="E530" s="133"/>
      <c r="G530" s="133"/>
      <c r="L530" s="133"/>
      <c r="M530" s="133"/>
      <c r="N530" s="133"/>
      <c r="O530" s="133"/>
      <c r="P530" s="133"/>
      <c r="Q530" s="133"/>
      <c r="S530" s="133"/>
      <c r="V530" s="133"/>
      <c r="W530" s="133"/>
      <c r="Y530" s="133"/>
      <c r="Z530" s="133"/>
    </row>
    <row r="531" ht="14.25" customHeight="1">
      <c r="D531" s="133"/>
      <c r="E531" s="133"/>
      <c r="G531" s="133"/>
      <c r="L531" s="133"/>
      <c r="M531" s="133"/>
      <c r="N531" s="133"/>
      <c r="O531" s="133"/>
      <c r="P531" s="133"/>
      <c r="Q531" s="133"/>
      <c r="S531" s="133"/>
      <c r="V531" s="133"/>
      <c r="W531" s="133"/>
      <c r="Y531" s="133"/>
      <c r="Z531" s="133"/>
    </row>
    <row r="532" ht="14.25" customHeight="1">
      <c r="D532" s="133"/>
      <c r="E532" s="133"/>
      <c r="G532" s="133"/>
      <c r="L532" s="133"/>
      <c r="M532" s="133"/>
      <c r="N532" s="133"/>
      <c r="O532" s="133"/>
      <c r="P532" s="133"/>
      <c r="Q532" s="133"/>
      <c r="S532" s="133"/>
      <c r="V532" s="133"/>
      <c r="W532" s="133"/>
      <c r="Y532" s="133"/>
      <c r="Z532" s="133"/>
    </row>
    <row r="533" ht="14.25" customHeight="1">
      <c r="D533" s="133"/>
      <c r="E533" s="133"/>
      <c r="G533" s="133"/>
      <c r="L533" s="133"/>
      <c r="M533" s="133"/>
      <c r="N533" s="133"/>
      <c r="O533" s="133"/>
      <c r="P533" s="133"/>
      <c r="Q533" s="133"/>
      <c r="S533" s="133"/>
      <c r="V533" s="133"/>
      <c r="W533" s="133"/>
      <c r="Y533" s="133"/>
      <c r="Z533" s="133"/>
    </row>
    <row r="534" ht="14.25" customHeight="1">
      <c r="D534" s="133"/>
      <c r="E534" s="133"/>
      <c r="G534" s="133"/>
      <c r="L534" s="133"/>
      <c r="M534" s="133"/>
      <c r="N534" s="133"/>
      <c r="O534" s="133"/>
      <c r="P534" s="133"/>
      <c r="Q534" s="133"/>
      <c r="S534" s="133"/>
      <c r="V534" s="133"/>
      <c r="W534" s="133"/>
      <c r="Y534" s="133"/>
      <c r="Z534" s="133"/>
    </row>
    <row r="535" ht="14.25" customHeight="1">
      <c r="D535" s="133"/>
      <c r="E535" s="133"/>
      <c r="G535" s="133"/>
      <c r="L535" s="133"/>
      <c r="M535" s="133"/>
      <c r="N535" s="133"/>
      <c r="O535" s="133"/>
      <c r="P535" s="133"/>
      <c r="Q535" s="133"/>
      <c r="S535" s="133"/>
      <c r="V535" s="133"/>
      <c r="W535" s="133"/>
      <c r="Y535" s="133"/>
      <c r="Z535" s="133"/>
    </row>
    <row r="536" ht="14.25" customHeight="1">
      <c r="D536" s="133"/>
      <c r="E536" s="133"/>
      <c r="G536" s="133"/>
      <c r="L536" s="133"/>
      <c r="M536" s="133"/>
      <c r="N536" s="133"/>
      <c r="O536" s="133"/>
      <c r="P536" s="133"/>
      <c r="Q536" s="133"/>
      <c r="S536" s="133"/>
      <c r="V536" s="133"/>
      <c r="W536" s="133"/>
      <c r="Y536" s="133"/>
      <c r="Z536" s="133"/>
    </row>
    <row r="537" ht="14.25" customHeight="1">
      <c r="D537" s="133"/>
      <c r="E537" s="133"/>
      <c r="G537" s="133"/>
      <c r="L537" s="133"/>
      <c r="M537" s="133"/>
      <c r="N537" s="133"/>
      <c r="O537" s="133"/>
      <c r="P537" s="133"/>
      <c r="Q537" s="133"/>
      <c r="S537" s="133"/>
      <c r="V537" s="133"/>
      <c r="W537" s="133"/>
      <c r="Y537" s="133"/>
      <c r="Z537" s="133"/>
    </row>
    <row r="538" ht="14.25" customHeight="1">
      <c r="D538" s="133"/>
      <c r="E538" s="133"/>
      <c r="G538" s="133"/>
      <c r="L538" s="133"/>
      <c r="M538" s="133"/>
      <c r="N538" s="133"/>
      <c r="O538" s="133"/>
      <c r="P538" s="133"/>
      <c r="Q538" s="133"/>
      <c r="S538" s="133"/>
      <c r="V538" s="133"/>
      <c r="W538" s="133"/>
      <c r="Y538" s="133"/>
      <c r="Z538" s="133"/>
    </row>
    <row r="539" ht="14.25" customHeight="1">
      <c r="D539" s="133"/>
      <c r="E539" s="133"/>
      <c r="G539" s="133"/>
      <c r="L539" s="133"/>
      <c r="M539" s="133"/>
      <c r="N539" s="133"/>
      <c r="O539" s="133"/>
      <c r="P539" s="133"/>
      <c r="Q539" s="133"/>
      <c r="S539" s="133"/>
      <c r="V539" s="133"/>
      <c r="W539" s="133"/>
      <c r="Y539" s="133"/>
      <c r="Z539" s="133"/>
    </row>
    <row r="540" ht="14.25" customHeight="1">
      <c r="D540" s="133"/>
      <c r="E540" s="133"/>
      <c r="G540" s="133"/>
      <c r="L540" s="133"/>
      <c r="M540" s="133"/>
      <c r="N540" s="133"/>
      <c r="O540" s="133"/>
      <c r="P540" s="133"/>
      <c r="Q540" s="133"/>
      <c r="S540" s="133"/>
      <c r="V540" s="133"/>
      <c r="W540" s="133"/>
      <c r="Y540" s="133"/>
      <c r="Z540" s="133"/>
    </row>
    <row r="541" ht="14.25" customHeight="1">
      <c r="D541" s="133"/>
      <c r="E541" s="133"/>
      <c r="G541" s="133"/>
      <c r="L541" s="133"/>
      <c r="M541" s="133"/>
      <c r="N541" s="133"/>
      <c r="O541" s="133"/>
      <c r="P541" s="133"/>
      <c r="Q541" s="133"/>
      <c r="S541" s="133"/>
      <c r="V541" s="133"/>
      <c r="W541" s="133"/>
      <c r="Y541" s="133"/>
      <c r="Z541" s="133"/>
    </row>
    <row r="542" ht="14.25" customHeight="1">
      <c r="D542" s="133"/>
      <c r="E542" s="133"/>
      <c r="G542" s="133"/>
      <c r="L542" s="133"/>
      <c r="M542" s="133"/>
      <c r="N542" s="133"/>
      <c r="O542" s="133"/>
      <c r="P542" s="133"/>
      <c r="Q542" s="133"/>
      <c r="S542" s="133"/>
      <c r="V542" s="133"/>
      <c r="W542" s="133"/>
      <c r="Y542" s="133"/>
      <c r="Z542" s="133"/>
    </row>
    <row r="543" ht="14.25" customHeight="1">
      <c r="D543" s="133"/>
      <c r="E543" s="133"/>
      <c r="G543" s="133"/>
      <c r="L543" s="133"/>
      <c r="M543" s="133"/>
      <c r="N543" s="133"/>
      <c r="O543" s="133"/>
      <c r="P543" s="133"/>
      <c r="Q543" s="133"/>
      <c r="S543" s="133"/>
      <c r="V543" s="133"/>
      <c r="W543" s="133"/>
      <c r="Y543" s="133"/>
      <c r="Z543" s="133"/>
    </row>
    <row r="544" ht="14.25" customHeight="1">
      <c r="D544" s="133"/>
      <c r="E544" s="133"/>
      <c r="G544" s="133"/>
      <c r="L544" s="133"/>
      <c r="M544" s="133"/>
      <c r="N544" s="133"/>
      <c r="O544" s="133"/>
      <c r="P544" s="133"/>
      <c r="Q544" s="133"/>
      <c r="S544" s="133"/>
      <c r="V544" s="133"/>
      <c r="W544" s="133"/>
      <c r="Y544" s="133"/>
      <c r="Z544" s="133"/>
    </row>
    <row r="545" ht="14.25" customHeight="1">
      <c r="D545" s="133"/>
      <c r="E545" s="133"/>
      <c r="G545" s="133"/>
      <c r="L545" s="133"/>
      <c r="M545" s="133"/>
      <c r="N545" s="133"/>
      <c r="O545" s="133"/>
      <c r="P545" s="133"/>
      <c r="Q545" s="133"/>
      <c r="S545" s="133"/>
      <c r="V545" s="133"/>
      <c r="W545" s="133"/>
      <c r="Y545" s="133"/>
      <c r="Z545" s="133"/>
    </row>
    <row r="546" ht="14.25" customHeight="1">
      <c r="D546" s="133"/>
      <c r="E546" s="133"/>
      <c r="G546" s="133"/>
      <c r="L546" s="133"/>
      <c r="M546" s="133"/>
      <c r="N546" s="133"/>
      <c r="O546" s="133"/>
      <c r="P546" s="133"/>
      <c r="Q546" s="133"/>
      <c r="S546" s="133"/>
      <c r="V546" s="133"/>
      <c r="W546" s="133"/>
      <c r="Y546" s="133"/>
      <c r="Z546" s="133"/>
    </row>
    <row r="547" ht="14.25" customHeight="1">
      <c r="D547" s="133"/>
      <c r="E547" s="133"/>
      <c r="G547" s="133"/>
      <c r="L547" s="133"/>
      <c r="M547" s="133"/>
      <c r="N547" s="133"/>
      <c r="O547" s="133"/>
      <c r="P547" s="133"/>
      <c r="Q547" s="133"/>
      <c r="S547" s="133"/>
      <c r="V547" s="133"/>
      <c r="W547" s="133"/>
      <c r="Y547" s="133"/>
      <c r="Z547" s="133"/>
    </row>
    <row r="548" ht="14.25" customHeight="1">
      <c r="D548" s="133"/>
      <c r="E548" s="133"/>
      <c r="G548" s="133"/>
      <c r="L548" s="133"/>
      <c r="M548" s="133"/>
      <c r="N548" s="133"/>
      <c r="O548" s="133"/>
      <c r="P548" s="133"/>
      <c r="Q548" s="133"/>
      <c r="S548" s="133"/>
      <c r="V548" s="133"/>
      <c r="W548" s="133"/>
      <c r="Y548" s="133"/>
      <c r="Z548" s="133"/>
    </row>
    <row r="549" ht="14.25" customHeight="1">
      <c r="D549" s="133"/>
      <c r="E549" s="133"/>
      <c r="G549" s="133"/>
      <c r="L549" s="133"/>
      <c r="M549" s="133"/>
      <c r="N549" s="133"/>
      <c r="O549" s="133"/>
      <c r="P549" s="133"/>
      <c r="Q549" s="133"/>
      <c r="S549" s="133"/>
      <c r="V549" s="133"/>
      <c r="W549" s="133"/>
      <c r="Y549" s="133"/>
      <c r="Z549" s="133"/>
    </row>
    <row r="550" ht="14.25" customHeight="1">
      <c r="D550" s="133"/>
      <c r="E550" s="133"/>
      <c r="G550" s="133"/>
      <c r="L550" s="133"/>
      <c r="M550" s="133"/>
      <c r="N550" s="133"/>
      <c r="O550" s="133"/>
      <c r="P550" s="133"/>
      <c r="Q550" s="133"/>
      <c r="S550" s="133"/>
      <c r="V550" s="133"/>
      <c r="W550" s="133"/>
      <c r="Y550" s="133"/>
      <c r="Z550" s="133"/>
    </row>
    <row r="551" ht="14.25" customHeight="1">
      <c r="D551" s="133"/>
      <c r="E551" s="133"/>
      <c r="G551" s="133"/>
      <c r="L551" s="133"/>
      <c r="M551" s="133"/>
      <c r="N551" s="133"/>
      <c r="O551" s="133"/>
      <c r="P551" s="133"/>
      <c r="Q551" s="133"/>
      <c r="S551" s="133"/>
      <c r="V551" s="133"/>
      <c r="W551" s="133"/>
      <c r="Y551" s="133"/>
      <c r="Z551" s="133"/>
    </row>
    <row r="552" ht="14.25" customHeight="1">
      <c r="D552" s="133"/>
      <c r="E552" s="133"/>
      <c r="G552" s="133"/>
      <c r="L552" s="133"/>
      <c r="M552" s="133"/>
      <c r="N552" s="133"/>
      <c r="O552" s="133"/>
      <c r="P552" s="133"/>
      <c r="Q552" s="133"/>
      <c r="S552" s="133"/>
      <c r="V552" s="133"/>
      <c r="W552" s="133"/>
      <c r="Y552" s="133"/>
      <c r="Z552" s="133"/>
    </row>
    <row r="553" ht="14.25" customHeight="1">
      <c r="D553" s="133"/>
      <c r="E553" s="133"/>
      <c r="G553" s="133"/>
      <c r="L553" s="133"/>
      <c r="M553" s="133"/>
      <c r="N553" s="133"/>
      <c r="O553" s="133"/>
      <c r="P553" s="133"/>
      <c r="Q553" s="133"/>
      <c r="S553" s="133"/>
      <c r="V553" s="133"/>
      <c r="W553" s="133"/>
      <c r="Y553" s="133"/>
      <c r="Z553" s="133"/>
    </row>
    <row r="554" ht="14.25" customHeight="1">
      <c r="D554" s="133"/>
      <c r="E554" s="133"/>
      <c r="G554" s="133"/>
      <c r="L554" s="133"/>
      <c r="M554" s="133"/>
      <c r="N554" s="133"/>
      <c r="O554" s="133"/>
      <c r="P554" s="133"/>
      <c r="Q554" s="133"/>
      <c r="S554" s="133"/>
      <c r="V554" s="133"/>
      <c r="W554" s="133"/>
      <c r="Y554" s="133"/>
      <c r="Z554" s="133"/>
    </row>
    <row r="555" ht="14.25" customHeight="1">
      <c r="D555" s="133"/>
      <c r="E555" s="133"/>
      <c r="G555" s="133"/>
      <c r="L555" s="133"/>
      <c r="M555" s="133"/>
      <c r="N555" s="133"/>
      <c r="O555" s="133"/>
      <c r="P555" s="133"/>
      <c r="Q555" s="133"/>
      <c r="S555" s="133"/>
      <c r="V555" s="133"/>
      <c r="W555" s="133"/>
      <c r="Y555" s="133"/>
      <c r="Z555" s="133"/>
    </row>
    <row r="556" ht="14.25" customHeight="1">
      <c r="D556" s="133"/>
      <c r="E556" s="133"/>
      <c r="G556" s="133"/>
      <c r="L556" s="133"/>
      <c r="M556" s="133"/>
      <c r="N556" s="133"/>
      <c r="O556" s="133"/>
      <c r="P556" s="133"/>
      <c r="Q556" s="133"/>
      <c r="S556" s="133"/>
      <c r="V556" s="133"/>
      <c r="W556" s="133"/>
      <c r="Y556" s="133"/>
      <c r="Z556" s="133"/>
    </row>
    <row r="557" ht="14.25" customHeight="1">
      <c r="D557" s="133"/>
      <c r="E557" s="133"/>
      <c r="G557" s="133"/>
      <c r="L557" s="133"/>
      <c r="M557" s="133"/>
      <c r="N557" s="133"/>
      <c r="O557" s="133"/>
      <c r="P557" s="133"/>
      <c r="Q557" s="133"/>
      <c r="S557" s="133"/>
      <c r="V557" s="133"/>
      <c r="W557" s="133"/>
      <c r="Y557" s="133"/>
      <c r="Z557" s="133"/>
    </row>
    <row r="558" ht="14.25" customHeight="1">
      <c r="D558" s="133"/>
      <c r="E558" s="133"/>
      <c r="G558" s="133"/>
      <c r="L558" s="133"/>
      <c r="M558" s="133"/>
      <c r="N558" s="133"/>
      <c r="O558" s="133"/>
      <c r="P558" s="133"/>
      <c r="Q558" s="133"/>
      <c r="S558" s="133"/>
      <c r="V558" s="133"/>
      <c r="W558" s="133"/>
      <c r="Y558" s="133"/>
      <c r="Z558" s="133"/>
    </row>
    <row r="559" ht="14.25" customHeight="1">
      <c r="D559" s="133"/>
      <c r="E559" s="133"/>
      <c r="G559" s="133"/>
      <c r="L559" s="133"/>
      <c r="M559" s="133"/>
      <c r="N559" s="133"/>
      <c r="O559" s="133"/>
      <c r="P559" s="133"/>
      <c r="Q559" s="133"/>
      <c r="S559" s="133"/>
      <c r="V559" s="133"/>
      <c r="W559" s="133"/>
      <c r="Y559" s="133"/>
      <c r="Z559" s="133"/>
    </row>
    <row r="560" ht="14.25" customHeight="1">
      <c r="D560" s="133"/>
      <c r="E560" s="133"/>
      <c r="G560" s="133"/>
      <c r="L560" s="133"/>
      <c r="M560" s="133"/>
      <c r="N560" s="133"/>
      <c r="O560" s="133"/>
      <c r="P560" s="133"/>
      <c r="Q560" s="133"/>
      <c r="S560" s="133"/>
      <c r="V560" s="133"/>
      <c r="W560" s="133"/>
      <c r="Y560" s="133"/>
      <c r="Z560" s="133"/>
    </row>
    <row r="561" ht="14.25" customHeight="1">
      <c r="D561" s="133"/>
      <c r="E561" s="133"/>
      <c r="G561" s="133"/>
      <c r="L561" s="133"/>
      <c r="M561" s="133"/>
      <c r="N561" s="133"/>
      <c r="O561" s="133"/>
      <c r="P561" s="133"/>
      <c r="Q561" s="133"/>
      <c r="S561" s="133"/>
      <c r="V561" s="133"/>
      <c r="W561" s="133"/>
      <c r="Y561" s="133"/>
      <c r="Z561" s="133"/>
    </row>
    <row r="562" ht="14.25" customHeight="1">
      <c r="D562" s="133"/>
      <c r="E562" s="133"/>
      <c r="G562" s="133"/>
      <c r="L562" s="133"/>
      <c r="M562" s="133"/>
      <c r="N562" s="133"/>
      <c r="O562" s="133"/>
      <c r="P562" s="133"/>
      <c r="Q562" s="133"/>
      <c r="S562" s="133"/>
      <c r="V562" s="133"/>
      <c r="W562" s="133"/>
      <c r="Y562" s="133"/>
      <c r="Z562" s="133"/>
    </row>
    <row r="563" ht="14.25" customHeight="1">
      <c r="D563" s="133"/>
      <c r="E563" s="133"/>
      <c r="G563" s="133"/>
      <c r="L563" s="133"/>
      <c r="M563" s="133"/>
      <c r="N563" s="133"/>
      <c r="O563" s="133"/>
      <c r="P563" s="133"/>
      <c r="Q563" s="133"/>
      <c r="S563" s="133"/>
      <c r="V563" s="133"/>
      <c r="W563" s="133"/>
      <c r="Y563" s="133"/>
      <c r="Z563" s="133"/>
    </row>
    <row r="564" ht="14.25" customHeight="1">
      <c r="D564" s="133"/>
      <c r="E564" s="133"/>
      <c r="G564" s="133"/>
      <c r="L564" s="133"/>
      <c r="M564" s="133"/>
      <c r="N564" s="133"/>
      <c r="O564" s="133"/>
      <c r="P564" s="133"/>
      <c r="Q564" s="133"/>
      <c r="S564" s="133"/>
      <c r="V564" s="133"/>
      <c r="W564" s="133"/>
      <c r="Y564" s="133"/>
      <c r="Z564" s="133"/>
    </row>
    <row r="565" ht="14.25" customHeight="1">
      <c r="D565" s="133"/>
      <c r="E565" s="133"/>
      <c r="G565" s="133"/>
      <c r="L565" s="133"/>
      <c r="M565" s="133"/>
      <c r="N565" s="133"/>
      <c r="O565" s="133"/>
      <c r="P565" s="133"/>
      <c r="Q565" s="133"/>
      <c r="S565" s="133"/>
      <c r="V565" s="133"/>
      <c r="W565" s="133"/>
      <c r="Y565" s="133"/>
      <c r="Z565" s="133"/>
    </row>
    <row r="566" ht="14.25" customHeight="1">
      <c r="D566" s="133"/>
      <c r="E566" s="133"/>
      <c r="G566" s="133"/>
      <c r="L566" s="133"/>
      <c r="M566" s="133"/>
      <c r="N566" s="133"/>
      <c r="O566" s="133"/>
      <c r="P566" s="133"/>
      <c r="Q566" s="133"/>
      <c r="S566" s="133"/>
      <c r="V566" s="133"/>
      <c r="W566" s="133"/>
      <c r="Y566" s="133"/>
      <c r="Z566" s="133"/>
    </row>
    <row r="567" ht="14.25" customHeight="1">
      <c r="D567" s="133"/>
      <c r="E567" s="133"/>
      <c r="G567" s="133"/>
      <c r="L567" s="133"/>
      <c r="M567" s="133"/>
      <c r="N567" s="133"/>
      <c r="O567" s="133"/>
      <c r="P567" s="133"/>
      <c r="Q567" s="133"/>
      <c r="S567" s="133"/>
      <c r="V567" s="133"/>
      <c r="W567" s="133"/>
      <c r="Y567" s="133"/>
      <c r="Z567" s="133"/>
    </row>
    <row r="568" ht="14.25" customHeight="1">
      <c r="D568" s="133"/>
      <c r="E568" s="133"/>
      <c r="G568" s="133"/>
      <c r="L568" s="133"/>
      <c r="M568" s="133"/>
      <c r="N568" s="133"/>
      <c r="O568" s="133"/>
      <c r="P568" s="133"/>
      <c r="Q568" s="133"/>
      <c r="S568" s="133"/>
      <c r="V568" s="133"/>
      <c r="W568" s="133"/>
      <c r="Y568" s="133"/>
      <c r="Z568" s="133"/>
    </row>
    <row r="569" ht="14.25" customHeight="1">
      <c r="D569" s="133"/>
      <c r="E569" s="133"/>
      <c r="G569" s="133"/>
      <c r="L569" s="133"/>
      <c r="M569" s="133"/>
      <c r="N569" s="133"/>
      <c r="O569" s="133"/>
      <c r="P569" s="133"/>
      <c r="Q569" s="133"/>
      <c r="S569" s="133"/>
      <c r="V569" s="133"/>
      <c r="W569" s="133"/>
      <c r="Y569" s="133"/>
      <c r="Z569" s="133"/>
    </row>
    <row r="570" ht="14.25" customHeight="1">
      <c r="D570" s="133"/>
      <c r="E570" s="133"/>
      <c r="G570" s="133"/>
      <c r="L570" s="133"/>
      <c r="M570" s="133"/>
      <c r="N570" s="133"/>
      <c r="O570" s="133"/>
      <c r="P570" s="133"/>
      <c r="Q570" s="133"/>
      <c r="S570" s="133"/>
      <c r="V570" s="133"/>
      <c r="W570" s="133"/>
      <c r="Y570" s="133"/>
      <c r="Z570" s="133"/>
    </row>
    <row r="571" ht="14.25" customHeight="1">
      <c r="D571" s="133"/>
      <c r="E571" s="133"/>
      <c r="G571" s="133"/>
      <c r="L571" s="133"/>
      <c r="M571" s="133"/>
      <c r="N571" s="133"/>
      <c r="O571" s="133"/>
      <c r="P571" s="133"/>
      <c r="Q571" s="133"/>
      <c r="S571" s="133"/>
      <c r="V571" s="133"/>
      <c r="W571" s="133"/>
      <c r="Y571" s="133"/>
      <c r="Z571" s="133"/>
    </row>
    <row r="572" ht="14.25" customHeight="1">
      <c r="D572" s="133"/>
      <c r="E572" s="133"/>
      <c r="G572" s="133"/>
      <c r="L572" s="133"/>
      <c r="M572" s="133"/>
      <c r="N572" s="133"/>
      <c r="O572" s="133"/>
      <c r="P572" s="133"/>
      <c r="Q572" s="133"/>
      <c r="S572" s="133"/>
      <c r="V572" s="133"/>
      <c r="W572" s="133"/>
      <c r="Y572" s="133"/>
      <c r="Z572" s="133"/>
    </row>
    <row r="573" ht="14.25" customHeight="1">
      <c r="D573" s="133"/>
      <c r="E573" s="133"/>
      <c r="G573" s="133"/>
      <c r="L573" s="133"/>
      <c r="M573" s="133"/>
      <c r="N573" s="133"/>
      <c r="O573" s="133"/>
      <c r="P573" s="133"/>
      <c r="Q573" s="133"/>
      <c r="S573" s="133"/>
      <c r="V573" s="133"/>
      <c r="W573" s="133"/>
      <c r="Y573" s="133"/>
      <c r="Z573" s="133"/>
    </row>
    <row r="574" ht="14.25" customHeight="1">
      <c r="D574" s="133"/>
      <c r="E574" s="133"/>
      <c r="G574" s="133"/>
      <c r="L574" s="133"/>
      <c r="M574" s="133"/>
      <c r="N574" s="133"/>
      <c r="O574" s="133"/>
      <c r="P574" s="133"/>
      <c r="Q574" s="133"/>
      <c r="S574" s="133"/>
      <c r="V574" s="133"/>
      <c r="W574" s="133"/>
      <c r="Y574" s="133"/>
      <c r="Z574" s="133"/>
    </row>
    <row r="575" ht="14.25" customHeight="1">
      <c r="D575" s="133"/>
      <c r="E575" s="133"/>
      <c r="G575" s="133"/>
      <c r="L575" s="133"/>
      <c r="M575" s="133"/>
      <c r="N575" s="133"/>
      <c r="O575" s="133"/>
      <c r="P575" s="133"/>
      <c r="Q575" s="133"/>
      <c r="S575" s="133"/>
      <c r="V575" s="133"/>
      <c r="W575" s="133"/>
      <c r="Y575" s="133"/>
      <c r="Z575" s="133"/>
    </row>
    <row r="576" ht="14.25" customHeight="1">
      <c r="D576" s="133"/>
      <c r="E576" s="133"/>
      <c r="G576" s="133"/>
      <c r="L576" s="133"/>
      <c r="M576" s="133"/>
      <c r="N576" s="133"/>
      <c r="O576" s="133"/>
      <c r="P576" s="133"/>
      <c r="Q576" s="133"/>
      <c r="S576" s="133"/>
      <c r="V576" s="133"/>
      <c r="W576" s="133"/>
      <c r="Y576" s="133"/>
      <c r="Z576" s="133"/>
    </row>
    <row r="577" ht="14.25" customHeight="1">
      <c r="D577" s="133"/>
      <c r="E577" s="133"/>
      <c r="G577" s="133"/>
      <c r="L577" s="133"/>
      <c r="M577" s="133"/>
      <c r="N577" s="133"/>
      <c r="O577" s="133"/>
      <c r="P577" s="133"/>
      <c r="Q577" s="133"/>
      <c r="S577" s="133"/>
      <c r="V577" s="133"/>
      <c r="W577" s="133"/>
      <c r="Y577" s="133"/>
      <c r="Z577" s="133"/>
    </row>
    <row r="578" ht="14.25" customHeight="1">
      <c r="D578" s="133"/>
      <c r="E578" s="133"/>
      <c r="G578" s="133"/>
      <c r="L578" s="133"/>
      <c r="M578" s="133"/>
      <c r="N578" s="133"/>
      <c r="O578" s="133"/>
      <c r="P578" s="133"/>
      <c r="Q578" s="133"/>
      <c r="S578" s="133"/>
      <c r="V578" s="133"/>
      <c r="W578" s="133"/>
      <c r="Y578" s="133"/>
      <c r="Z578" s="133"/>
    </row>
    <row r="579" ht="14.25" customHeight="1">
      <c r="D579" s="133"/>
      <c r="E579" s="133"/>
      <c r="G579" s="133"/>
      <c r="L579" s="133"/>
      <c r="M579" s="133"/>
      <c r="N579" s="133"/>
      <c r="O579" s="133"/>
      <c r="P579" s="133"/>
      <c r="Q579" s="133"/>
      <c r="S579" s="133"/>
      <c r="V579" s="133"/>
      <c r="W579" s="133"/>
      <c r="Y579" s="133"/>
      <c r="Z579" s="133"/>
    </row>
    <row r="580" ht="14.25" customHeight="1">
      <c r="D580" s="133"/>
      <c r="E580" s="133"/>
      <c r="G580" s="133"/>
      <c r="L580" s="133"/>
      <c r="M580" s="133"/>
      <c r="N580" s="133"/>
      <c r="O580" s="133"/>
      <c r="P580" s="133"/>
      <c r="Q580" s="133"/>
      <c r="S580" s="133"/>
      <c r="V580" s="133"/>
      <c r="W580" s="133"/>
      <c r="Y580" s="133"/>
      <c r="Z580" s="133"/>
    </row>
    <row r="581" ht="14.25" customHeight="1">
      <c r="D581" s="133"/>
      <c r="E581" s="133"/>
      <c r="G581" s="133"/>
      <c r="L581" s="133"/>
      <c r="M581" s="133"/>
      <c r="N581" s="133"/>
      <c r="O581" s="133"/>
      <c r="P581" s="133"/>
      <c r="Q581" s="133"/>
      <c r="S581" s="133"/>
      <c r="V581" s="133"/>
      <c r="W581" s="133"/>
      <c r="Y581" s="133"/>
      <c r="Z581" s="133"/>
    </row>
    <row r="582" ht="14.25" customHeight="1">
      <c r="D582" s="133"/>
      <c r="E582" s="133"/>
      <c r="G582" s="133"/>
      <c r="L582" s="133"/>
      <c r="M582" s="133"/>
      <c r="N582" s="133"/>
      <c r="O582" s="133"/>
      <c r="P582" s="133"/>
      <c r="Q582" s="133"/>
      <c r="S582" s="133"/>
      <c r="V582" s="133"/>
      <c r="W582" s="133"/>
      <c r="Y582" s="133"/>
      <c r="Z582" s="133"/>
    </row>
    <row r="583" ht="14.25" customHeight="1">
      <c r="D583" s="133"/>
      <c r="E583" s="133"/>
      <c r="G583" s="133"/>
      <c r="L583" s="133"/>
      <c r="M583" s="133"/>
      <c r="N583" s="133"/>
      <c r="O583" s="133"/>
      <c r="P583" s="133"/>
      <c r="Q583" s="133"/>
      <c r="S583" s="133"/>
      <c r="V583" s="133"/>
      <c r="W583" s="133"/>
      <c r="Y583" s="133"/>
      <c r="Z583" s="133"/>
    </row>
    <row r="584" ht="14.25" customHeight="1">
      <c r="D584" s="133"/>
      <c r="E584" s="133"/>
      <c r="G584" s="133"/>
      <c r="L584" s="133"/>
      <c r="M584" s="133"/>
      <c r="N584" s="133"/>
      <c r="O584" s="133"/>
      <c r="P584" s="133"/>
      <c r="Q584" s="133"/>
      <c r="S584" s="133"/>
      <c r="V584" s="133"/>
      <c r="W584" s="133"/>
      <c r="Y584" s="133"/>
      <c r="Z584" s="133"/>
    </row>
    <row r="585" ht="14.25" customHeight="1">
      <c r="D585" s="133"/>
      <c r="E585" s="133"/>
      <c r="G585" s="133"/>
      <c r="L585" s="133"/>
      <c r="M585" s="133"/>
      <c r="N585" s="133"/>
      <c r="O585" s="133"/>
      <c r="P585" s="133"/>
      <c r="Q585" s="133"/>
      <c r="S585" s="133"/>
      <c r="V585" s="133"/>
      <c r="W585" s="133"/>
      <c r="Y585" s="133"/>
      <c r="Z585" s="133"/>
    </row>
    <row r="586" ht="14.25" customHeight="1">
      <c r="D586" s="133"/>
      <c r="E586" s="133"/>
      <c r="G586" s="133"/>
      <c r="L586" s="133"/>
      <c r="M586" s="133"/>
      <c r="N586" s="133"/>
      <c r="O586" s="133"/>
      <c r="P586" s="133"/>
      <c r="Q586" s="133"/>
      <c r="S586" s="133"/>
      <c r="V586" s="133"/>
      <c r="W586" s="133"/>
      <c r="Y586" s="133"/>
      <c r="Z586" s="133"/>
    </row>
    <row r="587" ht="14.25" customHeight="1">
      <c r="D587" s="133"/>
      <c r="E587" s="133"/>
      <c r="G587" s="133"/>
      <c r="L587" s="133"/>
      <c r="M587" s="133"/>
      <c r="N587" s="133"/>
      <c r="O587" s="133"/>
      <c r="P587" s="133"/>
      <c r="Q587" s="133"/>
      <c r="S587" s="133"/>
      <c r="V587" s="133"/>
      <c r="W587" s="133"/>
      <c r="Y587" s="133"/>
      <c r="Z587" s="133"/>
    </row>
    <row r="588" ht="14.25" customHeight="1">
      <c r="D588" s="133"/>
      <c r="E588" s="133"/>
      <c r="G588" s="133"/>
      <c r="L588" s="133"/>
      <c r="M588" s="133"/>
      <c r="N588" s="133"/>
      <c r="O588" s="133"/>
      <c r="P588" s="133"/>
      <c r="Q588" s="133"/>
      <c r="S588" s="133"/>
      <c r="V588" s="133"/>
      <c r="W588" s="133"/>
      <c r="Y588" s="133"/>
      <c r="Z588" s="133"/>
    </row>
    <row r="589" ht="14.25" customHeight="1">
      <c r="D589" s="133"/>
      <c r="E589" s="133"/>
      <c r="G589" s="133"/>
      <c r="L589" s="133"/>
      <c r="M589" s="133"/>
      <c r="N589" s="133"/>
      <c r="O589" s="133"/>
      <c r="P589" s="133"/>
      <c r="Q589" s="133"/>
      <c r="S589" s="133"/>
      <c r="V589" s="133"/>
      <c r="W589" s="133"/>
      <c r="Y589" s="133"/>
      <c r="Z589" s="133"/>
    </row>
    <row r="590" ht="14.25" customHeight="1">
      <c r="D590" s="133"/>
      <c r="E590" s="133"/>
      <c r="G590" s="133"/>
      <c r="L590" s="133"/>
      <c r="M590" s="133"/>
      <c r="N590" s="133"/>
      <c r="O590" s="133"/>
      <c r="P590" s="133"/>
      <c r="Q590" s="133"/>
      <c r="S590" s="133"/>
      <c r="V590" s="133"/>
      <c r="W590" s="133"/>
      <c r="Y590" s="133"/>
      <c r="Z590" s="133"/>
    </row>
    <row r="591" ht="14.25" customHeight="1">
      <c r="D591" s="133"/>
      <c r="E591" s="133"/>
      <c r="G591" s="133"/>
      <c r="L591" s="133"/>
      <c r="M591" s="133"/>
      <c r="N591" s="133"/>
      <c r="O591" s="133"/>
      <c r="P591" s="133"/>
      <c r="Q591" s="133"/>
      <c r="S591" s="133"/>
      <c r="V591" s="133"/>
      <c r="W591" s="133"/>
      <c r="Y591" s="133"/>
      <c r="Z591" s="133"/>
    </row>
    <row r="592" ht="14.25" customHeight="1">
      <c r="D592" s="133"/>
      <c r="E592" s="133"/>
      <c r="G592" s="133"/>
      <c r="L592" s="133"/>
      <c r="M592" s="133"/>
      <c r="N592" s="133"/>
      <c r="O592" s="133"/>
      <c r="P592" s="133"/>
      <c r="Q592" s="133"/>
      <c r="S592" s="133"/>
      <c r="V592" s="133"/>
      <c r="W592" s="133"/>
      <c r="Y592" s="133"/>
      <c r="Z592" s="133"/>
    </row>
    <row r="593" ht="14.25" customHeight="1">
      <c r="D593" s="133"/>
      <c r="E593" s="133"/>
      <c r="G593" s="133"/>
      <c r="L593" s="133"/>
      <c r="M593" s="133"/>
      <c r="N593" s="133"/>
      <c r="O593" s="133"/>
      <c r="P593" s="133"/>
      <c r="Q593" s="133"/>
      <c r="S593" s="133"/>
      <c r="V593" s="133"/>
      <c r="W593" s="133"/>
      <c r="Y593" s="133"/>
      <c r="Z593" s="133"/>
    </row>
    <row r="594" ht="14.25" customHeight="1">
      <c r="D594" s="133"/>
      <c r="E594" s="133"/>
      <c r="G594" s="133"/>
      <c r="L594" s="133"/>
      <c r="M594" s="133"/>
      <c r="N594" s="133"/>
      <c r="O594" s="133"/>
      <c r="P594" s="133"/>
      <c r="Q594" s="133"/>
      <c r="S594" s="133"/>
      <c r="V594" s="133"/>
      <c r="W594" s="133"/>
      <c r="Y594" s="133"/>
      <c r="Z594" s="133"/>
    </row>
    <row r="595" ht="14.25" customHeight="1">
      <c r="D595" s="133"/>
      <c r="E595" s="133"/>
      <c r="G595" s="133"/>
      <c r="L595" s="133"/>
      <c r="M595" s="133"/>
      <c r="N595" s="133"/>
      <c r="O595" s="133"/>
      <c r="P595" s="133"/>
      <c r="Q595" s="133"/>
      <c r="S595" s="133"/>
      <c r="V595" s="133"/>
      <c r="W595" s="133"/>
      <c r="Y595" s="133"/>
      <c r="Z595" s="133"/>
    </row>
    <row r="596" ht="14.25" customHeight="1">
      <c r="D596" s="133"/>
      <c r="E596" s="133"/>
      <c r="G596" s="133"/>
      <c r="L596" s="133"/>
      <c r="M596" s="133"/>
      <c r="N596" s="133"/>
      <c r="O596" s="133"/>
      <c r="P596" s="133"/>
      <c r="Q596" s="133"/>
      <c r="S596" s="133"/>
      <c r="V596" s="133"/>
      <c r="W596" s="133"/>
      <c r="Y596" s="133"/>
      <c r="Z596" s="133"/>
    </row>
    <row r="597" ht="14.25" customHeight="1">
      <c r="D597" s="133"/>
      <c r="E597" s="133"/>
      <c r="G597" s="133"/>
      <c r="L597" s="133"/>
      <c r="M597" s="133"/>
      <c r="N597" s="133"/>
      <c r="O597" s="133"/>
      <c r="P597" s="133"/>
      <c r="Q597" s="133"/>
      <c r="S597" s="133"/>
      <c r="V597" s="133"/>
      <c r="W597" s="133"/>
      <c r="Y597" s="133"/>
      <c r="Z597" s="133"/>
    </row>
    <row r="598" ht="14.25" customHeight="1">
      <c r="D598" s="133"/>
      <c r="E598" s="133"/>
      <c r="G598" s="133"/>
      <c r="L598" s="133"/>
      <c r="M598" s="133"/>
      <c r="N598" s="133"/>
      <c r="O598" s="133"/>
      <c r="P598" s="133"/>
      <c r="Q598" s="133"/>
      <c r="S598" s="133"/>
      <c r="V598" s="133"/>
      <c r="W598" s="133"/>
      <c r="Y598" s="133"/>
      <c r="Z598" s="133"/>
    </row>
    <row r="599" ht="14.25" customHeight="1">
      <c r="D599" s="133"/>
      <c r="E599" s="133"/>
      <c r="G599" s="133"/>
      <c r="L599" s="133"/>
      <c r="M599" s="133"/>
      <c r="N599" s="133"/>
      <c r="O599" s="133"/>
      <c r="P599" s="133"/>
      <c r="Q599" s="133"/>
      <c r="S599" s="133"/>
      <c r="V599" s="133"/>
      <c r="W599" s="133"/>
      <c r="Y599" s="133"/>
      <c r="Z599" s="133"/>
    </row>
    <row r="600" ht="14.25" customHeight="1">
      <c r="D600" s="133"/>
      <c r="E600" s="133"/>
      <c r="G600" s="133"/>
      <c r="L600" s="133"/>
      <c r="M600" s="133"/>
      <c r="N600" s="133"/>
      <c r="O600" s="133"/>
      <c r="P600" s="133"/>
      <c r="Q600" s="133"/>
      <c r="S600" s="133"/>
      <c r="V600" s="133"/>
      <c r="W600" s="133"/>
      <c r="Y600" s="133"/>
      <c r="Z600" s="133"/>
    </row>
    <row r="601" ht="14.25" customHeight="1">
      <c r="D601" s="133"/>
      <c r="E601" s="133"/>
      <c r="G601" s="133"/>
      <c r="L601" s="133"/>
      <c r="M601" s="133"/>
      <c r="N601" s="133"/>
      <c r="O601" s="133"/>
      <c r="P601" s="133"/>
      <c r="Q601" s="133"/>
      <c r="S601" s="133"/>
      <c r="V601" s="133"/>
      <c r="W601" s="133"/>
      <c r="Y601" s="133"/>
      <c r="Z601" s="133"/>
    </row>
    <row r="602" ht="14.25" customHeight="1">
      <c r="D602" s="133"/>
      <c r="E602" s="133"/>
      <c r="G602" s="133"/>
      <c r="L602" s="133"/>
      <c r="M602" s="133"/>
      <c r="N602" s="133"/>
      <c r="O602" s="133"/>
      <c r="P602" s="133"/>
      <c r="Q602" s="133"/>
      <c r="S602" s="133"/>
      <c r="V602" s="133"/>
      <c r="W602" s="133"/>
      <c r="Y602" s="133"/>
      <c r="Z602" s="133"/>
    </row>
    <row r="603" ht="14.25" customHeight="1">
      <c r="D603" s="133"/>
      <c r="E603" s="133"/>
      <c r="G603" s="133"/>
      <c r="L603" s="133"/>
      <c r="M603" s="133"/>
      <c r="N603" s="133"/>
      <c r="O603" s="133"/>
      <c r="P603" s="133"/>
      <c r="Q603" s="133"/>
      <c r="S603" s="133"/>
      <c r="V603" s="133"/>
      <c r="W603" s="133"/>
      <c r="Y603" s="133"/>
      <c r="Z603" s="133"/>
    </row>
    <row r="604" ht="14.25" customHeight="1">
      <c r="D604" s="133"/>
      <c r="E604" s="133"/>
      <c r="G604" s="133"/>
      <c r="L604" s="133"/>
      <c r="M604" s="133"/>
      <c r="N604" s="133"/>
      <c r="O604" s="133"/>
      <c r="P604" s="133"/>
      <c r="Q604" s="133"/>
      <c r="S604" s="133"/>
      <c r="V604" s="133"/>
      <c r="W604" s="133"/>
      <c r="Y604" s="133"/>
      <c r="Z604" s="133"/>
    </row>
    <row r="605" ht="14.25" customHeight="1">
      <c r="D605" s="133"/>
      <c r="E605" s="133"/>
      <c r="G605" s="133"/>
      <c r="L605" s="133"/>
      <c r="M605" s="133"/>
      <c r="N605" s="133"/>
      <c r="O605" s="133"/>
      <c r="P605" s="133"/>
      <c r="Q605" s="133"/>
      <c r="S605" s="133"/>
      <c r="V605" s="133"/>
      <c r="W605" s="133"/>
      <c r="Y605" s="133"/>
      <c r="Z605" s="133"/>
    </row>
    <row r="606" ht="14.25" customHeight="1">
      <c r="D606" s="133"/>
      <c r="E606" s="133"/>
      <c r="G606" s="133"/>
      <c r="L606" s="133"/>
      <c r="M606" s="133"/>
      <c r="N606" s="133"/>
      <c r="O606" s="133"/>
      <c r="P606" s="133"/>
      <c r="Q606" s="133"/>
      <c r="S606" s="133"/>
      <c r="V606" s="133"/>
      <c r="W606" s="133"/>
      <c r="Y606" s="133"/>
      <c r="Z606" s="133"/>
    </row>
    <row r="607" ht="14.25" customHeight="1">
      <c r="D607" s="133"/>
      <c r="E607" s="133"/>
      <c r="G607" s="133"/>
      <c r="L607" s="133"/>
      <c r="M607" s="133"/>
      <c r="N607" s="133"/>
      <c r="O607" s="133"/>
      <c r="P607" s="133"/>
      <c r="Q607" s="133"/>
      <c r="S607" s="133"/>
      <c r="V607" s="133"/>
      <c r="W607" s="133"/>
      <c r="Y607" s="133"/>
      <c r="Z607" s="133"/>
    </row>
    <row r="608" ht="14.25" customHeight="1">
      <c r="D608" s="133"/>
      <c r="E608" s="133"/>
      <c r="G608" s="133"/>
      <c r="L608" s="133"/>
      <c r="M608" s="133"/>
      <c r="N608" s="133"/>
      <c r="O608" s="133"/>
      <c r="P608" s="133"/>
      <c r="Q608" s="133"/>
      <c r="S608" s="133"/>
      <c r="V608" s="133"/>
      <c r="W608" s="133"/>
      <c r="Y608" s="133"/>
      <c r="Z608" s="133"/>
    </row>
    <row r="609" ht="14.25" customHeight="1">
      <c r="D609" s="133"/>
      <c r="E609" s="133"/>
      <c r="G609" s="133"/>
      <c r="L609" s="133"/>
      <c r="M609" s="133"/>
      <c r="N609" s="133"/>
      <c r="O609" s="133"/>
      <c r="P609" s="133"/>
      <c r="Q609" s="133"/>
      <c r="S609" s="133"/>
      <c r="V609" s="133"/>
      <c r="W609" s="133"/>
      <c r="Y609" s="133"/>
      <c r="Z609" s="133"/>
    </row>
    <row r="610" ht="14.25" customHeight="1">
      <c r="D610" s="133"/>
      <c r="E610" s="133"/>
      <c r="G610" s="133"/>
      <c r="L610" s="133"/>
      <c r="M610" s="133"/>
      <c r="N610" s="133"/>
      <c r="O610" s="133"/>
      <c r="P610" s="133"/>
      <c r="Q610" s="133"/>
      <c r="S610" s="133"/>
      <c r="V610" s="133"/>
      <c r="W610" s="133"/>
      <c r="Y610" s="133"/>
      <c r="Z610" s="133"/>
    </row>
    <row r="611" ht="14.25" customHeight="1">
      <c r="D611" s="133"/>
      <c r="E611" s="133"/>
      <c r="G611" s="133"/>
      <c r="L611" s="133"/>
      <c r="M611" s="133"/>
      <c r="N611" s="133"/>
      <c r="O611" s="133"/>
      <c r="P611" s="133"/>
      <c r="Q611" s="133"/>
      <c r="S611" s="133"/>
      <c r="V611" s="133"/>
      <c r="W611" s="133"/>
      <c r="Y611" s="133"/>
      <c r="Z611" s="133"/>
    </row>
    <row r="612" ht="14.25" customHeight="1">
      <c r="D612" s="133"/>
      <c r="E612" s="133"/>
      <c r="G612" s="133"/>
      <c r="L612" s="133"/>
      <c r="M612" s="133"/>
      <c r="N612" s="133"/>
      <c r="O612" s="133"/>
      <c r="P612" s="133"/>
      <c r="Q612" s="133"/>
      <c r="S612" s="133"/>
      <c r="V612" s="133"/>
      <c r="W612" s="133"/>
      <c r="Y612" s="133"/>
      <c r="Z612" s="133"/>
    </row>
    <row r="613" ht="14.25" customHeight="1">
      <c r="D613" s="133"/>
      <c r="E613" s="133"/>
      <c r="G613" s="133"/>
      <c r="L613" s="133"/>
      <c r="M613" s="133"/>
      <c r="N613" s="133"/>
      <c r="O613" s="133"/>
      <c r="P613" s="133"/>
      <c r="Q613" s="133"/>
      <c r="S613" s="133"/>
      <c r="V613" s="133"/>
      <c r="W613" s="133"/>
      <c r="Y613" s="133"/>
      <c r="Z613" s="133"/>
    </row>
    <row r="614" ht="14.25" customHeight="1">
      <c r="D614" s="133"/>
      <c r="E614" s="133"/>
      <c r="G614" s="133"/>
      <c r="L614" s="133"/>
      <c r="M614" s="133"/>
      <c r="N614" s="133"/>
      <c r="O614" s="133"/>
      <c r="P614" s="133"/>
      <c r="Q614" s="133"/>
      <c r="S614" s="133"/>
      <c r="V614" s="133"/>
      <c r="W614" s="133"/>
      <c r="Y614" s="133"/>
      <c r="Z614" s="133"/>
    </row>
    <row r="615" ht="14.25" customHeight="1">
      <c r="D615" s="133"/>
      <c r="E615" s="133"/>
      <c r="G615" s="133"/>
      <c r="L615" s="133"/>
      <c r="M615" s="133"/>
      <c r="N615" s="133"/>
      <c r="O615" s="133"/>
      <c r="P615" s="133"/>
      <c r="Q615" s="133"/>
      <c r="S615" s="133"/>
      <c r="V615" s="133"/>
      <c r="W615" s="133"/>
      <c r="Y615" s="133"/>
      <c r="Z615" s="133"/>
    </row>
    <row r="616" ht="14.25" customHeight="1">
      <c r="D616" s="133"/>
      <c r="E616" s="133"/>
      <c r="G616" s="133"/>
      <c r="L616" s="133"/>
      <c r="M616" s="133"/>
      <c r="N616" s="133"/>
      <c r="O616" s="133"/>
      <c r="P616" s="133"/>
      <c r="Q616" s="133"/>
      <c r="S616" s="133"/>
      <c r="V616" s="133"/>
      <c r="W616" s="133"/>
      <c r="Y616" s="133"/>
      <c r="Z616" s="133"/>
    </row>
    <row r="617" ht="14.25" customHeight="1">
      <c r="D617" s="133"/>
      <c r="E617" s="133"/>
      <c r="G617" s="133"/>
      <c r="L617" s="133"/>
      <c r="M617" s="133"/>
      <c r="N617" s="133"/>
      <c r="O617" s="133"/>
      <c r="P617" s="133"/>
      <c r="Q617" s="133"/>
      <c r="S617" s="133"/>
      <c r="V617" s="133"/>
      <c r="W617" s="133"/>
      <c r="Y617" s="133"/>
      <c r="Z617" s="133"/>
    </row>
    <row r="618" ht="14.25" customHeight="1">
      <c r="D618" s="133"/>
      <c r="E618" s="133"/>
      <c r="G618" s="133"/>
      <c r="L618" s="133"/>
      <c r="M618" s="133"/>
      <c r="N618" s="133"/>
      <c r="O618" s="133"/>
      <c r="P618" s="133"/>
      <c r="Q618" s="133"/>
      <c r="S618" s="133"/>
      <c r="V618" s="133"/>
      <c r="W618" s="133"/>
      <c r="Y618" s="133"/>
      <c r="Z618" s="133"/>
    </row>
    <row r="619" ht="14.25" customHeight="1">
      <c r="D619" s="133"/>
      <c r="E619" s="133"/>
      <c r="G619" s="133"/>
      <c r="L619" s="133"/>
      <c r="M619" s="133"/>
      <c r="N619" s="133"/>
      <c r="O619" s="133"/>
      <c r="P619" s="133"/>
      <c r="Q619" s="133"/>
      <c r="S619" s="133"/>
      <c r="V619" s="133"/>
      <c r="W619" s="133"/>
      <c r="Y619" s="133"/>
      <c r="Z619" s="133"/>
    </row>
    <row r="620" ht="14.25" customHeight="1">
      <c r="D620" s="133"/>
      <c r="E620" s="133"/>
      <c r="G620" s="133"/>
      <c r="L620" s="133"/>
      <c r="M620" s="133"/>
      <c r="N620" s="133"/>
      <c r="O620" s="133"/>
      <c r="P620" s="133"/>
      <c r="Q620" s="133"/>
      <c r="S620" s="133"/>
      <c r="V620" s="133"/>
      <c r="W620" s="133"/>
      <c r="Y620" s="133"/>
      <c r="Z620" s="133"/>
    </row>
    <row r="621" ht="14.25" customHeight="1">
      <c r="D621" s="133"/>
      <c r="E621" s="133"/>
      <c r="G621" s="133"/>
      <c r="L621" s="133"/>
      <c r="M621" s="133"/>
      <c r="N621" s="133"/>
      <c r="O621" s="133"/>
      <c r="P621" s="133"/>
      <c r="Q621" s="133"/>
      <c r="S621" s="133"/>
      <c r="V621" s="133"/>
      <c r="W621" s="133"/>
      <c r="Y621" s="133"/>
      <c r="Z621" s="133"/>
    </row>
    <row r="622" ht="14.25" customHeight="1">
      <c r="D622" s="133"/>
      <c r="E622" s="133"/>
      <c r="G622" s="133"/>
      <c r="L622" s="133"/>
      <c r="M622" s="133"/>
      <c r="N622" s="133"/>
      <c r="O622" s="133"/>
      <c r="P622" s="133"/>
      <c r="Q622" s="133"/>
      <c r="S622" s="133"/>
      <c r="V622" s="133"/>
      <c r="W622" s="133"/>
      <c r="Y622" s="133"/>
      <c r="Z622" s="133"/>
    </row>
    <row r="623" ht="14.25" customHeight="1">
      <c r="D623" s="133"/>
      <c r="E623" s="133"/>
      <c r="G623" s="133"/>
      <c r="L623" s="133"/>
      <c r="M623" s="133"/>
      <c r="N623" s="133"/>
      <c r="O623" s="133"/>
      <c r="P623" s="133"/>
      <c r="Q623" s="133"/>
      <c r="S623" s="133"/>
      <c r="V623" s="133"/>
      <c r="W623" s="133"/>
      <c r="Y623" s="133"/>
      <c r="Z623" s="133"/>
    </row>
    <row r="624" ht="14.25" customHeight="1">
      <c r="D624" s="133"/>
      <c r="E624" s="133"/>
      <c r="G624" s="133"/>
      <c r="L624" s="133"/>
      <c r="M624" s="133"/>
      <c r="N624" s="133"/>
      <c r="O624" s="133"/>
      <c r="P624" s="133"/>
      <c r="Q624" s="133"/>
      <c r="S624" s="133"/>
      <c r="V624" s="133"/>
      <c r="W624" s="133"/>
      <c r="Y624" s="133"/>
      <c r="Z624" s="133"/>
    </row>
    <row r="625" ht="14.25" customHeight="1">
      <c r="D625" s="133"/>
      <c r="E625" s="133"/>
      <c r="G625" s="133"/>
      <c r="L625" s="133"/>
      <c r="M625" s="133"/>
      <c r="N625" s="133"/>
      <c r="O625" s="133"/>
      <c r="P625" s="133"/>
      <c r="Q625" s="133"/>
      <c r="S625" s="133"/>
      <c r="V625" s="133"/>
      <c r="W625" s="133"/>
      <c r="Y625" s="133"/>
      <c r="Z625" s="133"/>
    </row>
    <row r="626" ht="14.25" customHeight="1">
      <c r="D626" s="133"/>
      <c r="E626" s="133"/>
      <c r="G626" s="133"/>
      <c r="L626" s="133"/>
      <c r="M626" s="133"/>
      <c r="N626" s="133"/>
      <c r="O626" s="133"/>
      <c r="P626" s="133"/>
      <c r="Q626" s="133"/>
      <c r="S626" s="133"/>
      <c r="V626" s="133"/>
      <c r="W626" s="133"/>
      <c r="Y626" s="133"/>
      <c r="Z626" s="133"/>
    </row>
    <row r="627" ht="14.25" customHeight="1">
      <c r="D627" s="133"/>
      <c r="E627" s="133"/>
      <c r="G627" s="133"/>
      <c r="L627" s="133"/>
      <c r="M627" s="133"/>
      <c r="N627" s="133"/>
      <c r="O627" s="133"/>
      <c r="P627" s="133"/>
      <c r="Q627" s="133"/>
      <c r="S627" s="133"/>
      <c r="V627" s="133"/>
      <c r="W627" s="133"/>
      <c r="Y627" s="133"/>
      <c r="Z627" s="133"/>
    </row>
    <row r="628" ht="14.25" customHeight="1">
      <c r="D628" s="133"/>
      <c r="E628" s="133"/>
      <c r="G628" s="133"/>
      <c r="L628" s="133"/>
      <c r="M628" s="133"/>
      <c r="N628" s="133"/>
      <c r="O628" s="133"/>
      <c r="P628" s="133"/>
      <c r="Q628" s="133"/>
      <c r="S628" s="133"/>
      <c r="V628" s="133"/>
      <c r="W628" s="133"/>
      <c r="Y628" s="133"/>
      <c r="Z628" s="133"/>
    </row>
    <row r="629" ht="14.25" customHeight="1">
      <c r="D629" s="133"/>
      <c r="E629" s="133"/>
      <c r="G629" s="133"/>
      <c r="L629" s="133"/>
      <c r="M629" s="133"/>
      <c r="N629" s="133"/>
      <c r="O629" s="133"/>
      <c r="P629" s="133"/>
      <c r="Q629" s="133"/>
      <c r="S629" s="133"/>
      <c r="V629" s="133"/>
      <c r="W629" s="133"/>
      <c r="Y629" s="133"/>
      <c r="Z629" s="133"/>
    </row>
    <row r="630" ht="14.25" customHeight="1">
      <c r="D630" s="133"/>
      <c r="E630" s="133"/>
      <c r="G630" s="133"/>
      <c r="L630" s="133"/>
      <c r="M630" s="133"/>
      <c r="N630" s="133"/>
      <c r="O630" s="133"/>
      <c r="P630" s="133"/>
      <c r="Q630" s="133"/>
      <c r="S630" s="133"/>
      <c r="V630" s="133"/>
      <c r="W630" s="133"/>
      <c r="Y630" s="133"/>
      <c r="Z630" s="133"/>
    </row>
    <row r="631" ht="14.25" customHeight="1">
      <c r="D631" s="133"/>
      <c r="E631" s="133"/>
      <c r="G631" s="133"/>
      <c r="L631" s="133"/>
      <c r="M631" s="133"/>
      <c r="N631" s="133"/>
      <c r="O631" s="133"/>
      <c r="P631" s="133"/>
      <c r="Q631" s="133"/>
      <c r="S631" s="133"/>
      <c r="V631" s="133"/>
      <c r="W631" s="133"/>
      <c r="Y631" s="133"/>
      <c r="Z631" s="133"/>
    </row>
    <row r="632" ht="14.25" customHeight="1">
      <c r="D632" s="133"/>
      <c r="E632" s="133"/>
      <c r="G632" s="133"/>
      <c r="L632" s="133"/>
      <c r="M632" s="133"/>
      <c r="N632" s="133"/>
      <c r="O632" s="133"/>
      <c r="P632" s="133"/>
      <c r="Q632" s="133"/>
      <c r="S632" s="133"/>
      <c r="V632" s="133"/>
      <c r="W632" s="133"/>
      <c r="Y632" s="133"/>
      <c r="Z632" s="133"/>
    </row>
    <row r="633" ht="14.25" customHeight="1">
      <c r="D633" s="133"/>
      <c r="E633" s="133"/>
      <c r="G633" s="133"/>
      <c r="L633" s="133"/>
      <c r="M633" s="133"/>
      <c r="N633" s="133"/>
      <c r="O633" s="133"/>
      <c r="P633" s="133"/>
      <c r="Q633" s="133"/>
      <c r="S633" s="133"/>
      <c r="V633" s="133"/>
      <c r="W633" s="133"/>
      <c r="Y633" s="133"/>
      <c r="Z633" s="133"/>
    </row>
    <row r="634" ht="14.25" customHeight="1">
      <c r="D634" s="133"/>
      <c r="E634" s="133"/>
      <c r="G634" s="133"/>
      <c r="L634" s="133"/>
      <c r="M634" s="133"/>
      <c r="N634" s="133"/>
      <c r="O634" s="133"/>
      <c r="P634" s="133"/>
      <c r="Q634" s="133"/>
      <c r="S634" s="133"/>
      <c r="V634" s="133"/>
      <c r="W634" s="133"/>
      <c r="Y634" s="133"/>
      <c r="Z634" s="133"/>
    </row>
    <row r="635" ht="14.25" customHeight="1">
      <c r="D635" s="133"/>
      <c r="E635" s="133"/>
      <c r="G635" s="133"/>
      <c r="L635" s="133"/>
      <c r="M635" s="133"/>
      <c r="N635" s="133"/>
      <c r="O635" s="133"/>
      <c r="P635" s="133"/>
      <c r="Q635" s="133"/>
      <c r="S635" s="133"/>
      <c r="V635" s="133"/>
      <c r="W635" s="133"/>
      <c r="Y635" s="133"/>
      <c r="Z635" s="133"/>
    </row>
    <row r="636" ht="14.25" customHeight="1">
      <c r="D636" s="133"/>
      <c r="E636" s="133"/>
      <c r="G636" s="133"/>
      <c r="L636" s="133"/>
      <c r="M636" s="133"/>
      <c r="N636" s="133"/>
      <c r="O636" s="133"/>
      <c r="P636" s="133"/>
      <c r="Q636" s="133"/>
      <c r="S636" s="133"/>
      <c r="V636" s="133"/>
      <c r="W636" s="133"/>
      <c r="Y636" s="133"/>
      <c r="Z636" s="133"/>
    </row>
    <row r="637" ht="14.25" customHeight="1">
      <c r="D637" s="133"/>
      <c r="E637" s="133"/>
      <c r="G637" s="133"/>
      <c r="L637" s="133"/>
      <c r="M637" s="133"/>
      <c r="N637" s="133"/>
      <c r="O637" s="133"/>
      <c r="P637" s="133"/>
      <c r="Q637" s="133"/>
      <c r="S637" s="133"/>
      <c r="V637" s="133"/>
      <c r="W637" s="133"/>
      <c r="Y637" s="133"/>
      <c r="Z637" s="133"/>
    </row>
    <row r="638" ht="14.25" customHeight="1">
      <c r="D638" s="133"/>
      <c r="E638" s="133"/>
      <c r="G638" s="133"/>
      <c r="L638" s="133"/>
      <c r="M638" s="133"/>
      <c r="N638" s="133"/>
      <c r="O638" s="133"/>
      <c r="P638" s="133"/>
      <c r="Q638" s="133"/>
      <c r="S638" s="133"/>
      <c r="V638" s="133"/>
      <c r="W638" s="133"/>
      <c r="Y638" s="133"/>
      <c r="Z638" s="133"/>
    </row>
    <row r="639" ht="14.25" customHeight="1">
      <c r="D639" s="133"/>
      <c r="E639" s="133"/>
      <c r="G639" s="133"/>
      <c r="L639" s="133"/>
      <c r="M639" s="133"/>
      <c r="N639" s="133"/>
      <c r="O639" s="133"/>
      <c r="P639" s="133"/>
      <c r="Q639" s="133"/>
      <c r="S639" s="133"/>
      <c r="V639" s="133"/>
      <c r="W639" s="133"/>
      <c r="Y639" s="133"/>
      <c r="Z639" s="133"/>
    </row>
    <row r="640" ht="14.25" customHeight="1">
      <c r="D640" s="133"/>
      <c r="E640" s="133"/>
      <c r="G640" s="133"/>
      <c r="L640" s="133"/>
      <c r="M640" s="133"/>
      <c r="N640" s="133"/>
      <c r="O640" s="133"/>
      <c r="P640" s="133"/>
      <c r="Q640" s="133"/>
      <c r="S640" s="133"/>
      <c r="V640" s="133"/>
      <c r="W640" s="133"/>
      <c r="Y640" s="133"/>
      <c r="Z640" s="133"/>
    </row>
    <row r="641" ht="14.25" customHeight="1">
      <c r="D641" s="133"/>
      <c r="E641" s="133"/>
      <c r="G641" s="133"/>
      <c r="L641" s="133"/>
      <c r="M641" s="133"/>
      <c r="N641" s="133"/>
      <c r="O641" s="133"/>
      <c r="P641" s="133"/>
      <c r="Q641" s="133"/>
      <c r="S641" s="133"/>
      <c r="V641" s="133"/>
      <c r="W641" s="133"/>
      <c r="Y641" s="133"/>
      <c r="Z641" s="133"/>
    </row>
    <row r="642" ht="14.25" customHeight="1">
      <c r="D642" s="133"/>
      <c r="E642" s="133"/>
      <c r="G642" s="133"/>
      <c r="L642" s="133"/>
      <c r="M642" s="133"/>
      <c r="N642" s="133"/>
      <c r="O642" s="133"/>
      <c r="P642" s="133"/>
      <c r="Q642" s="133"/>
      <c r="S642" s="133"/>
      <c r="V642" s="133"/>
      <c r="W642" s="133"/>
      <c r="Y642" s="133"/>
      <c r="Z642" s="133"/>
    </row>
    <row r="643" ht="14.25" customHeight="1">
      <c r="D643" s="133"/>
      <c r="E643" s="133"/>
      <c r="G643" s="133"/>
      <c r="L643" s="133"/>
      <c r="M643" s="133"/>
      <c r="N643" s="133"/>
      <c r="O643" s="133"/>
      <c r="P643" s="133"/>
      <c r="Q643" s="133"/>
      <c r="S643" s="133"/>
      <c r="V643" s="133"/>
      <c r="W643" s="133"/>
      <c r="Y643" s="133"/>
      <c r="Z643" s="133"/>
    </row>
    <row r="644" ht="14.25" customHeight="1">
      <c r="D644" s="133"/>
      <c r="E644" s="133"/>
      <c r="G644" s="133"/>
      <c r="L644" s="133"/>
      <c r="M644" s="133"/>
      <c r="N644" s="133"/>
      <c r="O644" s="133"/>
      <c r="P644" s="133"/>
      <c r="Q644" s="133"/>
      <c r="S644" s="133"/>
      <c r="V644" s="133"/>
      <c r="W644" s="133"/>
      <c r="Y644" s="133"/>
      <c r="Z644" s="133"/>
    </row>
    <row r="645" ht="14.25" customHeight="1">
      <c r="D645" s="133"/>
      <c r="E645" s="133"/>
      <c r="G645" s="133"/>
      <c r="L645" s="133"/>
      <c r="M645" s="133"/>
      <c r="N645" s="133"/>
      <c r="O645" s="133"/>
      <c r="P645" s="133"/>
      <c r="Q645" s="133"/>
      <c r="S645" s="133"/>
      <c r="V645" s="133"/>
      <c r="W645" s="133"/>
      <c r="Y645" s="133"/>
      <c r="Z645" s="133"/>
    </row>
    <row r="646" ht="14.25" customHeight="1">
      <c r="D646" s="133"/>
      <c r="E646" s="133"/>
      <c r="G646" s="133"/>
      <c r="L646" s="133"/>
      <c r="M646" s="133"/>
      <c r="N646" s="133"/>
      <c r="O646" s="133"/>
      <c r="P646" s="133"/>
      <c r="Q646" s="133"/>
      <c r="S646" s="133"/>
      <c r="V646" s="133"/>
      <c r="W646" s="133"/>
      <c r="Y646" s="133"/>
      <c r="Z646" s="133"/>
    </row>
    <row r="647" ht="14.25" customHeight="1">
      <c r="D647" s="133"/>
      <c r="E647" s="133"/>
      <c r="G647" s="133"/>
      <c r="L647" s="133"/>
      <c r="M647" s="133"/>
      <c r="N647" s="133"/>
      <c r="O647" s="133"/>
      <c r="P647" s="133"/>
      <c r="Q647" s="133"/>
      <c r="S647" s="133"/>
      <c r="V647" s="133"/>
      <c r="W647" s="133"/>
      <c r="Y647" s="133"/>
      <c r="Z647" s="133"/>
    </row>
    <row r="648" ht="14.25" customHeight="1">
      <c r="D648" s="133"/>
      <c r="E648" s="133"/>
      <c r="G648" s="133"/>
      <c r="L648" s="133"/>
      <c r="M648" s="133"/>
      <c r="N648" s="133"/>
      <c r="O648" s="133"/>
      <c r="P648" s="133"/>
      <c r="Q648" s="133"/>
      <c r="S648" s="133"/>
      <c r="V648" s="133"/>
      <c r="W648" s="133"/>
      <c r="Y648" s="133"/>
      <c r="Z648" s="133"/>
    </row>
    <row r="649" ht="14.25" customHeight="1">
      <c r="D649" s="133"/>
      <c r="E649" s="133"/>
      <c r="G649" s="133"/>
      <c r="L649" s="133"/>
      <c r="M649" s="133"/>
      <c r="N649" s="133"/>
      <c r="O649" s="133"/>
      <c r="P649" s="133"/>
      <c r="Q649" s="133"/>
      <c r="S649" s="133"/>
      <c r="V649" s="133"/>
      <c r="W649" s="133"/>
      <c r="Y649" s="133"/>
      <c r="Z649" s="133"/>
    </row>
    <row r="650" ht="14.25" customHeight="1">
      <c r="D650" s="133"/>
      <c r="E650" s="133"/>
      <c r="G650" s="133"/>
      <c r="L650" s="133"/>
      <c r="M650" s="133"/>
      <c r="N650" s="133"/>
      <c r="O650" s="133"/>
      <c r="P650" s="133"/>
      <c r="Q650" s="133"/>
      <c r="S650" s="133"/>
      <c r="V650" s="133"/>
      <c r="W650" s="133"/>
      <c r="Y650" s="133"/>
      <c r="Z650" s="133"/>
    </row>
    <row r="651" ht="14.25" customHeight="1">
      <c r="D651" s="133"/>
      <c r="E651" s="133"/>
      <c r="G651" s="133"/>
      <c r="L651" s="133"/>
      <c r="M651" s="133"/>
      <c r="N651" s="133"/>
      <c r="O651" s="133"/>
      <c r="P651" s="133"/>
      <c r="Q651" s="133"/>
      <c r="S651" s="133"/>
      <c r="V651" s="133"/>
      <c r="W651" s="133"/>
      <c r="Y651" s="133"/>
      <c r="Z651" s="133"/>
    </row>
    <row r="652" ht="14.25" customHeight="1">
      <c r="D652" s="133"/>
      <c r="E652" s="133"/>
      <c r="G652" s="133"/>
      <c r="L652" s="133"/>
      <c r="M652" s="133"/>
      <c r="N652" s="133"/>
      <c r="O652" s="133"/>
      <c r="P652" s="133"/>
      <c r="Q652" s="133"/>
      <c r="S652" s="133"/>
      <c r="V652" s="133"/>
      <c r="W652" s="133"/>
      <c r="Y652" s="133"/>
      <c r="Z652" s="133"/>
    </row>
    <row r="653" ht="14.25" customHeight="1">
      <c r="D653" s="133"/>
      <c r="E653" s="133"/>
      <c r="G653" s="133"/>
      <c r="L653" s="133"/>
      <c r="M653" s="133"/>
      <c r="N653" s="133"/>
      <c r="O653" s="133"/>
      <c r="P653" s="133"/>
      <c r="Q653" s="133"/>
      <c r="S653" s="133"/>
      <c r="V653" s="133"/>
      <c r="W653" s="133"/>
      <c r="Y653" s="133"/>
      <c r="Z653" s="133"/>
    </row>
    <row r="654" ht="14.25" customHeight="1">
      <c r="D654" s="133"/>
      <c r="E654" s="133"/>
      <c r="G654" s="133"/>
      <c r="L654" s="133"/>
      <c r="M654" s="133"/>
      <c r="N654" s="133"/>
      <c r="O654" s="133"/>
      <c r="P654" s="133"/>
      <c r="Q654" s="133"/>
      <c r="S654" s="133"/>
      <c r="V654" s="133"/>
      <c r="W654" s="133"/>
      <c r="Y654" s="133"/>
      <c r="Z654" s="133"/>
    </row>
    <row r="655" ht="14.25" customHeight="1">
      <c r="D655" s="133"/>
      <c r="E655" s="133"/>
      <c r="G655" s="133"/>
      <c r="L655" s="133"/>
      <c r="M655" s="133"/>
      <c r="N655" s="133"/>
      <c r="O655" s="133"/>
      <c r="P655" s="133"/>
      <c r="Q655" s="133"/>
      <c r="S655" s="133"/>
      <c r="V655" s="133"/>
      <c r="W655" s="133"/>
      <c r="Y655" s="133"/>
      <c r="Z655" s="133"/>
    </row>
    <row r="656" ht="14.25" customHeight="1">
      <c r="D656" s="133"/>
      <c r="E656" s="133"/>
      <c r="G656" s="133"/>
      <c r="L656" s="133"/>
      <c r="M656" s="133"/>
      <c r="N656" s="133"/>
      <c r="O656" s="133"/>
      <c r="P656" s="133"/>
      <c r="Q656" s="133"/>
      <c r="S656" s="133"/>
      <c r="V656" s="133"/>
      <c r="W656" s="133"/>
      <c r="Y656" s="133"/>
      <c r="Z656" s="133"/>
    </row>
    <row r="657" ht="14.25" customHeight="1">
      <c r="D657" s="133"/>
      <c r="E657" s="133"/>
      <c r="G657" s="133"/>
      <c r="L657" s="133"/>
      <c r="M657" s="133"/>
      <c r="N657" s="133"/>
      <c r="O657" s="133"/>
      <c r="P657" s="133"/>
      <c r="Q657" s="133"/>
      <c r="S657" s="133"/>
      <c r="V657" s="133"/>
      <c r="W657" s="133"/>
      <c r="Y657" s="133"/>
      <c r="Z657" s="133"/>
    </row>
    <row r="658" ht="14.25" customHeight="1">
      <c r="D658" s="133"/>
      <c r="E658" s="133"/>
      <c r="G658" s="133"/>
      <c r="L658" s="133"/>
      <c r="M658" s="133"/>
      <c r="N658" s="133"/>
      <c r="O658" s="133"/>
      <c r="P658" s="133"/>
      <c r="Q658" s="133"/>
      <c r="S658" s="133"/>
      <c r="V658" s="133"/>
      <c r="W658" s="133"/>
      <c r="Y658" s="133"/>
      <c r="Z658" s="133"/>
    </row>
    <row r="659" ht="14.25" customHeight="1">
      <c r="D659" s="133"/>
      <c r="E659" s="133"/>
      <c r="G659" s="133"/>
      <c r="L659" s="133"/>
      <c r="M659" s="133"/>
      <c r="N659" s="133"/>
      <c r="O659" s="133"/>
      <c r="P659" s="133"/>
      <c r="Q659" s="133"/>
      <c r="S659" s="133"/>
      <c r="V659" s="133"/>
      <c r="W659" s="133"/>
      <c r="Y659" s="133"/>
      <c r="Z659" s="133"/>
    </row>
    <row r="660" ht="14.25" customHeight="1">
      <c r="D660" s="133"/>
      <c r="E660" s="133"/>
      <c r="G660" s="133"/>
      <c r="L660" s="133"/>
      <c r="M660" s="133"/>
      <c r="N660" s="133"/>
      <c r="O660" s="133"/>
      <c r="P660" s="133"/>
      <c r="Q660" s="133"/>
      <c r="S660" s="133"/>
      <c r="V660" s="133"/>
      <c r="W660" s="133"/>
      <c r="Y660" s="133"/>
      <c r="Z660" s="133"/>
    </row>
    <row r="661" ht="14.25" customHeight="1">
      <c r="D661" s="133"/>
      <c r="E661" s="133"/>
      <c r="G661" s="133"/>
      <c r="L661" s="133"/>
      <c r="M661" s="133"/>
      <c r="N661" s="133"/>
      <c r="O661" s="133"/>
      <c r="P661" s="133"/>
      <c r="Q661" s="133"/>
      <c r="S661" s="133"/>
      <c r="V661" s="133"/>
      <c r="W661" s="133"/>
      <c r="Y661" s="133"/>
      <c r="Z661" s="133"/>
    </row>
    <row r="662" ht="14.25" customHeight="1">
      <c r="D662" s="133"/>
      <c r="E662" s="133"/>
      <c r="G662" s="133"/>
      <c r="L662" s="133"/>
      <c r="M662" s="133"/>
      <c r="N662" s="133"/>
      <c r="O662" s="133"/>
      <c r="P662" s="133"/>
      <c r="Q662" s="133"/>
      <c r="S662" s="133"/>
      <c r="V662" s="133"/>
      <c r="W662" s="133"/>
      <c r="Y662" s="133"/>
      <c r="Z662" s="133"/>
    </row>
    <row r="663" ht="14.25" customHeight="1">
      <c r="D663" s="133"/>
      <c r="E663" s="133"/>
      <c r="G663" s="133"/>
      <c r="L663" s="133"/>
      <c r="M663" s="133"/>
      <c r="N663" s="133"/>
      <c r="O663" s="133"/>
      <c r="P663" s="133"/>
      <c r="Q663" s="133"/>
      <c r="S663" s="133"/>
      <c r="V663" s="133"/>
      <c r="W663" s="133"/>
      <c r="Y663" s="133"/>
      <c r="Z663" s="133"/>
    </row>
    <row r="664" ht="14.25" customHeight="1">
      <c r="D664" s="133"/>
      <c r="E664" s="133"/>
      <c r="G664" s="133"/>
      <c r="L664" s="133"/>
      <c r="M664" s="133"/>
      <c r="N664" s="133"/>
      <c r="O664" s="133"/>
      <c r="P664" s="133"/>
      <c r="Q664" s="133"/>
      <c r="S664" s="133"/>
      <c r="V664" s="133"/>
      <c r="W664" s="133"/>
      <c r="Y664" s="133"/>
      <c r="Z664" s="133"/>
    </row>
    <row r="665" ht="14.25" customHeight="1">
      <c r="D665" s="133"/>
      <c r="E665" s="133"/>
      <c r="G665" s="133"/>
      <c r="L665" s="133"/>
      <c r="M665" s="133"/>
      <c r="N665" s="133"/>
      <c r="O665" s="133"/>
      <c r="P665" s="133"/>
      <c r="Q665" s="133"/>
      <c r="S665" s="133"/>
      <c r="V665" s="133"/>
      <c r="W665" s="133"/>
      <c r="Y665" s="133"/>
      <c r="Z665" s="133"/>
    </row>
    <row r="666" ht="14.25" customHeight="1">
      <c r="D666" s="133"/>
      <c r="E666" s="133"/>
      <c r="G666" s="133"/>
      <c r="L666" s="133"/>
      <c r="M666" s="133"/>
      <c r="N666" s="133"/>
      <c r="O666" s="133"/>
      <c r="P666" s="133"/>
      <c r="Q666" s="133"/>
      <c r="S666" s="133"/>
      <c r="V666" s="133"/>
      <c r="W666" s="133"/>
      <c r="Y666" s="133"/>
      <c r="Z666" s="133"/>
    </row>
    <row r="667" ht="14.25" customHeight="1">
      <c r="D667" s="133"/>
      <c r="E667" s="133"/>
      <c r="G667" s="133"/>
      <c r="L667" s="133"/>
      <c r="M667" s="133"/>
      <c r="N667" s="133"/>
      <c r="O667" s="133"/>
      <c r="P667" s="133"/>
      <c r="Q667" s="133"/>
      <c r="S667" s="133"/>
      <c r="V667" s="133"/>
      <c r="W667" s="133"/>
      <c r="Y667" s="133"/>
      <c r="Z667" s="133"/>
    </row>
    <row r="668" ht="14.25" customHeight="1">
      <c r="D668" s="133"/>
      <c r="E668" s="133"/>
      <c r="G668" s="133"/>
      <c r="L668" s="133"/>
      <c r="M668" s="133"/>
      <c r="N668" s="133"/>
      <c r="O668" s="133"/>
      <c r="P668" s="133"/>
      <c r="Q668" s="133"/>
      <c r="S668" s="133"/>
      <c r="V668" s="133"/>
      <c r="W668" s="133"/>
      <c r="Y668" s="133"/>
      <c r="Z668" s="133"/>
    </row>
    <row r="669" ht="14.25" customHeight="1">
      <c r="D669" s="133"/>
      <c r="E669" s="133"/>
      <c r="G669" s="133"/>
      <c r="L669" s="133"/>
      <c r="M669" s="133"/>
      <c r="N669" s="133"/>
      <c r="O669" s="133"/>
      <c r="P669" s="133"/>
      <c r="Q669" s="133"/>
      <c r="S669" s="133"/>
      <c r="V669" s="133"/>
      <c r="W669" s="133"/>
      <c r="Y669" s="133"/>
      <c r="Z669" s="133"/>
    </row>
    <row r="670" ht="14.25" customHeight="1">
      <c r="D670" s="133"/>
      <c r="E670" s="133"/>
      <c r="G670" s="133"/>
      <c r="L670" s="133"/>
      <c r="M670" s="133"/>
      <c r="N670" s="133"/>
      <c r="O670" s="133"/>
      <c r="P670" s="133"/>
      <c r="Q670" s="133"/>
      <c r="S670" s="133"/>
      <c r="V670" s="133"/>
      <c r="W670" s="133"/>
      <c r="Y670" s="133"/>
      <c r="Z670" s="133"/>
    </row>
    <row r="671" ht="14.25" customHeight="1">
      <c r="D671" s="133"/>
      <c r="E671" s="133"/>
      <c r="G671" s="133"/>
      <c r="L671" s="133"/>
      <c r="M671" s="133"/>
      <c r="N671" s="133"/>
      <c r="O671" s="133"/>
      <c r="P671" s="133"/>
      <c r="Q671" s="133"/>
      <c r="S671" s="133"/>
      <c r="V671" s="133"/>
      <c r="W671" s="133"/>
      <c r="Y671" s="133"/>
      <c r="Z671" s="133"/>
    </row>
    <row r="672" ht="14.25" customHeight="1">
      <c r="D672" s="133"/>
      <c r="E672" s="133"/>
      <c r="G672" s="133"/>
      <c r="L672" s="133"/>
      <c r="M672" s="133"/>
      <c r="N672" s="133"/>
      <c r="O672" s="133"/>
      <c r="P672" s="133"/>
      <c r="Q672" s="133"/>
      <c r="S672" s="133"/>
      <c r="V672" s="133"/>
      <c r="W672" s="133"/>
      <c r="Y672" s="133"/>
      <c r="Z672" s="133"/>
    </row>
    <row r="673" ht="14.25" customHeight="1">
      <c r="D673" s="133"/>
      <c r="E673" s="133"/>
      <c r="G673" s="133"/>
      <c r="L673" s="133"/>
      <c r="M673" s="133"/>
      <c r="N673" s="133"/>
      <c r="O673" s="133"/>
      <c r="P673" s="133"/>
      <c r="Q673" s="133"/>
      <c r="S673" s="133"/>
      <c r="V673" s="133"/>
      <c r="W673" s="133"/>
      <c r="Y673" s="133"/>
      <c r="Z673" s="133"/>
    </row>
    <row r="674" ht="14.25" customHeight="1">
      <c r="D674" s="133"/>
      <c r="E674" s="133"/>
      <c r="G674" s="133"/>
      <c r="L674" s="133"/>
      <c r="M674" s="133"/>
      <c r="N674" s="133"/>
      <c r="O674" s="133"/>
      <c r="P674" s="133"/>
      <c r="Q674" s="133"/>
      <c r="S674" s="133"/>
      <c r="V674" s="133"/>
      <c r="W674" s="133"/>
      <c r="Y674" s="133"/>
      <c r="Z674" s="133"/>
    </row>
    <row r="675" ht="14.25" customHeight="1">
      <c r="D675" s="133"/>
      <c r="E675" s="133"/>
      <c r="G675" s="133"/>
      <c r="L675" s="133"/>
      <c r="M675" s="133"/>
      <c r="N675" s="133"/>
      <c r="O675" s="133"/>
      <c r="P675" s="133"/>
      <c r="Q675" s="133"/>
      <c r="S675" s="133"/>
      <c r="V675" s="133"/>
      <c r="W675" s="133"/>
      <c r="Y675" s="133"/>
      <c r="Z675" s="133"/>
    </row>
    <row r="676" ht="14.25" customHeight="1">
      <c r="D676" s="133"/>
      <c r="E676" s="133"/>
      <c r="G676" s="133"/>
      <c r="L676" s="133"/>
      <c r="M676" s="133"/>
      <c r="N676" s="133"/>
      <c r="O676" s="133"/>
      <c r="P676" s="133"/>
      <c r="Q676" s="133"/>
      <c r="S676" s="133"/>
      <c r="V676" s="133"/>
      <c r="W676" s="133"/>
      <c r="Y676" s="133"/>
      <c r="Z676" s="133"/>
    </row>
    <row r="677" ht="14.25" customHeight="1">
      <c r="D677" s="133"/>
      <c r="E677" s="133"/>
      <c r="G677" s="133"/>
      <c r="L677" s="133"/>
      <c r="M677" s="133"/>
      <c r="N677" s="133"/>
      <c r="O677" s="133"/>
      <c r="P677" s="133"/>
      <c r="Q677" s="133"/>
      <c r="S677" s="133"/>
      <c r="V677" s="133"/>
      <c r="W677" s="133"/>
      <c r="Y677" s="133"/>
      <c r="Z677" s="133"/>
    </row>
    <row r="678" ht="14.25" customHeight="1">
      <c r="D678" s="133"/>
      <c r="E678" s="133"/>
      <c r="G678" s="133"/>
      <c r="L678" s="133"/>
      <c r="M678" s="133"/>
      <c r="N678" s="133"/>
      <c r="O678" s="133"/>
      <c r="P678" s="133"/>
      <c r="Q678" s="133"/>
      <c r="S678" s="133"/>
      <c r="V678" s="133"/>
      <c r="W678" s="133"/>
      <c r="Y678" s="133"/>
      <c r="Z678" s="133"/>
    </row>
    <row r="679" ht="14.25" customHeight="1">
      <c r="D679" s="133"/>
      <c r="E679" s="133"/>
      <c r="G679" s="133"/>
      <c r="L679" s="133"/>
      <c r="M679" s="133"/>
      <c r="N679" s="133"/>
      <c r="O679" s="133"/>
      <c r="P679" s="133"/>
      <c r="Q679" s="133"/>
      <c r="S679" s="133"/>
      <c r="V679" s="133"/>
      <c r="W679" s="133"/>
      <c r="Y679" s="133"/>
      <c r="Z679" s="133"/>
    </row>
    <row r="680" ht="14.25" customHeight="1">
      <c r="D680" s="133"/>
      <c r="E680" s="133"/>
      <c r="G680" s="133"/>
      <c r="L680" s="133"/>
      <c r="M680" s="133"/>
      <c r="N680" s="133"/>
      <c r="O680" s="133"/>
      <c r="P680" s="133"/>
      <c r="Q680" s="133"/>
      <c r="S680" s="133"/>
      <c r="V680" s="133"/>
      <c r="W680" s="133"/>
      <c r="Y680" s="133"/>
      <c r="Z680" s="133"/>
    </row>
    <row r="681" ht="14.25" customHeight="1">
      <c r="D681" s="133"/>
      <c r="E681" s="133"/>
      <c r="G681" s="133"/>
      <c r="L681" s="133"/>
      <c r="M681" s="133"/>
      <c r="N681" s="133"/>
      <c r="O681" s="133"/>
      <c r="P681" s="133"/>
      <c r="Q681" s="133"/>
      <c r="S681" s="133"/>
      <c r="V681" s="133"/>
      <c r="W681" s="133"/>
      <c r="Y681" s="133"/>
      <c r="Z681" s="133"/>
    </row>
    <row r="682" ht="14.25" customHeight="1">
      <c r="D682" s="133"/>
      <c r="E682" s="133"/>
      <c r="G682" s="133"/>
      <c r="L682" s="133"/>
      <c r="M682" s="133"/>
      <c r="N682" s="133"/>
      <c r="O682" s="133"/>
      <c r="P682" s="133"/>
      <c r="Q682" s="133"/>
      <c r="S682" s="133"/>
      <c r="V682" s="133"/>
      <c r="W682" s="133"/>
      <c r="Y682" s="133"/>
      <c r="Z682" s="133"/>
    </row>
    <row r="683" ht="14.25" customHeight="1">
      <c r="D683" s="133"/>
      <c r="E683" s="133"/>
      <c r="G683" s="133"/>
      <c r="L683" s="133"/>
      <c r="M683" s="133"/>
      <c r="N683" s="133"/>
      <c r="O683" s="133"/>
      <c r="P683" s="133"/>
      <c r="Q683" s="133"/>
      <c r="S683" s="133"/>
      <c r="V683" s="133"/>
      <c r="W683" s="133"/>
      <c r="Y683" s="133"/>
      <c r="Z683" s="133"/>
    </row>
    <row r="684" ht="14.25" customHeight="1">
      <c r="D684" s="133"/>
      <c r="E684" s="133"/>
      <c r="G684" s="133"/>
      <c r="L684" s="133"/>
      <c r="M684" s="133"/>
      <c r="N684" s="133"/>
      <c r="O684" s="133"/>
      <c r="P684" s="133"/>
      <c r="Q684" s="133"/>
      <c r="S684" s="133"/>
      <c r="V684" s="133"/>
      <c r="W684" s="133"/>
      <c r="Y684" s="133"/>
      <c r="Z684" s="133"/>
    </row>
    <row r="685" ht="14.25" customHeight="1">
      <c r="D685" s="133"/>
      <c r="E685" s="133"/>
      <c r="G685" s="133"/>
      <c r="L685" s="133"/>
      <c r="M685" s="133"/>
      <c r="N685" s="133"/>
      <c r="O685" s="133"/>
      <c r="P685" s="133"/>
      <c r="Q685" s="133"/>
      <c r="S685" s="133"/>
      <c r="V685" s="133"/>
      <c r="W685" s="133"/>
      <c r="Y685" s="133"/>
      <c r="Z685" s="133"/>
    </row>
    <row r="686" ht="14.25" customHeight="1">
      <c r="D686" s="133"/>
      <c r="E686" s="133"/>
      <c r="G686" s="133"/>
      <c r="L686" s="133"/>
      <c r="M686" s="133"/>
      <c r="N686" s="133"/>
      <c r="O686" s="133"/>
      <c r="P686" s="133"/>
      <c r="Q686" s="133"/>
      <c r="S686" s="133"/>
      <c r="V686" s="133"/>
      <c r="W686" s="133"/>
      <c r="Y686" s="133"/>
      <c r="Z686" s="133"/>
    </row>
    <row r="687" ht="14.25" customHeight="1">
      <c r="D687" s="133"/>
      <c r="E687" s="133"/>
      <c r="G687" s="133"/>
      <c r="L687" s="133"/>
      <c r="M687" s="133"/>
      <c r="N687" s="133"/>
      <c r="O687" s="133"/>
      <c r="P687" s="133"/>
      <c r="Q687" s="133"/>
      <c r="S687" s="133"/>
      <c r="V687" s="133"/>
      <c r="W687" s="133"/>
      <c r="Y687" s="133"/>
      <c r="Z687" s="133"/>
    </row>
    <row r="688" ht="14.25" customHeight="1">
      <c r="D688" s="133"/>
      <c r="E688" s="133"/>
      <c r="G688" s="133"/>
      <c r="L688" s="133"/>
      <c r="M688" s="133"/>
      <c r="N688" s="133"/>
      <c r="O688" s="133"/>
      <c r="P688" s="133"/>
      <c r="Q688" s="133"/>
      <c r="S688" s="133"/>
      <c r="V688" s="133"/>
      <c r="W688" s="133"/>
      <c r="Y688" s="133"/>
      <c r="Z688" s="133"/>
    </row>
    <row r="689" ht="14.25" customHeight="1">
      <c r="D689" s="133"/>
      <c r="E689" s="133"/>
      <c r="G689" s="133"/>
      <c r="L689" s="133"/>
      <c r="M689" s="133"/>
      <c r="N689" s="133"/>
      <c r="O689" s="133"/>
      <c r="P689" s="133"/>
      <c r="Q689" s="133"/>
      <c r="S689" s="133"/>
      <c r="V689" s="133"/>
      <c r="W689" s="133"/>
      <c r="Y689" s="133"/>
      <c r="Z689" s="133"/>
    </row>
    <row r="690" ht="14.25" customHeight="1">
      <c r="D690" s="133"/>
      <c r="E690" s="133"/>
      <c r="G690" s="133"/>
      <c r="L690" s="133"/>
      <c r="M690" s="133"/>
      <c r="N690" s="133"/>
      <c r="O690" s="133"/>
      <c r="P690" s="133"/>
      <c r="Q690" s="133"/>
      <c r="S690" s="133"/>
      <c r="V690" s="133"/>
      <c r="W690" s="133"/>
      <c r="Y690" s="133"/>
      <c r="Z690" s="133"/>
    </row>
    <row r="691" ht="14.25" customHeight="1">
      <c r="D691" s="133"/>
      <c r="E691" s="133"/>
      <c r="G691" s="133"/>
      <c r="L691" s="133"/>
      <c r="M691" s="133"/>
      <c r="N691" s="133"/>
      <c r="O691" s="133"/>
      <c r="P691" s="133"/>
      <c r="Q691" s="133"/>
      <c r="S691" s="133"/>
      <c r="V691" s="133"/>
      <c r="W691" s="133"/>
      <c r="Y691" s="133"/>
      <c r="Z691" s="133"/>
    </row>
    <row r="692" ht="14.25" customHeight="1">
      <c r="D692" s="133"/>
      <c r="E692" s="133"/>
      <c r="G692" s="133"/>
      <c r="L692" s="133"/>
      <c r="M692" s="133"/>
      <c r="N692" s="133"/>
      <c r="O692" s="133"/>
      <c r="P692" s="133"/>
      <c r="Q692" s="133"/>
      <c r="S692" s="133"/>
      <c r="V692" s="133"/>
      <c r="W692" s="133"/>
      <c r="Y692" s="133"/>
      <c r="Z692" s="133"/>
    </row>
    <row r="693" ht="14.25" customHeight="1">
      <c r="D693" s="133"/>
      <c r="E693" s="133"/>
      <c r="G693" s="133"/>
      <c r="L693" s="133"/>
      <c r="M693" s="133"/>
      <c r="N693" s="133"/>
      <c r="O693" s="133"/>
      <c r="P693" s="133"/>
      <c r="Q693" s="133"/>
      <c r="S693" s="133"/>
      <c r="V693" s="133"/>
      <c r="W693" s="133"/>
      <c r="Y693" s="133"/>
      <c r="Z693" s="133"/>
    </row>
    <row r="694" ht="14.25" customHeight="1">
      <c r="D694" s="133"/>
      <c r="E694" s="133"/>
      <c r="G694" s="133"/>
      <c r="L694" s="133"/>
      <c r="M694" s="133"/>
      <c r="N694" s="133"/>
      <c r="O694" s="133"/>
      <c r="P694" s="133"/>
      <c r="Q694" s="133"/>
      <c r="S694" s="133"/>
      <c r="V694" s="133"/>
      <c r="W694" s="133"/>
      <c r="Y694" s="133"/>
      <c r="Z694" s="133"/>
    </row>
    <row r="695" ht="14.25" customHeight="1">
      <c r="D695" s="133"/>
      <c r="E695" s="133"/>
      <c r="G695" s="133"/>
      <c r="L695" s="133"/>
      <c r="M695" s="133"/>
      <c r="N695" s="133"/>
      <c r="O695" s="133"/>
      <c r="P695" s="133"/>
      <c r="Q695" s="133"/>
      <c r="S695" s="133"/>
      <c r="V695" s="133"/>
      <c r="W695" s="133"/>
      <c r="Y695" s="133"/>
      <c r="Z695" s="133"/>
    </row>
    <row r="696" ht="14.25" customHeight="1">
      <c r="D696" s="133"/>
      <c r="E696" s="133"/>
      <c r="G696" s="133"/>
      <c r="L696" s="133"/>
      <c r="M696" s="133"/>
      <c r="N696" s="133"/>
      <c r="O696" s="133"/>
      <c r="P696" s="133"/>
      <c r="Q696" s="133"/>
      <c r="S696" s="133"/>
      <c r="V696" s="133"/>
      <c r="W696" s="133"/>
      <c r="Y696" s="133"/>
      <c r="Z696" s="133"/>
    </row>
    <row r="697" ht="14.25" customHeight="1">
      <c r="D697" s="133"/>
      <c r="E697" s="133"/>
      <c r="G697" s="133"/>
      <c r="L697" s="133"/>
      <c r="M697" s="133"/>
      <c r="N697" s="133"/>
      <c r="O697" s="133"/>
      <c r="P697" s="133"/>
      <c r="Q697" s="133"/>
      <c r="S697" s="133"/>
      <c r="V697" s="133"/>
      <c r="W697" s="133"/>
      <c r="Y697" s="133"/>
      <c r="Z697" s="133"/>
    </row>
    <row r="698" ht="14.25" customHeight="1">
      <c r="D698" s="133"/>
      <c r="E698" s="133"/>
      <c r="G698" s="133"/>
      <c r="L698" s="133"/>
      <c r="M698" s="133"/>
      <c r="N698" s="133"/>
      <c r="O698" s="133"/>
      <c r="P698" s="133"/>
      <c r="Q698" s="133"/>
      <c r="S698" s="133"/>
      <c r="V698" s="133"/>
      <c r="W698" s="133"/>
      <c r="Y698" s="133"/>
      <c r="Z698" s="133"/>
    </row>
    <row r="699" ht="14.25" customHeight="1">
      <c r="D699" s="133"/>
      <c r="E699" s="133"/>
      <c r="G699" s="133"/>
      <c r="L699" s="133"/>
      <c r="M699" s="133"/>
      <c r="N699" s="133"/>
      <c r="O699" s="133"/>
      <c r="P699" s="133"/>
      <c r="Q699" s="133"/>
      <c r="S699" s="133"/>
      <c r="V699" s="133"/>
      <c r="W699" s="133"/>
      <c r="Y699" s="133"/>
      <c r="Z699" s="133"/>
    </row>
    <row r="700" ht="14.25" customHeight="1">
      <c r="D700" s="133"/>
      <c r="E700" s="133"/>
      <c r="G700" s="133"/>
      <c r="L700" s="133"/>
      <c r="M700" s="133"/>
      <c r="N700" s="133"/>
      <c r="O700" s="133"/>
      <c r="P700" s="133"/>
      <c r="Q700" s="133"/>
      <c r="S700" s="133"/>
      <c r="V700" s="133"/>
      <c r="W700" s="133"/>
      <c r="Y700" s="133"/>
      <c r="Z700" s="133"/>
    </row>
    <row r="701" ht="14.25" customHeight="1">
      <c r="D701" s="133"/>
      <c r="E701" s="133"/>
      <c r="G701" s="133"/>
      <c r="L701" s="133"/>
      <c r="M701" s="133"/>
      <c r="N701" s="133"/>
      <c r="O701" s="133"/>
      <c r="P701" s="133"/>
      <c r="Q701" s="133"/>
      <c r="S701" s="133"/>
      <c r="V701" s="133"/>
      <c r="W701" s="133"/>
      <c r="Y701" s="133"/>
      <c r="Z701" s="133"/>
    </row>
    <row r="702" ht="14.25" customHeight="1">
      <c r="D702" s="133"/>
      <c r="E702" s="133"/>
      <c r="G702" s="133"/>
      <c r="L702" s="133"/>
      <c r="M702" s="133"/>
      <c r="N702" s="133"/>
      <c r="O702" s="133"/>
      <c r="P702" s="133"/>
      <c r="Q702" s="133"/>
      <c r="S702" s="133"/>
      <c r="V702" s="133"/>
      <c r="W702" s="133"/>
      <c r="Y702" s="133"/>
      <c r="Z702" s="133"/>
    </row>
    <row r="703" ht="14.25" customHeight="1">
      <c r="D703" s="133"/>
      <c r="E703" s="133"/>
      <c r="G703" s="133"/>
      <c r="L703" s="133"/>
      <c r="M703" s="133"/>
      <c r="N703" s="133"/>
      <c r="O703" s="133"/>
      <c r="P703" s="133"/>
      <c r="Q703" s="133"/>
      <c r="S703" s="133"/>
      <c r="V703" s="133"/>
      <c r="W703" s="133"/>
      <c r="Y703" s="133"/>
      <c r="Z703" s="133"/>
    </row>
    <row r="704" ht="14.25" customHeight="1">
      <c r="D704" s="133"/>
      <c r="E704" s="133"/>
      <c r="G704" s="133"/>
      <c r="L704" s="133"/>
      <c r="M704" s="133"/>
      <c r="N704" s="133"/>
      <c r="O704" s="133"/>
      <c r="P704" s="133"/>
      <c r="Q704" s="133"/>
      <c r="S704" s="133"/>
      <c r="V704" s="133"/>
      <c r="W704" s="133"/>
      <c r="Y704" s="133"/>
      <c r="Z704" s="133"/>
    </row>
    <row r="705" ht="14.25" customHeight="1">
      <c r="D705" s="133"/>
      <c r="E705" s="133"/>
      <c r="G705" s="133"/>
      <c r="L705" s="133"/>
      <c r="M705" s="133"/>
      <c r="N705" s="133"/>
      <c r="O705" s="133"/>
      <c r="P705" s="133"/>
      <c r="Q705" s="133"/>
      <c r="S705" s="133"/>
      <c r="V705" s="133"/>
      <c r="W705" s="133"/>
      <c r="Y705" s="133"/>
      <c r="Z705" s="133"/>
    </row>
    <row r="706" ht="14.25" customHeight="1">
      <c r="D706" s="133"/>
      <c r="E706" s="133"/>
      <c r="G706" s="133"/>
      <c r="L706" s="133"/>
      <c r="M706" s="133"/>
      <c r="N706" s="133"/>
      <c r="O706" s="133"/>
      <c r="P706" s="133"/>
      <c r="Q706" s="133"/>
      <c r="S706" s="133"/>
      <c r="V706" s="133"/>
      <c r="W706" s="133"/>
      <c r="Y706" s="133"/>
      <c r="Z706" s="133"/>
    </row>
    <row r="707" ht="14.25" customHeight="1">
      <c r="D707" s="133"/>
      <c r="E707" s="133"/>
      <c r="G707" s="133"/>
      <c r="L707" s="133"/>
      <c r="M707" s="133"/>
      <c r="N707" s="133"/>
      <c r="O707" s="133"/>
      <c r="P707" s="133"/>
      <c r="Q707" s="133"/>
      <c r="S707" s="133"/>
      <c r="V707" s="133"/>
      <c r="W707" s="133"/>
      <c r="Y707" s="133"/>
      <c r="Z707" s="133"/>
    </row>
    <row r="708" ht="14.25" customHeight="1">
      <c r="D708" s="133"/>
      <c r="E708" s="133"/>
      <c r="G708" s="133"/>
      <c r="L708" s="133"/>
      <c r="M708" s="133"/>
      <c r="N708" s="133"/>
      <c r="O708" s="133"/>
      <c r="P708" s="133"/>
      <c r="Q708" s="133"/>
      <c r="S708" s="133"/>
      <c r="V708" s="133"/>
      <c r="W708" s="133"/>
      <c r="Y708" s="133"/>
      <c r="Z708" s="133"/>
    </row>
    <row r="709" ht="14.25" customHeight="1">
      <c r="D709" s="133"/>
      <c r="E709" s="133"/>
      <c r="G709" s="133"/>
      <c r="L709" s="133"/>
      <c r="M709" s="133"/>
      <c r="N709" s="133"/>
      <c r="O709" s="133"/>
      <c r="P709" s="133"/>
      <c r="Q709" s="133"/>
      <c r="S709" s="133"/>
      <c r="V709" s="133"/>
      <c r="W709" s="133"/>
      <c r="Y709" s="133"/>
      <c r="Z709" s="133"/>
    </row>
    <row r="710" ht="14.25" customHeight="1">
      <c r="D710" s="133"/>
      <c r="E710" s="133"/>
      <c r="G710" s="133"/>
      <c r="L710" s="133"/>
      <c r="M710" s="133"/>
      <c r="N710" s="133"/>
      <c r="O710" s="133"/>
      <c r="P710" s="133"/>
      <c r="Q710" s="133"/>
      <c r="S710" s="133"/>
      <c r="V710" s="133"/>
      <c r="W710" s="133"/>
      <c r="Y710" s="133"/>
      <c r="Z710" s="133"/>
    </row>
    <row r="711" ht="14.25" customHeight="1">
      <c r="D711" s="133"/>
      <c r="E711" s="133"/>
      <c r="G711" s="133"/>
      <c r="L711" s="133"/>
      <c r="M711" s="133"/>
      <c r="N711" s="133"/>
      <c r="O711" s="133"/>
      <c r="P711" s="133"/>
      <c r="Q711" s="133"/>
      <c r="S711" s="133"/>
      <c r="V711" s="133"/>
      <c r="W711" s="133"/>
      <c r="Y711" s="133"/>
      <c r="Z711" s="133"/>
    </row>
    <row r="712" ht="14.25" customHeight="1">
      <c r="D712" s="133"/>
      <c r="E712" s="133"/>
      <c r="G712" s="133"/>
      <c r="L712" s="133"/>
      <c r="M712" s="133"/>
      <c r="N712" s="133"/>
      <c r="O712" s="133"/>
      <c r="P712" s="133"/>
      <c r="Q712" s="133"/>
      <c r="S712" s="133"/>
      <c r="V712" s="133"/>
      <c r="W712" s="133"/>
      <c r="Y712" s="133"/>
      <c r="Z712" s="133"/>
    </row>
    <row r="713" ht="14.25" customHeight="1">
      <c r="D713" s="133"/>
      <c r="E713" s="133"/>
      <c r="G713" s="133"/>
      <c r="L713" s="133"/>
      <c r="M713" s="133"/>
      <c r="N713" s="133"/>
      <c r="O713" s="133"/>
      <c r="P713" s="133"/>
      <c r="Q713" s="133"/>
      <c r="S713" s="133"/>
      <c r="V713" s="133"/>
      <c r="W713" s="133"/>
      <c r="Y713" s="133"/>
      <c r="Z713" s="133"/>
    </row>
    <row r="714" ht="14.25" customHeight="1">
      <c r="D714" s="133"/>
      <c r="E714" s="133"/>
      <c r="G714" s="133"/>
      <c r="L714" s="133"/>
      <c r="M714" s="133"/>
      <c r="N714" s="133"/>
      <c r="O714" s="133"/>
      <c r="P714" s="133"/>
      <c r="Q714" s="133"/>
      <c r="S714" s="133"/>
      <c r="V714" s="133"/>
      <c r="W714" s="133"/>
      <c r="Y714" s="133"/>
      <c r="Z714" s="133"/>
    </row>
    <row r="715" ht="14.25" customHeight="1">
      <c r="D715" s="133"/>
      <c r="E715" s="133"/>
      <c r="G715" s="133"/>
      <c r="L715" s="133"/>
      <c r="M715" s="133"/>
      <c r="N715" s="133"/>
      <c r="O715" s="133"/>
      <c r="P715" s="133"/>
      <c r="Q715" s="133"/>
      <c r="S715" s="133"/>
      <c r="V715" s="133"/>
      <c r="W715" s="133"/>
      <c r="Y715" s="133"/>
      <c r="Z715" s="133"/>
    </row>
    <row r="716" ht="14.25" customHeight="1">
      <c r="D716" s="133"/>
      <c r="E716" s="133"/>
      <c r="G716" s="133"/>
      <c r="L716" s="133"/>
      <c r="M716" s="133"/>
      <c r="N716" s="133"/>
      <c r="O716" s="133"/>
      <c r="P716" s="133"/>
      <c r="Q716" s="133"/>
      <c r="S716" s="133"/>
      <c r="V716" s="133"/>
      <c r="W716" s="133"/>
      <c r="Y716" s="133"/>
      <c r="Z716" s="133"/>
    </row>
    <row r="717" ht="14.25" customHeight="1">
      <c r="D717" s="133"/>
      <c r="E717" s="133"/>
      <c r="G717" s="133"/>
      <c r="L717" s="133"/>
      <c r="M717" s="133"/>
      <c r="N717" s="133"/>
      <c r="O717" s="133"/>
      <c r="P717" s="133"/>
      <c r="Q717" s="133"/>
      <c r="S717" s="133"/>
      <c r="V717" s="133"/>
      <c r="W717" s="133"/>
      <c r="Y717" s="133"/>
      <c r="Z717" s="133"/>
    </row>
    <row r="718" ht="14.25" customHeight="1">
      <c r="D718" s="133"/>
      <c r="E718" s="133"/>
      <c r="G718" s="133"/>
      <c r="L718" s="133"/>
      <c r="M718" s="133"/>
      <c r="N718" s="133"/>
      <c r="O718" s="133"/>
      <c r="P718" s="133"/>
      <c r="Q718" s="133"/>
      <c r="S718" s="133"/>
      <c r="V718" s="133"/>
      <c r="W718" s="133"/>
      <c r="Y718" s="133"/>
      <c r="Z718" s="133"/>
    </row>
    <row r="719" ht="14.25" customHeight="1">
      <c r="D719" s="133"/>
      <c r="E719" s="133"/>
      <c r="G719" s="133"/>
      <c r="L719" s="133"/>
      <c r="M719" s="133"/>
      <c r="N719" s="133"/>
      <c r="O719" s="133"/>
      <c r="P719" s="133"/>
      <c r="Q719" s="133"/>
      <c r="S719" s="133"/>
      <c r="V719" s="133"/>
      <c r="W719" s="133"/>
      <c r="Y719" s="133"/>
      <c r="Z719" s="133"/>
    </row>
    <row r="720" ht="14.25" customHeight="1">
      <c r="D720" s="133"/>
      <c r="E720" s="133"/>
      <c r="G720" s="133"/>
      <c r="L720" s="133"/>
      <c r="M720" s="133"/>
      <c r="N720" s="133"/>
      <c r="O720" s="133"/>
      <c r="P720" s="133"/>
      <c r="Q720" s="133"/>
      <c r="S720" s="133"/>
      <c r="V720" s="133"/>
      <c r="W720" s="133"/>
      <c r="Y720" s="133"/>
      <c r="Z720" s="133"/>
    </row>
    <row r="721" ht="14.25" customHeight="1">
      <c r="D721" s="133"/>
      <c r="E721" s="133"/>
      <c r="G721" s="133"/>
      <c r="L721" s="133"/>
      <c r="M721" s="133"/>
      <c r="N721" s="133"/>
      <c r="O721" s="133"/>
      <c r="P721" s="133"/>
      <c r="Q721" s="133"/>
      <c r="S721" s="133"/>
      <c r="V721" s="133"/>
      <c r="W721" s="133"/>
      <c r="Y721" s="133"/>
      <c r="Z721" s="133"/>
    </row>
    <row r="722" ht="14.25" customHeight="1">
      <c r="D722" s="133"/>
      <c r="E722" s="133"/>
      <c r="G722" s="133"/>
      <c r="L722" s="133"/>
      <c r="M722" s="133"/>
      <c r="N722" s="133"/>
      <c r="O722" s="133"/>
      <c r="P722" s="133"/>
      <c r="Q722" s="133"/>
      <c r="S722" s="133"/>
      <c r="V722" s="133"/>
      <c r="W722" s="133"/>
      <c r="Y722" s="133"/>
      <c r="Z722" s="133"/>
    </row>
    <row r="723" ht="14.25" customHeight="1">
      <c r="D723" s="133"/>
      <c r="E723" s="133"/>
      <c r="G723" s="133"/>
      <c r="L723" s="133"/>
      <c r="M723" s="133"/>
      <c r="N723" s="133"/>
      <c r="O723" s="133"/>
      <c r="P723" s="133"/>
      <c r="Q723" s="133"/>
      <c r="S723" s="133"/>
      <c r="V723" s="133"/>
      <c r="W723" s="133"/>
      <c r="Y723" s="133"/>
      <c r="Z723" s="133"/>
    </row>
    <row r="724" ht="14.25" customHeight="1">
      <c r="D724" s="133"/>
      <c r="E724" s="133"/>
      <c r="G724" s="133"/>
      <c r="L724" s="133"/>
      <c r="M724" s="133"/>
      <c r="N724" s="133"/>
      <c r="O724" s="133"/>
      <c r="P724" s="133"/>
      <c r="Q724" s="133"/>
      <c r="S724" s="133"/>
      <c r="V724" s="133"/>
      <c r="W724" s="133"/>
      <c r="Y724" s="133"/>
      <c r="Z724" s="133"/>
    </row>
    <row r="725" ht="14.25" customHeight="1">
      <c r="D725" s="133"/>
      <c r="E725" s="133"/>
      <c r="G725" s="133"/>
      <c r="L725" s="133"/>
      <c r="M725" s="133"/>
      <c r="N725" s="133"/>
      <c r="O725" s="133"/>
      <c r="P725" s="133"/>
      <c r="Q725" s="133"/>
      <c r="S725" s="133"/>
      <c r="V725" s="133"/>
      <c r="W725" s="133"/>
      <c r="Y725" s="133"/>
      <c r="Z725" s="133"/>
    </row>
    <row r="726" ht="14.25" customHeight="1">
      <c r="D726" s="133"/>
      <c r="E726" s="133"/>
      <c r="G726" s="133"/>
      <c r="L726" s="133"/>
      <c r="M726" s="133"/>
      <c r="N726" s="133"/>
      <c r="O726" s="133"/>
      <c r="P726" s="133"/>
      <c r="Q726" s="133"/>
      <c r="S726" s="133"/>
      <c r="V726" s="133"/>
      <c r="W726" s="133"/>
      <c r="Y726" s="133"/>
      <c r="Z726" s="133"/>
    </row>
    <row r="727" ht="14.25" customHeight="1">
      <c r="D727" s="133"/>
      <c r="E727" s="133"/>
      <c r="G727" s="133"/>
      <c r="L727" s="133"/>
      <c r="M727" s="133"/>
      <c r="N727" s="133"/>
      <c r="O727" s="133"/>
      <c r="P727" s="133"/>
      <c r="Q727" s="133"/>
      <c r="S727" s="133"/>
      <c r="V727" s="133"/>
      <c r="W727" s="133"/>
      <c r="Y727" s="133"/>
      <c r="Z727" s="133"/>
    </row>
    <row r="728" ht="14.25" customHeight="1">
      <c r="D728" s="133"/>
      <c r="E728" s="133"/>
      <c r="G728" s="133"/>
      <c r="L728" s="133"/>
      <c r="M728" s="133"/>
      <c r="N728" s="133"/>
      <c r="O728" s="133"/>
      <c r="P728" s="133"/>
      <c r="Q728" s="133"/>
      <c r="S728" s="133"/>
      <c r="V728" s="133"/>
      <c r="W728" s="133"/>
      <c r="Y728" s="133"/>
      <c r="Z728" s="133"/>
    </row>
    <row r="729" ht="14.25" customHeight="1">
      <c r="D729" s="133"/>
      <c r="E729" s="133"/>
      <c r="G729" s="133"/>
      <c r="L729" s="133"/>
      <c r="M729" s="133"/>
      <c r="N729" s="133"/>
      <c r="O729" s="133"/>
      <c r="P729" s="133"/>
      <c r="Q729" s="133"/>
      <c r="S729" s="133"/>
      <c r="V729" s="133"/>
      <c r="W729" s="133"/>
      <c r="Y729" s="133"/>
      <c r="Z729" s="133"/>
    </row>
    <row r="730" ht="14.25" customHeight="1">
      <c r="D730" s="133"/>
      <c r="E730" s="133"/>
      <c r="G730" s="133"/>
      <c r="L730" s="133"/>
      <c r="M730" s="133"/>
      <c r="N730" s="133"/>
      <c r="O730" s="133"/>
      <c r="P730" s="133"/>
      <c r="Q730" s="133"/>
      <c r="S730" s="133"/>
      <c r="V730" s="133"/>
      <c r="W730" s="133"/>
      <c r="Y730" s="133"/>
      <c r="Z730" s="133"/>
    </row>
    <row r="731" ht="14.25" customHeight="1">
      <c r="D731" s="133"/>
      <c r="E731" s="133"/>
      <c r="G731" s="133"/>
      <c r="L731" s="133"/>
      <c r="M731" s="133"/>
      <c r="N731" s="133"/>
      <c r="O731" s="133"/>
      <c r="P731" s="133"/>
      <c r="Q731" s="133"/>
      <c r="S731" s="133"/>
      <c r="V731" s="133"/>
      <c r="W731" s="133"/>
      <c r="Y731" s="133"/>
      <c r="Z731" s="133"/>
    </row>
    <row r="732" ht="14.25" customHeight="1">
      <c r="D732" s="133"/>
      <c r="E732" s="133"/>
      <c r="G732" s="133"/>
      <c r="L732" s="133"/>
      <c r="M732" s="133"/>
      <c r="N732" s="133"/>
      <c r="O732" s="133"/>
      <c r="P732" s="133"/>
      <c r="Q732" s="133"/>
      <c r="S732" s="133"/>
      <c r="V732" s="133"/>
      <c r="W732" s="133"/>
      <c r="Y732" s="133"/>
      <c r="Z732" s="133"/>
    </row>
    <row r="733" ht="14.25" customHeight="1">
      <c r="D733" s="133"/>
      <c r="E733" s="133"/>
      <c r="G733" s="133"/>
      <c r="L733" s="133"/>
      <c r="M733" s="133"/>
      <c r="N733" s="133"/>
      <c r="O733" s="133"/>
      <c r="P733" s="133"/>
      <c r="Q733" s="133"/>
      <c r="S733" s="133"/>
      <c r="V733" s="133"/>
      <c r="W733" s="133"/>
      <c r="Y733" s="133"/>
      <c r="Z733" s="133"/>
    </row>
    <row r="734" ht="14.25" customHeight="1">
      <c r="D734" s="133"/>
      <c r="E734" s="133"/>
      <c r="G734" s="133"/>
      <c r="L734" s="133"/>
      <c r="M734" s="133"/>
      <c r="N734" s="133"/>
      <c r="O734" s="133"/>
      <c r="P734" s="133"/>
      <c r="Q734" s="133"/>
      <c r="S734" s="133"/>
      <c r="V734" s="133"/>
      <c r="W734" s="133"/>
      <c r="Y734" s="133"/>
      <c r="Z734" s="133"/>
    </row>
    <row r="735" ht="14.25" customHeight="1">
      <c r="D735" s="133"/>
      <c r="E735" s="133"/>
      <c r="G735" s="133"/>
      <c r="L735" s="133"/>
      <c r="M735" s="133"/>
      <c r="N735" s="133"/>
      <c r="O735" s="133"/>
      <c r="P735" s="133"/>
      <c r="Q735" s="133"/>
      <c r="S735" s="133"/>
      <c r="V735" s="133"/>
      <c r="W735" s="133"/>
      <c r="Y735" s="133"/>
      <c r="Z735" s="133"/>
    </row>
    <row r="736" ht="14.25" customHeight="1">
      <c r="D736" s="133"/>
      <c r="E736" s="133"/>
      <c r="G736" s="133"/>
      <c r="L736" s="133"/>
      <c r="M736" s="133"/>
      <c r="N736" s="133"/>
      <c r="O736" s="133"/>
      <c r="P736" s="133"/>
      <c r="Q736" s="133"/>
      <c r="S736" s="133"/>
      <c r="V736" s="133"/>
      <c r="W736" s="133"/>
      <c r="Y736" s="133"/>
      <c r="Z736" s="133"/>
    </row>
    <row r="737" ht="14.25" customHeight="1">
      <c r="D737" s="133"/>
      <c r="E737" s="133"/>
      <c r="G737" s="133"/>
      <c r="L737" s="133"/>
      <c r="M737" s="133"/>
      <c r="N737" s="133"/>
      <c r="O737" s="133"/>
      <c r="P737" s="133"/>
      <c r="Q737" s="133"/>
      <c r="S737" s="133"/>
      <c r="V737" s="133"/>
      <c r="W737" s="133"/>
      <c r="Y737" s="133"/>
      <c r="Z737" s="133"/>
    </row>
    <row r="738" ht="14.25" customHeight="1">
      <c r="D738" s="133"/>
      <c r="E738" s="133"/>
      <c r="G738" s="133"/>
      <c r="L738" s="133"/>
      <c r="M738" s="133"/>
      <c r="N738" s="133"/>
      <c r="O738" s="133"/>
      <c r="P738" s="133"/>
      <c r="Q738" s="133"/>
      <c r="S738" s="133"/>
      <c r="V738" s="133"/>
      <c r="W738" s="133"/>
      <c r="Y738" s="133"/>
      <c r="Z738" s="133"/>
    </row>
    <row r="739" ht="14.25" customHeight="1">
      <c r="D739" s="133"/>
      <c r="E739" s="133"/>
      <c r="G739" s="133"/>
      <c r="L739" s="133"/>
      <c r="M739" s="133"/>
      <c r="N739" s="133"/>
      <c r="O739" s="133"/>
      <c r="P739" s="133"/>
      <c r="Q739" s="133"/>
      <c r="S739" s="133"/>
      <c r="V739" s="133"/>
      <c r="W739" s="133"/>
      <c r="Y739" s="133"/>
      <c r="Z739" s="133"/>
    </row>
    <row r="740" ht="14.25" customHeight="1">
      <c r="D740" s="133"/>
      <c r="E740" s="133"/>
      <c r="G740" s="133"/>
      <c r="L740" s="133"/>
      <c r="M740" s="133"/>
      <c r="N740" s="133"/>
      <c r="O740" s="133"/>
      <c r="P740" s="133"/>
      <c r="Q740" s="133"/>
      <c r="S740" s="133"/>
      <c r="V740" s="133"/>
      <c r="W740" s="133"/>
      <c r="Y740" s="133"/>
      <c r="Z740" s="133"/>
    </row>
    <row r="741" ht="14.25" customHeight="1">
      <c r="D741" s="133"/>
      <c r="E741" s="133"/>
      <c r="G741" s="133"/>
      <c r="L741" s="133"/>
      <c r="M741" s="133"/>
      <c r="N741" s="133"/>
      <c r="O741" s="133"/>
      <c r="P741" s="133"/>
      <c r="Q741" s="133"/>
      <c r="S741" s="133"/>
      <c r="V741" s="133"/>
      <c r="W741" s="133"/>
      <c r="Y741" s="133"/>
      <c r="Z741" s="133"/>
    </row>
    <row r="742" ht="14.25" customHeight="1">
      <c r="D742" s="133"/>
      <c r="E742" s="133"/>
      <c r="G742" s="133"/>
      <c r="L742" s="133"/>
      <c r="M742" s="133"/>
      <c r="N742" s="133"/>
      <c r="O742" s="133"/>
      <c r="P742" s="133"/>
      <c r="Q742" s="133"/>
      <c r="S742" s="133"/>
      <c r="V742" s="133"/>
      <c r="W742" s="133"/>
      <c r="Y742" s="133"/>
      <c r="Z742" s="133"/>
    </row>
    <row r="743" ht="14.25" customHeight="1">
      <c r="D743" s="133"/>
      <c r="E743" s="133"/>
      <c r="G743" s="133"/>
      <c r="L743" s="133"/>
      <c r="M743" s="133"/>
      <c r="N743" s="133"/>
      <c r="O743" s="133"/>
      <c r="P743" s="133"/>
      <c r="Q743" s="133"/>
      <c r="S743" s="133"/>
      <c r="V743" s="133"/>
      <c r="W743" s="133"/>
      <c r="Y743" s="133"/>
      <c r="Z743" s="133"/>
    </row>
    <row r="744" ht="14.25" customHeight="1">
      <c r="D744" s="133"/>
      <c r="E744" s="133"/>
      <c r="G744" s="133"/>
      <c r="L744" s="133"/>
      <c r="M744" s="133"/>
      <c r="N744" s="133"/>
      <c r="O744" s="133"/>
      <c r="P744" s="133"/>
      <c r="Q744" s="133"/>
      <c r="S744" s="133"/>
      <c r="V744" s="133"/>
      <c r="W744" s="133"/>
      <c r="Y744" s="133"/>
      <c r="Z744" s="133"/>
    </row>
    <row r="745" ht="14.25" customHeight="1">
      <c r="D745" s="133"/>
      <c r="E745" s="133"/>
      <c r="G745" s="133"/>
      <c r="L745" s="133"/>
      <c r="M745" s="133"/>
      <c r="N745" s="133"/>
      <c r="O745" s="133"/>
      <c r="P745" s="133"/>
      <c r="Q745" s="133"/>
      <c r="S745" s="133"/>
      <c r="V745" s="133"/>
      <c r="W745" s="133"/>
      <c r="Y745" s="133"/>
      <c r="Z745" s="133"/>
    </row>
    <row r="746" ht="14.25" customHeight="1">
      <c r="D746" s="133"/>
      <c r="E746" s="133"/>
      <c r="G746" s="133"/>
      <c r="L746" s="133"/>
      <c r="M746" s="133"/>
      <c r="N746" s="133"/>
      <c r="O746" s="133"/>
      <c r="P746" s="133"/>
      <c r="Q746" s="133"/>
      <c r="S746" s="133"/>
      <c r="V746" s="133"/>
      <c r="W746" s="133"/>
      <c r="Y746" s="133"/>
      <c r="Z746" s="133"/>
    </row>
    <row r="747" ht="14.25" customHeight="1">
      <c r="D747" s="133"/>
      <c r="E747" s="133"/>
      <c r="G747" s="133"/>
      <c r="L747" s="133"/>
      <c r="M747" s="133"/>
      <c r="N747" s="133"/>
      <c r="O747" s="133"/>
      <c r="P747" s="133"/>
      <c r="Q747" s="133"/>
      <c r="S747" s="133"/>
      <c r="V747" s="133"/>
      <c r="W747" s="133"/>
      <c r="Y747" s="133"/>
      <c r="Z747" s="133"/>
    </row>
    <row r="748" ht="14.25" customHeight="1">
      <c r="D748" s="133"/>
      <c r="E748" s="133"/>
      <c r="G748" s="133"/>
      <c r="L748" s="133"/>
      <c r="M748" s="133"/>
      <c r="N748" s="133"/>
      <c r="O748" s="133"/>
      <c r="P748" s="133"/>
      <c r="Q748" s="133"/>
      <c r="S748" s="133"/>
      <c r="V748" s="133"/>
      <c r="W748" s="133"/>
      <c r="Y748" s="133"/>
      <c r="Z748" s="133"/>
    </row>
    <row r="749" ht="14.25" customHeight="1">
      <c r="D749" s="133"/>
      <c r="E749" s="133"/>
      <c r="G749" s="133"/>
      <c r="L749" s="133"/>
      <c r="M749" s="133"/>
      <c r="N749" s="133"/>
      <c r="O749" s="133"/>
      <c r="P749" s="133"/>
      <c r="Q749" s="133"/>
      <c r="S749" s="133"/>
      <c r="V749" s="133"/>
      <c r="W749" s="133"/>
      <c r="Y749" s="133"/>
      <c r="Z749" s="133"/>
    </row>
    <row r="750" ht="14.25" customHeight="1">
      <c r="D750" s="133"/>
      <c r="E750" s="133"/>
      <c r="G750" s="133"/>
      <c r="L750" s="133"/>
      <c r="M750" s="133"/>
      <c r="N750" s="133"/>
      <c r="O750" s="133"/>
      <c r="P750" s="133"/>
      <c r="Q750" s="133"/>
      <c r="S750" s="133"/>
      <c r="V750" s="133"/>
      <c r="W750" s="133"/>
      <c r="Y750" s="133"/>
      <c r="Z750" s="133"/>
    </row>
    <row r="751" ht="14.25" customHeight="1">
      <c r="D751" s="133"/>
      <c r="E751" s="133"/>
      <c r="G751" s="133"/>
      <c r="L751" s="133"/>
      <c r="M751" s="133"/>
      <c r="N751" s="133"/>
      <c r="O751" s="133"/>
      <c r="P751" s="133"/>
      <c r="Q751" s="133"/>
      <c r="S751" s="133"/>
      <c r="V751" s="133"/>
      <c r="W751" s="133"/>
      <c r="Y751" s="133"/>
      <c r="Z751" s="133"/>
    </row>
    <row r="752" ht="14.25" customHeight="1">
      <c r="D752" s="133"/>
      <c r="E752" s="133"/>
      <c r="G752" s="133"/>
      <c r="L752" s="133"/>
      <c r="M752" s="133"/>
      <c r="N752" s="133"/>
      <c r="O752" s="133"/>
      <c r="P752" s="133"/>
      <c r="Q752" s="133"/>
      <c r="S752" s="133"/>
      <c r="V752" s="133"/>
      <c r="W752" s="133"/>
      <c r="Y752" s="133"/>
      <c r="Z752" s="133"/>
    </row>
    <row r="753" ht="14.25" customHeight="1">
      <c r="D753" s="133"/>
      <c r="E753" s="133"/>
      <c r="G753" s="133"/>
      <c r="L753" s="133"/>
      <c r="M753" s="133"/>
      <c r="N753" s="133"/>
      <c r="O753" s="133"/>
      <c r="P753" s="133"/>
      <c r="Q753" s="133"/>
      <c r="S753" s="133"/>
      <c r="V753" s="133"/>
      <c r="W753" s="133"/>
      <c r="Y753" s="133"/>
      <c r="Z753" s="133"/>
    </row>
    <row r="754" ht="14.25" customHeight="1">
      <c r="D754" s="133"/>
      <c r="E754" s="133"/>
      <c r="G754" s="133"/>
      <c r="L754" s="133"/>
      <c r="M754" s="133"/>
      <c r="N754" s="133"/>
      <c r="O754" s="133"/>
      <c r="P754" s="133"/>
      <c r="Q754" s="133"/>
      <c r="S754" s="133"/>
      <c r="V754" s="133"/>
      <c r="W754" s="133"/>
      <c r="Y754" s="133"/>
      <c r="Z754" s="133"/>
    </row>
    <row r="755" ht="14.25" customHeight="1">
      <c r="D755" s="133"/>
      <c r="E755" s="133"/>
      <c r="G755" s="133"/>
      <c r="L755" s="133"/>
      <c r="M755" s="133"/>
      <c r="N755" s="133"/>
      <c r="O755" s="133"/>
      <c r="P755" s="133"/>
      <c r="Q755" s="133"/>
      <c r="S755" s="133"/>
      <c r="V755" s="133"/>
      <c r="W755" s="133"/>
      <c r="Y755" s="133"/>
      <c r="Z755" s="133"/>
    </row>
    <row r="756" ht="14.25" customHeight="1">
      <c r="D756" s="133"/>
      <c r="E756" s="133"/>
      <c r="G756" s="133"/>
      <c r="L756" s="133"/>
      <c r="M756" s="133"/>
      <c r="N756" s="133"/>
      <c r="O756" s="133"/>
      <c r="P756" s="133"/>
      <c r="Q756" s="133"/>
      <c r="S756" s="133"/>
      <c r="V756" s="133"/>
      <c r="W756" s="133"/>
      <c r="Y756" s="133"/>
      <c r="Z756" s="133"/>
    </row>
    <row r="757" ht="14.25" customHeight="1">
      <c r="D757" s="133"/>
      <c r="E757" s="133"/>
      <c r="G757" s="133"/>
      <c r="L757" s="133"/>
      <c r="M757" s="133"/>
      <c r="N757" s="133"/>
      <c r="O757" s="133"/>
      <c r="P757" s="133"/>
      <c r="Q757" s="133"/>
      <c r="S757" s="133"/>
      <c r="V757" s="133"/>
      <c r="W757" s="133"/>
      <c r="Y757" s="133"/>
      <c r="Z757" s="133"/>
    </row>
    <row r="758" ht="14.25" customHeight="1">
      <c r="D758" s="133"/>
      <c r="E758" s="133"/>
      <c r="G758" s="133"/>
      <c r="L758" s="133"/>
      <c r="M758" s="133"/>
      <c r="N758" s="133"/>
      <c r="O758" s="133"/>
      <c r="P758" s="133"/>
      <c r="Q758" s="133"/>
      <c r="S758" s="133"/>
      <c r="V758" s="133"/>
      <c r="W758" s="133"/>
      <c r="Y758" s="133"/>
      <c r="Z758" s="133"/>
    </row>
    <row r="759" ht="14.25" customHeight="1">
      <c r="D759" s="133"/>
      <c r="E759" s="133"/>
      <c r="G759" s="133"/>
      <c r="L759" s="133"/>
      <c r="M759" s="133"/>
      <c r="N759" s="133"/>
      <c r="O759" s="133"/>
      <c r="P759" s="133"/>
      <c r="Q759" s="133"/>
      <c r="S759" s="133"/>
      <c r="V759" s="133"/>
      <c r="W759" s="133"/>
      <c r="Y759" s="133"/>
      <c r="Z759" s="133"/>
    </row>
    <row r="760" ht="14.25" customHeight="1">
      <c r="D760" s="133"/>
      <c r="E760" s="133"/>
      <c r="G760" s="133"/>
      <c r="L760" s="133"/>
      <c r="M760" s="133"/>
      <c r="N760" s="133"/>
      <c r="O760" s="133"/>
      <c r="P760" s="133"/>
      <c r="Q760" s="133"/>
      <c r="S760" s="133"/>
      <c r="V760" s="133"/>
      <c r="W760" s="133"/>
      <c r="Y760" s="133"/>
      <c r="Z760" s="133"/>
    </row>
    <row r="761" ht="14.25" customHeight="1">
      <c r="D761" s="133"/>
      <c r="E761" s="133"/>
      <c r="G761" s="133"/>
      <c r="L761" s="133"/>
      <c r="M761" s="133"/>
      <c r="N761" s="133"/>
      <c r="O761" s="133"/>
      <c r="P761" s="133"/>
      <c r="Q761" s="133"/>
      <c r="S761" s="133"/>
      <c r="V761" s="133"/>
      <c r="W761" s="133"/>
      <c r="Y761" s="133"/>
      <c r="Z761" s="133"/>
    </row>
    <row r="762" ht="14.25" customHeight="1">
      <c r="D762" s="133"/>
      <c r="E762" s="133"/>
      <c r="G762" s="133"/>
      <c r="L762" s="133"/>
      <c r="M762" s="133"/>
      <c r="N762" s="133"/>
      <c r="O762" s="133"/>
      <c r="P762" s="133"/>
      <c r="Q762" s="133"/>
      <c r="S762" s="133"/>
      <c r="V762" s="133"/>
      <c r="W762" s="133"/>
      <c r="Y762" s="133"/>
      <c r="Z762" s="133"/>
    </row>
    <row r="763" ht="14.25" customHeight="1">
      <c r="D763" s="133"/>
      <c r="E763" s="133"/>
      <c r="G763" s="133"/>
      <c r="L763" s="133"/>
      <c r="M763" s="133"/>
      <c r="N763" s="133"/>
      <c r="O763" s="133"/>
      <c r="P763" s="133"/>
      <c r="Q763" s="133"/>
      <c r="S763" s="133"/>
      <c r="V763" s="133"/>
      <c r="W763" s="133"/>
      <c r="Y763" s="133"/>
      <c r="Z763" s="133"/>
    </row>
    <row r="764" ht="14.25" customHeight="1">
      <c r="D764" s="133"/>
      <c r="E764" s="133"/>
      <c r="G764" s="133"/>
      <c r="L764" s="133"/>
      <c r="M764" s="133"/>
      <c r="N764" s="133"/>
      <c r="O764" s="133"/>
      <c r="P764" s="133"/>
      <c r="Q764" s="133"/>
      <c r="S764" s="133"/>
      <c r="V764" s="133"/>
      <c r="W764" s="133"/>
      <c r="Y764" s="133"/>
      <c r="Z764" s="133"/>
    </row>
    <row r="765" ht="14.25" customHeight="1">
      <c r="D765" s="133"/>
      <c r="E765" s="133"/>
      <c r="G765" s="133"/>
      <c r="L765" s="133"/>
      <c r="M765" s="133"/>
      <c r="N765" s="133"/>
      <c r="O765" s="133"/>
      <c r="P765" s="133"/>
      <c r="Q765" s="133"/>
      <c r="S765" s="133"/>
      <c r="V765" s="133"/>
      <c r="W765" s="133"/>
      <c r="Y765" s="133"/>
      <c r="Z765" s="133"/>
    </row>
    <row r="766" ht="14.25" customHeight="1">
      <c r="D766" s="133"/>
      <c r="E766" s="133"/>
      <c r="G766" s="133"/>
      <c r="L766" s="133"/>
      <c r="M766" s="133"/>
      <c r="N766" s="133"/>
      <c r="O766" s="133"/>
      <c r="P766" s="133"/>
      <c r="Q766" s="133"/>
      <c r="S766" s="133"/>
      <c r="V766" s="133"/>
      <c r="W766" s="133"/>
      <c r="Y766" s="133"/>
      <c r="Z766" s="133"/>
    </row>
    <row r="767" ht="14.25" customHeight="1">
      <c r="D767" s="133"/>
      <c r="E767" s="133"/>
      <c r="G767" s="133"/>
      <c r="L767" s="133"/>
      <c r="M767" s="133"/>
      <c r="N767" s="133"/>
      <c r="O767" s="133"/>
      <c r="P767" s="133"/>
      <c r="Q767" s="133"/>
      <c r="S767" s="133"/>
      <c r="V767" s="133"/>
      <c r="W767" s="133"/>
      <c r="Y767" s="133"/>
      <c r="Z767" s="133"/>
    </row>
    <row r="768" ht="14.25" customHeight="1">
      <c r="D768" s="133"/>
      <c r="E768" s="133"/>
      <c r="G768" s="133"/>
      <c r="L768" s="133"/>
      <c r="M768" s="133"/>
      <c r="N768" s="133"/>
      <c r="O768" s="133"/>
      <c r="P768" s="133"/>
      <c r="Q768" s="133"/>
      <c r="S768" s="133"/>
      <c r="V768" s="133"/>
      <c r="W768" s="133"/>
      <c r="Y768" s="133"/>
      <c r="Z768" s="133"/>
    </row>
    <row r="769" ht="14.25" customHeight="1">
      <c r="D769" s="133"/>
      <c r="E769" s="133"/>
      <c r="G769" s="133"/>
      <c r="L769" s="133"/>
      <c r="M769" s="133"/>
      <c r="N769" s="133"/>
      <c r="O769" s="133"/>
      <c r="P769" s="133"/>
      <c r="Q769" s="133"/>
      <c r="S769" s="133"/>
      <c r="V769" s="133"/>
      <c r="W769" s="133"/>
      <c r="Y769" s="133"/>
      <c r="Z769" s="133"/>
    </row>
    <row r="770" ht="14.25" customHeight="1">
      <c r="D770" s="133"/>
      <c r="E770" s="133"/>
      <c r="G770" s="133"/>
      <c r="L770" s="133"/>
      <c r="M770" s="133"/>
      <c r="N770" s="133"/>
      <c r="O770" s="133"/>
      <c r="P770" s="133"/>
      <c r="Q770" s="133"/>
      <c r="S770" s="133"/>
      <c r="V770" s="133"/>
      <c r="W770" s="133"/>
      <c r="Y770" s="133"/>
      <c r="Z770" s="133"/>
    </row>
    <row r="771" ht="14.25" customHeight="1">
      <c r="D771" s="133"/>
      <c r="E771" s="133"/>
      <c r="G771" s="133"/>
      <c r="L771" s="133"/>
      <c r="M771" s="133"/>
      <c r="N771" s="133"/>
      <c r="O771" s="133"/>
      <c r="P771" s="133"/>
      <c r="Q771" s="133"/>
      <c r="S771" s="133"/>
      <c r="V771" s="133"/>
      <c r="W771" s="133"/>
      <c r="Y771" s="133"/>
      <c r="Z771" s="133"/>
    </row>
    <row r="772" ht="14.25" customHeight="1">
      <c r="D772" s="133"/>
      <c r="E772" s="133"/>
      <c r="G772" s="133"/>
      <c r="L772" s="133"/>
      <c r="M772" s="133"/>
      <c r="N772" s="133"/>
      <c r="O772" s="133"/>
      <c r="P772" s="133"/>
      <c r="Q772" s="133"/>
      <c r="S772" s="133"/>
      <c r="V772" s="133"/>
      <c r="W772" s="133"/>
      <c r="Y772" s="133"/>
      <c r="Z772" s="133"/>
    </row>
    <row r="773" ht="14.25" customHeight="1">
      <c r="D773" s="133"/>
      <c r="E773" s="133"/>
      <c r="G773" s="133"/>
      <c r="L773" s="133"/>
      <c r="M773" s="133"/>
      <c r="N773" s="133"/>
      <c r="O773" s="133"/>
      <c r="P773" s="133"/>
      <c r="Q773" s="133"/>
      <c r="S773" s="133"/>
      <c r="V773" s="133"/>
      <c r="W773" s="133"/>
      <c r="Y773" s="133"/>
      <c r="Z773" s="133"/>
    </row>
    <row r="774" ht="14.25" customHeight="1">
      <c r="D774" s="133"/>
      <c r="E774" s="133"/>
      <c r="G774" s="133"/>
      <c r="L774" s="133"/>
      <c r="M774" s="133"/>
      <c r="N774" s="133"/>
      <c r="O774" s="133"/>
      <c r="P774" s="133"/>
      <c r="Q774" s="133"/>
      <c r="S774" s="133"/>
      <c r="V774" s="133"/>
      <c r="W774" s="133"/>
      <c r="Y774" s="133"/>
      <c r="Z774" s="133"/>
    </row>
    <row r="775" ht="14.25" customHeight="1">
      <c r="D775" s="133"/>
      <c r="E775" s="133"/>
      <c r="G775" s="133"/>
      <c r="L775" s="133"/>
      <c r="M775" s="133"/>
      <c r="N775" s="133"/>
      <c r="O775" s="133"/>
      <c r="P775" s="133"/>
      <c r="Q775" s="133"/>
      <c r="S775" s="133"/>
      <c r="V775" s="133"/>
      <c r="W775" s="133"/>
      <c r="Y775" s="133"/>
      <c r="Z775" s="133"/>
    </row>
    <row r="776" ht="14.25" customHeight="1">
      <c r="D776" s="133"/>
      <c r="E776" s="133"/>
      <c r="G776" s="133"/>
      <c r="L776" s="133"/>
      <c r="M776" s="133"/>
      <c r="N776" s="133"/>
      <c r="O776" s="133"/>
      <c r="P776" s="133"/>
      <c r="Q776" s="133"/>
      <c r="S776" s="133"/>
      <c r="V776" s="133"/>
      <c r="W776" s="133"/>
      <c r="Y776" s="133"/>
      <c r="Z776" s="133"/>
    </row>
    <row r="777" ht="14.25" customHeight="1">
      <c r="D777" s="133"/>
      <c r="E777" s="133"/>
      <c r="G777" s="133"/>
      <c r="L777" s="133"/>
      <c r="M777" s="133"/>
      <c r="N777" s="133"/>
      <c r="O777" s="133"/>
      <c r="P777" s="133"/>
      <c r="Q777" s="133"/>
      <c r="S777" s="133"/>
      <c r="V777" s="133"/>
      <c r="W777" s="133"/>
      <c r="Y777" s="133"/>
      <c r="Z777" s="133"/>
    </row>
    <row r="778" ht="14.25" customHeight="1">
      <c r="D778" s="133"/>
      <c r="E778" s="133"/>
      <c r="G778" s="133"/>
      <c r="L778" s="133"/>
      <c r="M778" s="133"/>
      <c r="N778" s="133"/>
      <c r="O778" s="133"/>
      <c r="P778" s="133"/>
      <c r="Q778" s="133"/>
      <c r="S778" s="133"/>
      <c r="V778" s="133"/>
      <c r="W778" s="133"/>
      <c r="Y778" s="133"/>
      <c r="Z778" s="133"/>
    </row>
    <row r="779" ht="14.25" customHeight="1">
      <c r="D779" s="133"/>
      <c r="E779" s="133"/>
      <c r="G779" s="133"/>
      <c r="L779" s="133"/>
      <c r="M779" s="133"/>
      <c r="N779" s="133"/>
      <c r="O779" s="133"/>
      <c r="P779" s="133"/>
      <c r="Q779" s="133"/>
      <c r="S779" s="133"/>
      <c r="V779" s="133"/>
      <c r="W779" s="133"/>
      <c r="Y779" s="133"/>
      <c r="Z779" s="133"/>
    </row>
    <row r="780" ht="14.25" customHeight="1">
      <c r="D780" s="133"/>
      <c r="E780" s="133"/>
      <c r="G780" s="133"/>
      <c r="L780" s="133"/>
      <c r="M780" s="133"/>
      <c r="N780" s="133"/>
      <c r="O780" s="133"/>
      <c r="P780" s="133"/>
      <c r="Q780" s="133"/>
      <c r="S780" s="133"/>
      <c r="V780" s="133"/>
      <c r="W780" s="133"/>
      <c r="Y780" s="133"/>
      <c r="Z780" s="133"/>
    </row>
    <row r="781" ht="14.25" customHeight="1">
      <c r="D781" s="133"/>
      <c r="E781" s="133"/>
      <c r="G781" s="133"/>
      <c r="L781" s="133"/>
      <c r="M781" s="133"/>
      <c r="N781" s="133"/>
      <c r="O781" s="133"/>
      <c r="P781" s="133"/>
      <c r="Q781" s="133"/>
      <c r="S781" s="133"/>
      <c r="V781" s="133"/>
      <c r="W781" s="133"/>
      <c r="Y781" s="133"/>
      <c r="Z781" s="133"/>
    </row>
    <row r="782" ht="14.25" customHeight="1">
      <c r="D782" s="133"/>
      <c r="E782" s="133"/>
      <c r="G782" s="133"/>
      <c r="L782" s="133"/>
      <c r="M782" s="133"/>
      <c r="N782" s="133"/>
      <c r="O782" s="133"/>
      <c r="P782" s="133"/>
      <c r="Q782" s="133"/>
      <c r="S782" s="133"/>
      <c r="V782" s="133"/>
      <c r="W782" s="133"/>
      <c r="Y782" s="133"/>
      <c r="Z782" s="133"/>
    </row>
    <row r="783" ht="14.25" customHeight="1">
      <c r="D783" s="133"/>
      <c r="E783" s="133"/>
      <c r="G783" s="133"/>
      <c r="L783" s="133"/>
      <c r="M783" s="133"/>
      <c r="N783" s="133"/>
      <c r="O783" s="133"/>
      <c r="P783" s="133"/>
      <c r="Q783" s="133"/>
      <c r="S783" s="133"/>
      <c r="V783" s="133"/>
      <c r="W783" s="133"/>
      <c r="Y783" s="133"/>
      <c r="Z783" s="133"/>
    </row>
    <row r="784" ht="14.25" customHeight="1">
      <c r="D784" s="133"/>
      <c r="E784" s="133"/>
      <c r="G784" s="133"/>
      <c r="L784" s="133"/>
      <c r="M784" s="133"/>
      <c r="N784" s="133"/>
      <c r="O784" s="133"/>
      <c r="P784" s="133"/>
      <c r="Q784" s="133"/>
      <c r="S784" s="133"/>
      <c r="V784" s="133"/>
      <c r="W784" s="133"/>
      <c r="Y784" s="133"/>
      <c r="Z784" s="133"/>
    </row>
    <row r="785" ht="14.25" customHeight="1">
      <c r="D785" s="133"/>
      <c r="E785" s="133"/>
      <c r="G785" s="133"/>
      <c r="L785" s="133"/>
      <c r="M785" s="133"/>
      <c r="N785" s="133"/>
      <c r="O785" s="133"/>
      <c r="P785" s="133"/>
      <c r="Q785" s="133"/>
      <c r="S785" s="133"/>
      <c r="V785" s="133"/>
      <c r="W785" s="133"/>
      <c r="Y785" s="133"/>
      <c r="Z785" s="133"/>
    </row>
    <row r="786" ht="14.25" customHeight="1">
      <c r="D786" s="133"/>
      <c r="E786" s="133"/>
      <c r="G786" s="133"/>
      <c r="L786" s="133"/>
      <c r="M786" s="133"/>
      <c r="N786" s="133"/>
      <c r="O786" s="133"/>
      <c r="P786" s="133"/>
      <c r="Q786" s="133"/>
      <c r="S786" s="133"/>
      <c r="V786" s="133"/>
      <c r="W786" s="133"/>
      <c r="Y786" s="133"/>
      <c r="Z786" s="133"/>
    </row>
    <row r="787" ht="14.25" customHeight="1">
      <c r="D787" s="133"/>
      <c r="E787" s="133"/>
      <c r="G787" s="133"/>
      <c r="L787" s="133"/>
      <c r="M787" s="133"/>
      <c r="N787" s="133"/>
      <c r="O787" s="133"/>
      <c r="P787" s="133"/>
      <c r="Q787" s="133"/>
      <c r="S787" s="133"/>
      <c r="V787" s="133"/>
      <c r="W787" s="133"/>
      <c r="Y787" s="133"/>
      <c r="Z787" s="133"/>
    </row>
    <row r="788" ht="14.25" customHeight="1">
      <c r="D788" s="133"/>
      <c r="E788" s="133"/>
      <c r="G788" s="133"/>
      <c r="L788" s="133"/>
      <c r="M788" s="133"/>
      <c r="N788" s="133"/>
      <c r="O788" s="133"/>
      <c r="P788" s="133"/>
      <c r="Q788" s="133"/>
      <c r="S788" s="133"/>
      <c r="V788" s="133"/>
      <c r="W788" s="133"/>
      <c r="Y788" s="133"/>
      <c r="Z788" s="133"/>
    </row>
    <row r="789" ht="14.25" customHeight="1">
      <c r="D789" s="133"/>
      <c r="E789" s="133"/>
      <c r="G789" s="133"/>
      <c r="L789" s="133"/>
      <c r="M789" s="133"/>
      <c r="N789" s="133"/>
      <c r="O789" s="133"/>
      <c r="P789" s="133"/>
      <c r="Q789" s="133"/>
      <c r="S789" s="133"/>
      <c r="V789" s="133"/>
      <c r="W789" s="133"/>
      <c r="Y789" s="133"/>
      <c r="Z789" s="133"/>
    </row>
    <row r="790" ht="14.25" customHeight="1">
      <c r="D790" s="133"/>
      <c r="E790" s="133"/>
      <c r="G790" s="133"/>
      <c r="L790" s="133"/>
      <c r="M790" s="133"/>
      <c r="N790" s="133"/>
      <c r="O790" s="133"/>
      <c r="P790" s="133"/>
      <c r="Q790" s="133"/>
      <c r="S790" s="133"/>
      <c r="V790" s="133"/>
      <c r="W790" s="133"/>
      <c r="Y790" s="133"/>
      <c r="Z790" s="133"/>
    </row>
    <row r="791" ht="14.25" customHeight="1">
      <c r="D791" s="133"/>
      <c r="E791" s="133"/>
      <c r="G791" s="133"/>
      <c r="L791" s="133"/>
      <c r="M791" s="133"/>
      <c r="N791" s="133"/>
      <c r="O791" s="133"/>
      <c r="P791" s="133"/>
      <c r="Q791" s="133"/>
      <c r="S791" s="133"/>
      <c r="V791" s="133"/>
      <c r="W791" s="133"/>
      <c r="Y791" s="133"/>
      <c r="Z791" s="133"/>
    </row>
    <row r="792" ht="14.25" customHeight="1">
      <c r="D792" s="133"/>
      <c r="E792" s="133"/>
      <c r="G792" s="133"/>
      <c r="L792" s="133"/>
      <c r="M792" s="133"/>
      <c r="N792" s="133"/>
      <c r="O792" s="133"/>
      <c r="P792" s="133"/>
      <c r="Q792" s="133"/>
      <c r="S792" s="133"/>
      <c r="V792" s="133"/>
      <c r="W792" s="133"/>
      <c r="Y792" s="133"/>
      <c r="Z792" s="133"/>
    </row>
    <row r="793" ht="14.25" customHeight="1">
      <c r="D793" s="133"/>
      <c r="E793" s="133"/>
      <c r="G793" s="133"/>
      <c r="L793" s="133"/>
      <c r="M793" s="133"/>
      <c r="N793" s="133"/>
      <c r="O793" s="133"/>
      <c r="P793" s="133"/>
      <c r="Q793" s="133"/>
      <c r="S793" s="133"/>
      <c r="V793" s="133"/>
      <c r="W793" s="133"/>
      <c r="Y793" s="133"/>
      <c r="Z793" s="133"/>
    </row>
    <row r="794" ht="14.25" customHeight="1">
      <c r="D794" s="133"/>
      <c r="E794" s="133"/>
      <c r="G794" s="133"/>
      <c r="L794" s="133"/>
      <c r="M794" s="133"/>
      <c r="N794" s="133"/>
      <c r="O794" s="133"/>
      <c r="P794" s="133"/>
      <c r="Q794" s="133"/>
      <c r="S794" s="133"/>
      <c r="V794" s="133"/>
      <c r="W794" s="133"/>
      <c r="Y794" s="133"/>
      <c r="Z794" s="133"/>
    </row>
    <row r="795" ht="14.25" customHeight="1">
      <c r="D795" s="133"/>
      <c r="E795" s="133"/>
      <c r="G795" s="133"/>
      <c r="L795" s="133"/>
      <c r="M795" s="133"/>
      <c r="N795" s="133"/>
      <c r="O795" s="133"/>
      <c r="P795" s="133"/>
      <c r="Q795" s="133"/>
      <c r="S795" s="133"/>
      <c r="V795" s="133"/>
      <c r="W795" s="133"/>
      <c r="Y795" s="133"/>
      <c r="Z795" s="133"/>
    </row>
    <row r="796" ht="14.25" customHeight="1">
      <c r="D796" s="133"/>
      <c r="E796" s="133"/>
      <c r="G796" s="133"/>
      <c r="L796" s="133"/>
      <c r="M796" s="133"/>
      <c r="N796" s="133"/>
      <c r="O796" s="133"/>
      <c r="P796" s="133"/>
      <c r="Q796" s="133"/>
      <c r="S796" s="133"/>
      <c r="V796" s="133"/>
      <c r="W796" s="133"/>
      <c r="Y796" s="133"/>
      <c r="Z796" s="133"/>
    </row>
    <row r="797" ht="14.25" customHeight="1">
      <c r="D797" s="133"/>
      <c r="E797" s="133"/>
      <c r="G797" s="133"/>
      <c r="L797" s="133"/>
      <c r="M797" s="133"/>
      <c r="N797" s="133"/>
      <c r="O797" s="133"/>
      <c r="P797" s="133"/>
      <c r="Q797" s="133"/>
      <c r="S797" s="133"/>
      <c r="V797" s="133"/>
      <c r="W797" s="133"/>
      <c r="Y797" s="133"/>
      <c r="Z797" s="133"/>
    </row>
    <row r="798" ht="14.25" customHeight="1">
      <c r="D798" s="133"/>
      <c r="E798" s="133"/>
      <c r="G798" s="133"/>
      <c r="L798" s="133"/>
      <c r="M798" s="133"/>
      <c r="N798" s="133"/>
      <c r="O798" s="133"/>
      <c r="P798" s="133"/>
      <c r="Q798" s="133"/>
      <c r="S798" s="133"/>
      <c r="V798" s="133"/>
      <c r="W798" s="133"/>
      <c r="Y798" s="133"/>
      <c r="Z798" s="133"/>
    </row>
    <row r="799" ht="14.25" customHeight="1">
      <c r="D799" s="133"/>
      <c r="E799" s="133"/>
      <c r="G799" s="133"/>
      <c r="L799" s="133"/>
      <c r="M799" s="133"/>
      <c r="N799" s="133"/>
      <c r="O799" s="133"/>
      <c r="P799" s="133"/>
      <c r="Q799" s="133"/>
      <c r="S799" s="133"/>
      <c r="V799" s="133"/>
      <c r="W799" s="133"/>
      <c r="Y799" s="133"/>
      <c r="Z799" s="133"/>
    </row>
    <row r="800" ht="14.25" customHeight="1">
      <c r="D800" s="133"/>
      <c r="E800" s="133"/>
      <c r="G800" s="133"/>
      <c r="L800" s="133"/>
      <c r="M800" s="133"/>
      <c r="N800" s="133"/>
      <c r="O800" s="133"/>
      <c r="P800" s="133"/>
      <c r="Q800" s="133"/>
      <c r="S800" s="133"/>
      <c r="V800" s="133"/>
      <c r="W800" s="133"/>
      <c r="Y800" s="133"/>
      <c r="Z800" s="133"/>
    </row>
    <row r="801" ht="14.25" customHeight="1">
      <c r="D801" s="133"/>
      <c r="E801" s="133"/>
      <c r="G801" s="133"/>
      <c r="L801" s="133"/>
      <c r="M801" s="133"/>
      <c r="N801" s="133"/>
      <c r="O801" s="133"/>
      <c r="P801" s="133"/>
      <c r="Q801" s="133"/>
      <c r="S801" s="133"/>
      <c r="V801" s="133"/>
      <c r="W801" s="133"/>
      <c r="Y801" s="133"/>
      <c r="Z801" s="133"/>
    </row>
    <row r="802" ht="14.25" customHeight="1">
      <c r="D802" s="133"/>
      <c r="E802" s="133"/>
      <c r="G802" s="133"/>
      <c r="L802" s="133"/>
      <c r="M802" s="133"/>
      <c r="N802" s="133"/>
      <c r="O802" s="133"/>
      <c r="P802" s="133"/>
      <c r="Q802" s="133"/>
      <c r="S802" s="133"/>
      <c r="V802" s="133"/>
      <c r="W802" s="133"/>
      <c r="Y802" s="133"/>
      <c r="Z802" s="133"/>
    </row>
    <row r="803" ht="14.25" customHeight="1">
      <c r="D803" s="133"/>
      <c r="E803" s="133"/>
      <c r="G803" s="133"/>
      <c r="L803" s="133"/>
      <c r="M803" s="133"/>
      <c r="N803" s="133"/>
      <c r="O803" s="133"/>
      <c r="P803" s="133"/>
      <c r="Q803" s="133"/>
      <c r="S803" s="133"/>
      <c r="V803" s="133"/>
      <c r="W803" s="133"/>
      <c r="Y803" s="133"/>
      <c r="Z803" s="133"/>
    </row>
    <row r="804" ht="14.25" customHeight="1">
      <c r="D804" s="133"/>
      <c r="E804" s="133"/>
      <c r="G804" s="133"/>
      <c r="L804" s="133"/>
      <c r="M804" s="133"/>
      <c r="N804" s="133"/>
      <c r="O804" s="133"/>
      <c r="P804" s="133"/>
      <c r="Q804" s="133"/>
      <c r="S804" s="133"/>
      <c r="V804" s="133"/>
      <c r="W804" s="133"/>
      <c r="Y804" s="133"/>
      <c r="Z804" s="133"/>
    </row>
    <row r="805" ht="14.25" customHeight="1">
      <c r="D805" s="133"/>
      <c r="E805" s="133"/>
      <c r="G805" s="133"/>
      <c r="L805" s="133"/>
      <c r="M805" s="133"/>
      <c r="N805" s="133"/>
      <c r="O805" s="133"/>
      <c r="P805" s="133"/>
      <c r="Q805" s="133"/>
      <c r="S805" s="133"/>
      <c r="V805" s="133"/>
      <c r="W805" s="133"/>
      <c r="Y805" s="133"/>
      <c r="Z805" s="133"/>
    </row>
    <row r="806" ht="14.25" customHeight="1">
      <c r="D806" s="133"/>
      <c r="E806" s="133"/>
      <c r="G806" s="133"/>
      <c r="L806" s="133"/>
      <c r="M806" s="133"/>
      <c r="N806" s="133"/>
      <c r="O806" s="133"/>
      <c r="P806" s="133"/>
      <c r="Q806" s="133"/>
      <c r="S806" s="133"/>
      <c r="V806" s="133"/>
      <c r="W806" s="133"/>
      <c r="Y806" s="133"/>
      <c r="Z806" s="133"/>
    </row>
    <row r="807" ht="14.25" customHeight="1">
      <c r="D807" s="133"/>
      <c r="E807" s="133"/>
      <c r="G807" s="133"/>
      <c r="L807" s="133"/>
      <c r="M807" s="133"/>
      <c r="N807" s="133"/>
      <c r="O807" s="133"/>
      <c r="P807" s="133"/>
      <c r="Q807" s="133"/>
      <c r="S807" s="133"/>
      <c r="V807" s="133"/>
      <c r="W807" s="133"/>
      <c r="Y807" s="133"/>
      <c r="Z807" s="133"/>
    </row>
    <row r="808" ht="14.25" customHeight="1">
      <c r="D808" s="133"/>
      <c r="E808" s="133"/>
      <c r="G808" s="133"/>
      <c r="L808" s="133"/>
      <c r="M808" s="133"/>
      <c r="N808" s="133"/>
      <c r="O808" s="133"/>
      <c r="P808" s="133"/>
      <c r="Q808" s="133"/>
      <c r="S808" s="133"/>
      <c r="V808" s="133"/>
      <c r="W808" s="133"/>
      <c r="Y808" s="133"/>
      <c r="Z808" s="133"/>
    </row>
    <row r="809" ht="14.25" customHeight="1">
      <c r="D809" s="133"/>
      <c r="E809" s="133"/>
      <c r="G809" s="133"/>
      <c r="L809" s="133"/>
      <c r="M809" s="133"/>
      <c r="N809" s="133"/>
      <c r="O809" s="133"/>
      <c r="P809" s="133"/>
      <c r="Q809" s="133"/>
      <c r="S809" s="133"/>
      <c r="V809" s="133"/>
      <c r="W809" s="133"/>
      <c r="Y809" s="133"/>
      <c r="Z809" s="133"/>
    </row>
    <row r="810" ht="14.25" customHeight="1">
      <c r="D810" s="133"/>
      <c r="E810" s="133"/>
      <c r="G810" s="133"/>
      <c r="L810" s="133"/>
      <c r="M810" s="133"/>
      <c r="N810" s="133"/>
      <c r="O810" s="133"/>
      <c r="P810" s="133"/>
      <c r="Q810" s="133"/>
      <c r="S810" s="133"/>
      <c r="V810" s="133"/>
      <c r="W810" s="133"/>
      <c r="Y810" s="133"/>
      <c r="Z810" s="133"/>
    </row>
    <row r="811" ht="14.25" customHeight="1">
      <c r="D811" s="133"/>
      <c r="E811" s="133"/>
      <c r="G811" s="133"/>
      <c r="L811" s="133"/>
      <c r="M811" s="133"/>
      <c r="N811" s="133"/>
      <c r="O811" s="133"/>
      <c r="P811" s="133"/>
      <c r="Q811" s="133"/>
      <c r="S811" s="133"/>
      <c r="V811" s="133"/>
      <c r="W811" s="133"/>
      <c r="Y811" s="133"/>
      <c r="Z811" s="133"/>
    </row>
    <row r="812" ht="14.25" customHeight="1">
      <c r="D812" s="133"/>
      <c r="E812" s="133"/>
      <c r="G812" s="133"/>
      <c r="L812" s="133"/>
      <c r="M812" s="133"/>
      <c r="N812" s="133"/>
      <c r="O812" s="133"/>
      <c r="P812" s="133"/>
      <c r="Q812" s="133"/>
      <c r="S812" s="133"/>
      <c r="V812" s="133"/>
      <c r="W812" s="133"/>
      <c r="Y812" s="133"/>
      <c r="Z812" s="133"/>
    </row>
    <row r="813" ht="14.25" customHeight="1">
      <c r="D813" s="133"/>
      <c r="E813" s="133"/>
      <c r="G813" s="133"/>
      <c r="L813" s="133"/>
      <c r="M813" s="133"/>
      <c r="N813" s="133"/>
      <c r="O813" s="133"/>
      <c r="P813" s="133"/>
      <c r="Q813" s="133"/>
      <c r="S813" s="133"/>
      <c r="V813" s="133"/>
      <c r="W813" s="133"/>
      <c r="Y813" s="133"/>
      <c r="Z813" s="133"/>
    </row>
    <row r="814" ht="14.25" customHeight="1">
      <c r="D814" s="133"/>
      <c r="E814" s="133"/>
      <c r="G814" s="133"/>
      <c r="L814" s="133"/>
      <c r="M814" s="133"/>
      <c r="N814" s="133"/>
      <c r="O814" s="133"/>
      <c r="P814" s="133"/>
      <c r="Q814" s="133"/>
      <c r="S814" s="133"/>
      <c r="V814" s="133"/>
      <c r="W814" s="133"/>
      <c r="Y814" s="133"/>
      <c r="Z814" s="133"/>
    </row>
    <row r="815" ht="14.25" customHeight="1">
      <c r="D815" s="133"/>
      <c r="E815" s="133"/>
      <c r="G815" s="133"/>
      <c r="L815" s="133"/>
      <c r="M815" s="133"/>
      <c r="N815" s="133"/>
      <c r="O815" s="133"/>
      <c r="P815" s="133"/>
      <c r="Q815" s="133"/>
      <c r="S815" s="133"/>
      <c r="V815" s="133"/>
      <c r="W815" s="133"/>
      <c r="Y815" s="133"/>
      <c r="Z815" s="133"/>
    </row>
    <row r="816" ht="14.25" customHeight="1">
      <c r="D816" s="133"/>
      <c r="E816" s="133"/>
      <c r="G816" s="133"/>
      <c r="L816" s="133"/>
      <c r="M816" s="133"/>
      <c r="N816" s="133"/>
      <c r="O816" s="133"/>
      <c r="P816" s="133"/>
      <c r="Q816" s="133"/>
      <c r="S816" s="133"/>
      <c r="V816" s="133"/>
      <c r="W816" s="133"/>
      <c r="Y816" s="133"/>
      <c r="Z816" s="133"/>
    </row>
    <row r="817" ht="14.25" customHeight="1">
      <c r="D817" s="133"/>
      <c r="E817" s="133"/>
      <c r="G817" s="133"/>
      <c r="L817" s="133"/>
      <c r="M817" s="133"/>
      <c r="N817" s="133"/>
      <c r="O817" s="133"/>
      <c r="P817" s="133"/>
      <c r="Q817" s="133"/>
      <c r="S817" s="133"/>
      <c r="V817" s="133"/>
      <c r="W817" s="133"/>
      <c r="Y817" s="133"/>
      <c r="Z817" s="133"/>
    </row>
    <row r="818" ht="14.25" customHeight="1">
      <c r="D818" s="133"/>
      <c r="E818" s="133"/>
      <c r="G818" s="133"/>
      <c r="L818" s="133"/>
      <c r="M818" s="133"/>
      <c r="N818" s="133"/>
      <c r="O818" s="133"/>
      <c r="P818" s="133"/>
      <c r="Q818" s="133"/>
      <c r="S818" s="133"/>
      <c r="V818" s="133"/>
      <c r="W818" s="133"/>
      <c r="Y818" s="133"/>
      <c r="Z818" s="133"/>
    </row>
    <row r="819" ht="14.25" customHeight="1">
      <c r="D819" s="133"/>
      <c r="E819" s="133"/>
      <c r="G819" s="133"/>
      <c r="L819" s="133"/>
      <c r="M819" s="133"/>
      <c r="N819" s="133"/>
      <c r="O819" s="133"/>
      <c r="P819" s="133"/>
      <c r="Q819" s="133"/>
      <c r="S819" s="133"/>
      <c r="V819" s="133"/>
      <c r="W819" s="133"/>
      <c r="Y819" s="133"/>
      <c r="Z819" s="133"/>
    </row>
    <row r="820" ht="14.25" customHeight="1">
      <c r="D820" s="133"/>
      <c r="E820" s="133"/>
      <c r="G820" s="133"/>
      <c r="L820" s="133"/>
      <c r="M820" s="133"/>
      <c r="N820" s="133"/>
      <c r="O820" s="133"/>
      <c r="P820" s="133"/>
      <c r="Q820" s="133"/>
      <c r="S820" s="133"/>
      <c r="V820" s="133"/>
      <c r="W820" s="133"/>
      <c r="Y820" s="133"/>
      <c r="Z820" s="133"/>
    </row>
    <row r="821" ht="14.25" customHeight="1">
      <c r="D821" s="133"/>
      <c r="E821" s="133"/>
      <c r="G821" s="133"/>
      <c r="L821" s="133"/>
      <c r="M821" s="133"/>
      <c r="N821" s="133"/>
      <c r="O821" s="133"/>
      <c r="P821" s="133"/>
      <c r="Q821" s="133"/>
      <c r="S821" s="133"/>
      <c r="V821" s="133"/>
      <c r="W821" s="133"/>
      <c r="Y821" s="133"/>
      <c r="Z821" s="133"/>
    </row>
    <row r="822" ht="14.25" customHeight="1">
      <c r="D822" s="133"/>
      <c r="E822" s="133"/>
      <c r="G822" s="133"/>
      <c r="L822" s="133"/>
      <c r="M822" s="133"/>
      <c r="N822" s="133"/>
      <c r="O822" s="133"/>
      <c r="P822" s="133"/>
      <c r="Q822" s="133"/>
      <c r="S822" s="133"/>
      <c r="V822" s="133"/>
      <c r="W822" s="133"/>
      <c r="Y822" s="133"/>
      <c r="Z822" s="133"/>
    </row>
    <row r="823" ht="14.25" customHeight="1">
      <c r="D823" s="133"/>
      <c r="E823" s="133"/>
      <c r="G823" s="133"/>
      <c r="L823" s="133"/>
      <c r="M823" s="133"/>
      <c r="N823" s="133"/>
      <c r="O823" s="133"/>
      <c r="P823" s="133"/>
      <c r="Q823" s="133"/>
      <c r="S823" s="133"/>
      <c r="V823" s="133"/>
      <c r="W823" s="133"/>
      <c r="Y823" s="133"/>
      <c r="Z823" s="133"/>
    </row>
    <row r="824" ht="14.25" customHeight="1">
      <c r="D824" s="133"/>
      <c r="E824" s="133"/>
      <c r="G824" s="133"/>
      <c r="L824" s="133"/>
      <c r="M824" s="133"/>
      <c r="N824" s="133"/>
      <c r="O824" s="133"/>
      <c r="P824" s="133"/>
      <c r="Q824" s="133"/>
      <c r="S824" s="133"/>
      <c r="V824" s="133"/>
      <c r="W824" s="133"/>
      <c r="Y824" s="133"/>
      <c r="Z824" s="133"/>
    </row>
    <row r="825" ht="14.25" customHeight="1">
      <c r="D825" s="133"/>
      <c r="E825" s="133"/>
      <c r="G825" s="133"/>
      <c r="L825" s="133"/>
      <c r="M825" s="133"/>
      <c r="N825" s="133"/>
      <c r="O825" s="133"/>
      <c r="P825" s="133"/>
      <c r="Q825" s="133"/>
      <c r="S825" s="133"/>
      <c r="V825" s="133"/>
      <c r="W825" s="133"/>
      <c r="Y825" s="133"/>
      <c r="Z825" s="133"/>
    </row>
    <row r="826" ht="14.25" customHeight="1">
      <c r="D826" s="133"/>
      <c r="E826" s="133"/>
      <c r="G826" s="133"/>
      <c r="L826" s="133"/>
      <c r="M826" s="133"/>
      <c r="N826" s="133"/>
      <c r="O826" s="133"/>
      <c r="P826" s="133"/>
      <c r="Q826" s="133"/>
      <c r="S826" s="133"/>
      <c r="V826" s="133"/>
      <c r="W826" s="133"/>
      <c r="Y826" s="133"/>
      <c r="Z826" s="133"/>
    </row>
    <row r="827" ht="14.25" customHeight="1">
      <c r="D827" s="133"/>
      <c r="E827" s="133"/>
      <c r="G827" s="133"/>
      <c r="L827" s="133"/>
      <c r="M827" s="133"/>
      <c r="N827" s="133"/>
      <c r="O827" s="133"/>
      <c r="P827" s="133"/>
      <c r="Q827" s="133"/>
      <c r="S827" s="133"/>
      <c r="V827" s="133"/>
      <c r="W827" s="133"/>
      <c r="Y827" s="133"/>
      <c r="Z827" s="133"/>
    </row>
    <row r="828" ht="14.25" customHeight="1">
      <c r="D828" s="133"/>
      <c r="E828" s="133"/>
      <c r="G828" s="133"/>
      <c r="L828" s="133"/>
      <c r="M828" s="133"/>
      <c r="N828" s="133"/>
      <c r="O828" s="133"/>
      <c r="P828" s="133"/>
      <c r="Q828" s="133"/>
      <c r="S828" s="133"/>
      <c r="V828" s="133"/>
      <c r="W828" s="133"/>
      <c r="Y828" s="133"/>
      <c r="Z828" s="133"/>
    </row>
    <row r="829" ht="14.25" customHeight="1">
      <c r="D829" s="133"/>
      <c r="E829" s="133"/>
      <c r="G829" s="133"/>
      <c r="L829" s="133"/>
      <c r="M829" s="133"/>
      <c r="N829" s="133"/>
      <c r="O829" s="133"/>
      <c r="P829" s="133"/>
      <c r="Q829" s="133"/>
      <c r="S829" s="133"/>
      <c r="V829" s="133"/>
      <c r="W829" s="133"/>
      <c r="Y829" s="133"/>
      <c r="Z829" s="133"/>
    </row>
    <row r="830" ht="14.25" customHeight="1">
      <c r="D830" s="133"/>
      <c r="E830" s="133"/>
      <c r="G830" s="133"/>
      <c r="L830" s="133"/>
      <c r="M830" s="133"/>
      <c r="N830" s="133"/>
      <c r="O830" s="133"/>
      <c r="P830" s="133"/>
      <c r="Q830" s="133"/>
      <c r="S830" s="133"/>
      <c r="V830" s="133"/>
      <c r="W830" s="133"/>
      <c r="Y830" s="133"/>
      <c r="Z830" s="133"/>
    </row>
    <row r="831" ht="14.25" customHeight="1">
      <c r="D831" s="133"/>
      <c r="E831" s="133"/>
      <c r="G831" s="133"/>
      <c r="L831" s="133"/>
      <c r="M831" s="133"/>
      <c r="N831" s="133"/>
      <c r="O831" s="133"/>
      <c r="P831" s="133"/>
      <c r="Q831" s="133"/>
      <c r="S831" s="133"/>
      <c r="V831" s="133"/>
      <c r="W831" s="133"/>
      <c r="Y831" s="133"/>
      <c r="Z831" s="133"/>
    </row>
    <row r="832" ht="14.25" customHeight="1">
      <c r="D832" s="133"/>
      <c r="E832" s="133"/>
      <c r="G832" s="133"/>
      <c r="L832" s="133"/>
      <c r="M832" s="133"/>
      <c r="N832" s="133"/>
      <c r="O832" s="133"/>
      <c r="P832" s="133"/>
      <c r="Q832" s="133"/>
      <c r="S832" s="133"/>
      <c r="V832" s="133"/>
      <c r="W832" s="133"/>
      <c r="Y832" s="133"/>
      <c r="Z832" s="133"/>
    </row>
    <row r="833" ht="14.25" customHeight="1">
      <c r="D833" s="133"/>
      <c r="E833" s="133"/>
      <c r="G833" s="133"/>
      <c r="L833" s="133"/>
      <c r="M833" s="133"/>
      <c r="N833" s="133"/>
      <c r="O833" s="133"/>
      <c r="P833" s="133"/>
      <c r="Q833" s="133"/>
      <c r="S833" s="133"/>
      <c r="V833" s="133"/>
      <c r="W833" s="133"/>
      <c r="Y833" s="133"/>
      <c r="Z833" s="133"/>
    </row>
    <row r="834" ht="14.25" customHeight="1">
      <c r="D834" s="133"/>
      <c r="E834" s="133"/>
      <c r="G834" s="133"/>
      <c r="L834" s="133"/>
      <c r="M834" s="133"/>
      <c r="N834" s="133"/>
      <c r="O834" s="133"/>
      <c r="P834" s="133"/>
      <c r="Q834" s="133"/>
      <c r="S834" s="133"/>
      <c r="V834" s="133"/>
      <c r="W834" s="133"/>
      <c r="Y834" s="133"/>
      <c r="Z834" s="133"/>
    </row>
    <row r="835" ht="14.25" customHeight="1">
      <c r="D835" s="133"/>
      <c r="E835" s="133"/>
      <c r="G835" s="133"/>
      <c r="L835" s="133"/>
      <c r="M835" s="133"/>
      <c r="N835" s="133"/>
      <c r="O835" s="133"/>
      <c r="P835" s="133"/>
      <c r="Q835" s="133"/>
      <c r="S835" s="133"/>
      <c r="V835" s="133"/>
      <c r="W835" s="133"/>
      <c r="Y835" s="133"/>
      <c r="Z835" s="133"/>
    </row>
    <row r="836" ht="14.25" customHeight="1">
      <c r="D836" s="133"/>
      <c r="E836" s="133"/>
      <c r="G836" s="133"/>
      <c r="L836" s="133"/>
      <c r="M836" s="133"/>
      <c r="N836" s="133"/>
      <c r="O836" s="133"/>
      <c r="P836" s="133"/>
      <c r="Q836" s="133"/>
      <c r="S836" s="133"/>
      <c r="V836" s="133"/>
      <c r="W836" s="133"/>
      <c r="Y836" s="133"/>
      <c r="Z836" s="133"/>
    </row>
    <row r="837" ht="14.25" customHeight="1">
      <c r="D837" s="133"/>
      <c r="E837" s="133"/>
      <c r="G837" s="133"/>
      <c r="L837" s="133"/>
      <c r="M837" s="133"/>
      <c r="N837" s="133"/>
      <c r="O837" s="133"/>
      <c r="P837" s="133"/>
      <c r="Q837" s="133"/>
      <c r="S837" s="133"/>
      <c r="V837" s="133"/>
      <c r="W837" s="133"/>
      <c r="Y837" s="133"/>
      <c r="Z837" s="133"/>
    </row>
    <row r="838" ht="14.25" customHeight="1">
      <c r="D838" s="133"/>
      <c r="E838" s="133"/>
      <c r="G838" s="133"/>
      <c r="L838" s="133"/>
      <c r="M838" s="133"/>
      <c r="N838" s="133"/>
      <c r="O838" s="133"/>
      <c r="P838" s="133"/>
      <c r="Q838" s="133"/>
      <c r="S838" s="133"/>
      <c r="V838" s="133"/>
      <c r="W838" s="133"/>
      <c r="Y838" s="133"/>
      <c r="Z838" s="133"/>
    </row>
    <row r="839" ht="14.25" customHeight="1">
      <c r="D839" s="133"/>
      <c r="E839" s="133"/>
      <c r="G839" s="133"/>
      <c r="L839" s="133"/>
      <c r="M839" s="133"/>
      <c r="N839" s="133"/>
      <c r="O839" s="133"/>
      <c r="P839" s="133"/>
      <c r="Q839" s="133"/>
      <c r="S839" s="133"/>
      <c r="V839" s="133"/>
      <c r="W839" s="133"/>
      <c r="Y839" s="133"/>
      <c r="Z839" s="133"/>
    </row>
    <row r="840" ht="14.25" customHeight="1">
      <c r="D840" s="133"/>
      <c r="E840" s="133"/>
      <c r="G840" s="133"/>
      <c r="L840" s="133"/>
      <c r="M840" s="133"/>
      <c r="N840" s="133"/>
      <c r="O840" s="133"/>
      <c r="P840" s="133"/>
      <c r="Q840" s="133"/>
      <c r="S840" s="133"/>
      <c r="V840" s="133"/>
      <c r="W840" s="133"/>
      <c r="Y840" s="133"/>
      <c r="Z840" s="133"/>
    </row>
    <row r="841" ht="14.25" customHeight="1">
      <c r="D841" s="133"/>
      <c r="E841" s="133"/>
      <c r="G841" s="133"/>
      <c r="L841" s="133"/>
      <c r="M841" s="133"/>
      <c r="N841" s="133"/>
      <c r="O841" s="133"/>
      <c r="P841" s="133"/>
      <c r="Q841" s="133"/>
      <c r="S841" s="133"/>
      <c r="V841" s="133"/>
      <c r="W841" s="133"/>
      <c r="Y841" s="133"/>
      <c r="Z841" s="133"/>
    </row>
    <row r="842" ht="14.25" customHeight="1">
      <c r="D842" s="133"/>
      <c r="E842" s="133"/>
      <c r="G842" s="133"/>
      <c r="L842" s="133"/>
      <c r="M842" s="133"/>
      <c r="N842" s="133"/>
      <c r="O842" s="133"/>
      <c r="P842" s="133"/>
      <c r="Q842" s="133"/>
      <c r="S842" s="133"/>
      <c r="V842" s="133"/>
      <c r="W842" s="133"/>
      <c r="Y842" s="133"/>
      <c r="Z842" s="133"/>
    </row>
    <row r="843" ht="14.25" customHeight="1">
      <c r="D843" s="133"/>
      <c r="E843" s="133"/>
      <c r="G843" s="133"/>
      <c r="L843" s="133"/>
      <c r="M843" s="133"/>
      <c r="N843" s="133"/>
      <c r="O843" s="133"/>
      <c r="P843" s="133"/>
      <c r="Q843" s="133"/>
      <c r="S843" s="133"/>
      <c r="V843" s="133"/>
      <c r="W843" s="133"/>
      <c r="Y843" s="133"/>
      <c r="Z843" s="133"/>
    </row>
    <row r="844" ht="14.25" customHeight="1">
      <c r="D844" s="133"/>
      <c r="E844" s="133"/>
      <c r="G844" s="133"/>
      <c r="L844" s="133"/>
      <c r="M844" s="133"/>
      <c r="N844" s="133"/>
      <c r="O844" s="133"/>
      <c r="P844" s="133"/>
      <c r="Q844" s="133"/>
      <c r="S844" s="133"/>
      <c r="V844" s="133"/>
      <c r="W844" s="133"/>
      <c r="Y844" s="133"/>
      <c r="Z844" s="133"/>
    </row>
    <row r="845" ht="14.25" customHeight="1">
      <c r="D845" s="133"/>
      <c r="E845" s="133"/>
      <c r="G845" s="133"/>
      <c r="L845" s="133"/>
      <c r="M845" s="133"/>
      <c r="N845" s="133"/>
      <c r="O845" s="133"/>
      <c r="P845" s="133"/>
      <c r="Q845" s="133"/>
      <c r="S845" s="133"/>
      <c r="V845" s="133"/>
      <c r="W845" s="133"/>
      <c r="Y845" s="133"/>
      <c r="Z845" s="133"/>
    </row>
    <row r="846" ht="14.25" customHeight="1">
      <c r="D846" s="133"/>
      <c r="E846" s="133"/>
      <c r="G846" s="133"/>
      <c r="L846" s="133"/>
      <c r="M846" s="133"/>
      <c r="N846" s="133"/>
      <c r="O846" s="133"/>
      <c r="P846" s="133"/>
      <c r="Q846" s="133"/>
      <c r="S846" s="133"/>
      <c r="V846" s="133"/>
      <c r="W846" s="133"/>
      <c r="Y846" s="133"/>
      <c r="Z846" s="133"/>
    </row>
    <row r="847" ht="14.25" customHeight="1">
      <c r="D847" s="133"/>
      <c r="E847" s="133"/>
      <c r="G847" s="133"/>
      <c r="L847" s="133"/>
      <c r="M847" s="133"/>
      <c r="N847" s="133"/>
      <c r="O847" s="133"/>
      <c r="P847" s="133"/>
      <c r="Q847" s="133"/>
      <c r="S847" s="133"/>
      <c r="V847" s="133"/>
      <c r="W847" s="133"/>
      <c r="Y847" s="133"/>
      <c r="Z847" s="133"/>
    </row>
    <row r="848" ht="14.25" customHeight="1">
      <c r="D848" s="133"/>
      <c r="E848" s="133"/>
      <c r="G848" s="133"/>
      <c r="L848" s="133"/>
      <c r="M848" s="133"/>
      <c r="N848" s="133"/>
      <c r="O848" s="133"/>
      <c r="P848" s="133"/>
      <c r="Q848" s="133"/>
      <c r="S848" s="133"/>
      <c r="V848" s="133"/>
      <c r="W848" s="133"/>
      <c r="Y848" s="133"/>
      <c r="Z848" s="133"/>
    </row>
    <row r="849" ht="14.25" customHeight="1">
      <c r="D849" s="133"/>
      <c r="E849" s="133"/>
      <c r="G849" s="133"/>
      <c r="L849" s="133"/>
      <c r="M849" s="133"/>
      <c r="N849" s="133"/>
      <c r="O849" s="133"/>
      <c r="P849" s="133"/>
      <c r="Q849" s="133"/>
      <c r="S849" s="133"/>
      <c r="V849" s="133"/>
      <c r="W849" s="133"/>
      <c r="Y849" s="133"/>
      <c r="Z849" s="133"/>
    </row>
    <row r="850" ht="14.25" customHeight="1">
      <c r="D850" s="133"/>
      <c r="E850" s="133"/>
      <c r="G850" s="133"/>
      <c r="L850" s="133"/>
      <c r="M850" s="133"/>
      <c r="N850" s="133"/>
      <c r="O850" s="133"/>
      <c r="P850" s="133"/>
      <c r="Q850" s="133"/>
      <c r="S850" s="133"/>
      <c r="V850" s="133"/>
      <c r="W850" s="133"/>
      <c r="Y850" s="133"/>
      <c r="Z850" s="133"/>
    </row>
    <row r="851" ht="14.25" customHeight="1">
      <c r="D851" s="133"/>
      <c r="E851" s="133"/>
      <c r="G851" s="133"/>
      <c r="L851" s="133"/>
      <c r="M851" s="133"/>
      <c r="N851" s="133"/>
      <c r="O851" s="133"/>
      <c r="P851" s="133"/>
      <c r="Q851" s="133"/>
      <c r="S851" s="133"/>
      <c r="V851" s="133"/>
      <c r="W851" s="133"/>
      <c r="Y851" s="133"/>
      <c r="Z851" s="133"/>
    </row>
    <row r="852" ht="14.25" customHeight="1">
      <c r="D852" s="133"/>
      <c r="E852" s="133"/>
      <c r="G852" s="133"/>
      <c r="L852" s="133"/>
      <c r="M852" s="133"/>
      <c r="N852" s="133"/>
      <c r="O852" s="133"/>
      <c r="P852" s="133"/>
      <c r="Q852" s="133"/>
      <c r="S852" s="133"/>
      <c r="V852" s="133"/>
      <c r="W852" s="133"/>
      <c r="Y852" s="133"/>
      <c r="Z852" s="133"/>
    </row>
    <row r="853" ht="14.25" customHeight="1">
      <c r="D853" s="133"/>
      <c r="E853" s="133"/>
      <c r="G853" s="133"/>
      <c r="L853" s="133"/>
      <c r="M853" s="133"/>
      <c r="N853" s="133"/>
      <c r="O853" s="133"/>
      <c r="P853" s="133"/>
      <c r="Q853" s="133"/>
      <c r="S853" s="133"/>
      <c r="V853" s="133"/>
      <c r="W853" s="133"/>
      <c r="Y853" s="133"/>
      <c r="Z853" s="133"/>
    </row>
    <row r="854" ht="14.25" customHeight="1">
      <c r="D854" s="133"/>
      <c r="E854" s="133"/>
      <c r="G854" s="133"/>
      <c r="L854" s="133"/>
      <c r="M854" s="133"/>
      <c r="N854" s="133"/>
      <c r="O854" s="133"/>
      <c r="P854" s="133"/>
      <c r="Q854" s="133"/>
      <c r="S854" s="133"/>
      <c r="V854" s="133"/>
      <c r="W854" s="133"/>
      <c r="Y854" s="133"/>
      <c r="Z854" s="133"/>
    </row>
    <row r="855" ht="14.25" customHeight="1">
      <c r="D855" s="133"/>
      <c r="E855" s="133"/>
      <c r="G855" s="133"/>
      <c r="L855" s="133"/>
      <c r="M855" s="133"/>
      <c r="N855" s="133"/>
      <c r="O855" s="133"/>
      <c r="P855" s="133"/>
      <c r="Q855" s="133"/>
      <c r="S855" s="133"/>
      <c r="V855" s="133"/>
      <c r="W855" s="133"/>
      <c r="Y855" s="133"/>
      <c r="Z855" s="133"/>
    </row>
    <row r="856" ht="14.25" customHeight="1">
      <c r="D856" s="133"/>
      <c r="E856" s="133"/>
      <c r="G856" s="133"/>
      <c r="L856" s="133"/>
      <c r="M856" s="133"/>
      <c r="N856" s="133"/>
      <c r="O856" s="133"/>
      <c r="P856" s="133"/>
      <c r="Q856" s="133"/>
      <c r="S856" s="133"/>
      <c r="V856" s="133"/>
      <c r="W856" s="133"/>
      <c r="Y856" s="133"/>
      <c r="Z856" s="133"/>
    </row>
    <row r="857" ht="14.25" customHeight="1">
      <c r="D857" s="133"/>
      <c r="E857" s="133"/>
      <c r="G857" s="133"/>
      <c r="L857" s="133"/>
      <c r="M857" s="133"/>
      <c r="N857" s="133"/>
      <c r="O857" s="133"/>
      <c r="P857" s="133"/>
      <c r="Q857" s="133"/>
      <c r="S857" s="133"/>
      <c r="V857" s="133"/>
      <c r="W857" s="133"/>
      <c r="Y857" s="133"/>
      <c r="Z857" s="133"/>
    </row>
    <row r="858" ht="14.25" customHeight="1">
      <c r="D858" s="133"/>
      <c r="E858" s="133"/>
      <c r="G858" s="133"/>
      <c r="L858" s="133"/>
      <c r="M858" s="133"/>
      <c r="N858" s="133"/>
      <c r="O858" s="133"/>
      <c r="P858" s="133"/>
      <c r="Q858" s="133"/>
      <c r="S858" s="133"/>
      <c r="V858" s="133"/>
      <c r="W858" s="133"/>
      <c r="Y858" s="133"/>
      <c r="Z858" s="133"/>
    </row>
    <row r="859" ht="14.25" customHeight="1">
      <c r="D859" s="133"/>
      <c r="E859" s="133"/>
      <c r="G859" s="133"/>
      <c r="L859" s="133"/>
      <c r="M859" s="133"/>
      <c r="N859" s="133"/>
      <c r="O859" s="133"/>
      <c r="P859" s="133"/>
      <c r="Q859" s="133"/>
      <c r="S859" s="133"/>
      <c r="V859" s="133"/>
      <c r="W859" s="133"/>
      <c r="Y859" s="133"/>
      <c r="Z859" s="133"/>
    </row>
    <row r="860" ht="14.25" customHeight="1">
      <c r="D860" s="133"/>
      <c r="E860" s="133"/>
      <c r="G860" s="133"/>
      <c r="L860" s="133"/>
      <c r="M860" s="133"/>
      <c r="N860" s="133"/>
      <c r="O860" s="133"/>
      <c r="P860" s="133"/>
      <c r="Q860" s="133"/>
      <c r="S860" s="133"/>
      <c r="V860" s="133"/>
      <c r="W860" s="133"/>
      <c r="Y860" s="133"/>
      <c r="Z860" s="133"/>
    </row>
    <row r="861" ht="14.25" customHeight="1">
      <c r="D861" s="133"/>
      <c r="E861" s="133"/>
      <c r="G861" s="133"/>
      <c r="L861" s="133"/>
      <c r="M861" s="133"/>
      <c r="N861" s="133"/>
      <c r="O861" s="133"/>
      <c r="P861" s="133"/>
      <c r="Q861" s="133"/>
      <c r="S861" s="133"/>
      <c r="V861" s="133"/>
      <c r="W861" s="133"/>
      <c r="Y861" s="133"/>
      <c r="Z861" s="133"/>
    </row>
    <row r="862" ht="14.25" customHeight="1">
      <c r="D862" s="133"/>
      <c r="E862" s="133"/>
      <c r="G862" s="133"/>
      <c r="L862" s="133"/>
      <c r="M862" s="133"/>
      <c r="N862" s="133"/>
      <c r="O862" s="133"/>
      <c r="P862" s="133"/>
      <c r="Q862" s="133"/>
      <c r="S862" s="133"/>
      <c r="V862" s="133"/>
      <c r="W862" s="133"/>
      <c r="Y862" s="133"/>
      <c r="Z862" s="133"/>
    </row>
    <row r="863" ht="14.25" customHeight="1">
      <c r="D863" s="133"/>
      <c r="E863" s="133"/>
      <c r="G863" s="133"/>
      <c r="L863" s="133"/>
      <c r="M863" s="133"/>
      <c r="N863" s="133"/>
      <c r="O863" s="133"/>
      <c r="P863" s="133"/>
      <c r="Q863" s="133"/>
      <c r="S863" s="133"/>
      <c r="V863" s="133"/>
      <c r="W863" s="133"/>
      <c r="Y863" s="133"/>
      <c r="Z863" s="133"/>
    </row>
    <row r="864" ht="14.25" customHeight="1">
      <c r="D864" s="133"/>
      <c r="E864" s="133"/>
      <c r="G864" s="133"/>
      <c r="L864" s="133"/>
      <c r="M864" s="133"/>
      <c r="N864" s="133"/>
      <c r="O864" s="133"/>
      <c r="P864" s="133"/>
      <c r="Q864" s="133"/>
      <c r="S864" s="133"/>
      <c r="V864" s="133"/>
      <c r="W864" s="133"/>
      <c r="Y864" s="133"/>
      <c r="Z864" s="133"/>
    </row>
    <row r="865" ht="14.25" customHeight="1">
      <c r="D865" s="133"/>
      <c r="E865" s="133"/>
      <c r="G865" s="133"/>
      <c r="L865" s="133"/>
      <c r="M865" s="133"/>
      <c r="N865" s="133"/>
      <c r="O865" s="133"/>
      <c r="P865" s="133"/>
      <c r="Q865" s="133"/>
      <c r="S865" s="133"/>
      <c r="V865" s="133"/>
      <c r="W865" s="133"/>
      <c r="Y865" s="133"/>
      <c r="Z865" s="133"/>
    </row>
    <row r="866" ht="14.25" customHeight="1">
      <c r="D866" s="133"/>
      <c r="E866" s="133"/>
      <c r="G866" s="133"/>
      <c r="L866" s="133"/>
      <c r="M866" s="133"/>
      <c r="N866" s="133"/>
      <c r="O866" s="133"/>
      <c r="P866" s="133"/>
      <c r="Q866" s="133"/>
      <c r="S866" s="133"/>
      <c r="V866" s="133"/>
      <c r="W866" s="133"/>
      <c r="Y866" s="133"/>
      <c r="Z866" s="133"/>
    </row>
    <row r="867" ht="14.25" customHeight="1">
      <c r="D867" s="133"/>
      <c r="E867" s="133"/>
      <c r="G867" s="133"/>
      <c r="L867" s="133"/>
      <c r="M867" s="133"/>
      <c r="N867" s="133"/>
      <c r="O867" s="133"/>
      <c r="P867" s="133"/>
      <c r="Q867" s="133"/>
      <c r="S867" s="133"/>
      <c r="V867" s="133"/>
      <c r="W867" s="133"/>
      <c r="Y867" s="133"/>
      <c r="Z867" s="133"/>
    </row>
    <row r="868" ht="14.25" customHeight="1">
      <c r="D868" s="133"/>
      <c r="E868" s="133"/>
      <c r="G868" s="133"/>
      <c r="L868" s="133"/>
      <c r="M868" s="133"/>
      <c r="N868" s="133"/>
      <c r="O868" s="133"/>
      <c r="P868" s="133"/>
      <c r="Q868" s="133"/>
      <c r="S868" s="133"/>
      <c r="V868" s="133"/>
      <c r="W868" s="133"/>
      <c r="Y868" s="133"/>
      <c r="Z868" s="133"/>
    </row>
    <row r="869" ht="14.25" customHeight="1">
      <c r="D869" s="133"/>
      <c r="E869" s="133"/>
      <c r="G869" s="133"/>
      <c r="L869" s="133"/>
      <c r="M869" s="133"/>
      <c r="N869" s="133"/>
      <c r="O869" s="133"/>
      <c r="P869" s="133"/>
      <c r="Q869" s="133"/>
      <c r="S869" s="133"/>
      <c r="V869" s="133"/>
      <c r="W869" s="133"/>
      <c r="Y869" s="133"/>
      <c r="Z869" s="133"/>
    </row>
    <row r="870" ht="14.25" customHeight="1">
      <c r="D870" s="133"/>
      <c r="E870" s="133"/>
      <c r="G870" s="133"/>
      <c r="L870" s="133"/>
      <c r="M870" s="133"/>
      <c r="N870" s="133"/>
      <c r="O870" s="133"/>
      <c r="P870" s="133"/>
      <c r="Q870" s="133"/>
      <c r="S870" s="133"/>
      <c r="V870" s="133"/>
      <c r="W870" s="133"/>
      <c r="Y870" s="133"/>
      <c r="Z870" s="133"/>
    </row>
    <row r="871" ht="14.25" customHeight="1">
      <c r="D871" s="133"/>
      <c r="E871" s="133"/>
      <c r="G871" s="133"/>
      <c r="L871" s="133"/>
      <c r="M871" s="133"/>
      <c r="N871" s="133"/>
      <c r="O871" s="133"/>
      <c r="P871" s="133"/>
      <c r="Q871" s="133"/>
      <c r="S871" s="133"/>
      <c r="V871" s="133"/>
      <c r="W871" s="133"/>
      <c r="Y871" s="133"/>
      <c r="Z871" s="133"/>
    </row>
    <row r="872" ht="14.25" customHeight="1">
      <c r="D872" s="133"/>
      <c r="E872" s="133"/>
      <c r="G872" s="133"/>
      <c r="L872" s="133"/>
      <c r="M872" s="133"/>
      <c r="N872" s="133"/>
      <c r="O872" s="133"/>
      <c r="P872" s="133"/>
      <c r="Q872" s="133"/>
      <c r="S872" s="133"/>
      <c r="V872" s="133"/>
      <c r="W872" s="133"/>
      <c r="Y872" s="133"/>
      <c r="Z872" s="133"/>
    </row>
    <row r="873" ht="14.25" customHeight="1">
      <c r="D873" s="133"/>
      <c r="E873" s="133"/>
      <c r="G873" s="133"/>
      <c r="L873" s="133"/>
      <c r="M873" s="133"/>
      <c r="N873" s="133"/>
      <c r="O873" s="133"/>
      <c r="P873" s="133"/>
      <c r="Q873" s="133"/>
      <c r="S873" s="133"/>
      <c r="V873" s="133"/>
      <c r="W873" s="133"/>
      <c r="Y873" s="133"/>
      <c r="Z873" s="133"/>
    </row>
    <row r="874" ht="14.25" customHeight="1">
      <c r="D874" s="133"/>
      <c r="E874" s="133"/>
      <c r="G874" s="133"/>
      <c r="L874" s="133"/>
      <c r="M874" s="133"/>
      <c r="N874" s="133"/>
      <c r="O874" s="133"/>
      <c r="P874" s="133"/>
      <c r="Q874" s="133"/>
      <c r="S874" s="133"/>
      <c r="V874" s="133"/>
      <c r="W874" s="133"/>
      <c r="Y874" s="133"/>
      <c r="Z874" s="133"/>
    </row>
    <row r="875" ht="14.25" customHeight="1">
      <c r="D875" s="133"/>
      <c r="E875" s="133"/>
      <c r="G875" s="133"/>
      <c r="L875" s="133"/>
      <c r="M875" s="133"/>
      <c r="N875" s="133"/>
      <c r="O875" s="133"/>
      <c r="P875" s="133"/>
      <c r="Q875" s="133"/>
      <c r="S875" s="133"/>
      <c r="V875" s="133"/>
      <c r="W875" s="133"/>
      <c r="Y875" s="133"/>
      <c r="Z875" s="133"/>
    </row>
    <row r="876" ht="14.25" customHeight="1">
      <c r="D876" s="133"/>
      <c r="E876" s="133"/>
      <c r="G876" s="133"/>
      <c r="L876" s="133"/>
      <c r="M876" s="133"/>
      <c r="N876" s="133"/>
      <c r="O876" s="133"/>
      <c r="P876" s="133"/>
      <c r="Q876" s="133"/>
      <c r="S876" s="133"/>
      <c r="V876" s="133"/>
      <c r="W876" s="133"/>
      <c r="Y876" s="133"/>
      <c r="Z876" s="133"/>
    </row>
    <row r="877" ht="14.25" customHeight="1">
      <c r="D877" s="133"/>
      <c r="E877" s="133"/>
      <c r="G877" s="133"/>
      <c r="L877" s="133"/>
      <c r="M877" s="133"/>
      <c r="N877" s="133"/>
      <c r="O877" s="133"/>
      <c r="P877" s="133"/>
      <c r="Q877" s="133"/>
      <c r="S877" s="133"/>
      <c r="V877" s="133"/>
      <c r="W877" s="133"/>
      <c r="Y877" s="133"/>
      <c r="Z877" s="133"/>
    </row>
    <row r="878" ht="14.25" customHeight="1">
      <c r="D878" s="133"/>
      <c r="E878" s="133"/>
      <c r="G878" s="133"/>
      <c r="L878" s="133"/>
      <c r="M878" s="133"/>
      <c r="N878" s="133"/>
      <c r="O878" s="133"/>
      <c r="P878" s="133"/>
      <c r="Q878" s="133"/>
      <c r="S878" s="133"/>
      <c r="V878" s="133"/>
      <c r="W878" s="133"/>
      <c r="Y878" s="133"/>
      <c r="Z878" s="133"/>
    </row>
    <row r="879" ht="14.25" customHeight="1">
      <c r="D879" s="133"/>
      <c r="E879" s="133"/>
      <c r="G879" s="133"/>
      <c r="L879" s="133"/>
      <c r="M879" s="133"/>
      <c r="N879" s="133"/>
      <c r="O879" s="133"/>
      <c r="P879" s="133"/>
      <c r="Q879" s="133"/>
      <c r="S879" s="133"/>
      <c r="V879" s="133"/>
      <c r="W879" s="133"/>
      <c r="Y879" s="133"/>
      <c r="Z879" s="133"/>
    </row>
    <row r="880" ht="14.25" customHeight="1">
      <c r="D880" s="133"/>
      <c r="E880" s="133"/>
      <c r="G880" s="133"/>
      <c r="L880" s="133"/>
      <c r="M880" s="133"/>
      <c r="N880" s="133"/>
      <c r="O880" s="133"/>
      <c r="P880" s="133"/>
      <c r="Q880" s="133"/>
      <c r="S880" s="133"/>
      <c r="V880" s="133"/>
      <c r="W880" s="133"/>
      <c r="Y880" s="133"/>
      <c r="Z880" s="133"/>
    </row>
    <row r="881" ht="14.25" customHeight="1">
      <c r="D881" s="133"/>
      <c r="E881" s="133"/>
      <c r="G881" s="133"/>
      <c r="L881" s="133"/>
      <c r="M881" s="133"/>
      <c r="N881" s="133"/>
      <c r="O881" s="133"/>
      <c r="P881" s="133"/>
      <c r="Q881" s="133"/>
      <c r="S881" s="133"/>
      <c r="V881" s="133"/>
      <c r="W881" s="133"/>
      <c r="Y881" s="133"/>
      <c r="Z881" s="133"/>
    </row>
    <row r="882" ht="14.25" customHeight="1">
      <c r="D882" s="133"/>
      <c r="E882" s="133"/>
      <c r="G882" s="133"/>
      <c r="L882" s="133"/>
      <c r="M882" s="133"/>
      <c r="N882" s="133"/>
      <c r="O882" s="133"/>
      <c r="P882" s="133"/>
      <c r="Q882" s="133"/>
      <c r="S882" s="133"/>
      <c r="V882" s="133"/>
      <c r="W882" s="133"/>
      <c r="Y882" s="133"/>
      <c r="Z882" s="133"/>
    </row>
    <row r="883" ht="14.25" customHeight="1">
      <c r="D883" s="133"/>
      <c r="E883" s="133"/>
      <c r="G883" s="133"/>
      <c r="L883" s="133"/>
      <c r="M883" s="133"/>
      <c r="N883" s="133"/>
      <c r="O883" s="133"/>
      <c r="P883" s="133"/>
      <c r="Q883" s="133"/>
      <c r="S883" s="133"/>
      <c r="V883" s="133"/>
      <c r="W883" s="133"/>
      <c r="Y883" s="133"/>
      <c r="Z883" s="133"/>
    </row>
    <row r="884" ht="14.25" customHeight="1">
      <c r="D884" s="133"/>
      <c r="E884" s="133"/>
      <c r="G884" s="133"/>
      <c r="L884" s="133"/>
      <c r="M884" s="133"/>
      <c r="N884" s="133"/>
      <c r="O884" s="133"/>
      <c r="P884" s="133"/>
      <c r="Q884" s="133"/>
      <c r="S884" s="133"/>
      <c r="V884" s="133"/>
      <c r="W884" s="133"/>
      <c r="Y884" s="133"/>
      <c r="Z884" s="133"/>
    </row>
    <row r="885" ht="14.25" customHeight="1">
      <c r="D885" s="133"/>
      <c r="E885" s="133"/>
      <c r="G885" s="133"/>
      <c r="L885" s="133"/>
      <c r="M885" s="133"/>
      <c r="N885" s="133"/>
      <c r="O885" s="133"/>
      <c r="P885" s="133"/>
      <c r="Q885" s="133"/>
      <c r="S885" s="133"/>
      <c r="V885" s="133"/>
      <c r="W885" s="133"/>
      <c r="Y885" s="133"/>
      <c r="Z885" s="133"/>
    </row>
    <row r="886" ht="14.25" customHeight="1">
      <c r="D886" s="133"/>
      <c r="E886" s="133"/>
      <c r="G886" s="133"/>
      <c r="L886" s="133"/>
      <c r="M886" s="133"/>
      <c r="N886" s="133"/>
      <c r="O886" s="133"/>
      <c r="P886" s="133"/>
      <c r="Q886" s="133"/>
      <c r="S886" s="133"/>
      <c r="V886" s="133"/>
      <c r="W886" s="133"/>
      <c r="Y886" s="133"/>
      <c r="Z886" s="133"/>
    </row>
    <row r="887" ht="14.25" customHeight="1">
      <c r="D887" s="133"/>
      <c r="E887" s="133"/>
      <c r="G887" s="133"/>
      <c r="L887" s="133"/>
      <c r="M887" s="133"/>
      <c r="N887" s="133"/>
      <c r="O887" s="133"/>
      <c r="P887" s="133"/>
      <c r="Q887" s="133"/>
      <c r="S887" s="133"/>
      <c r="V887" s="133"/>
      <c r="W887" s="133"/>
      <c r="Y887" s="133"/>
      <c r="Z887" s="133"/>
    </row>
    <row r="888" ht="14.25" customHeight="1">
      <c r="D888" s="133"/>
      <c r="E888" s="133"/>
      <c r="G888" s="133"/>
      <c r="L888" s="133"/>
      <c r="M888" s="133"/>
      <c r="N888" s="133"/>
      <c r="O888" s="133"/>
      <c r="P888" s="133"/>
      <c r="Q888" s="133"/>
      <c r="S888" s="133"/>
      <c r="V888" s="133"/>
      <c r="W888" s="133"/>
      <c r="Y888" s="133"/>
      <c r="Z888" s="133"/>
    </row>
    <row r="889" ht="14.25" customHeight="1">
      <c r="D889" s="133"/>
      <c r="E889" s="133"/>
      <c r="G889" s="133"/>
      <c r="L889" s="133"/>
      <c r="M889" s="133"/>
      <c r="N889" s="133"/>
      <c r="O889" s="133"/>
      <c r="P889" s="133"/>
      <c r="Q889" s="133"/>
      <c r="S889" s="133"/>
      <c r="V889" s="133"/>
      <c r="W889" s="133"/>
      <c r="Y889" s="133"/>
      <c r="Z889" s="133"/>
    </row>
    <row r="890" ht="14.25" customHeight="1">
      <c r="D890" s="133"/>
      <c r="E890" s="133"/>
      <c r="G890" s="133"/>
      <c r="L890" s="133"/>
      <c r="M890" s="133"/>
      <c r="N890" s="133"/>
      <c r="O890" s="133"/>
      <c r="P890" s="133"/>
      <c r="Q890" s="133"/>
      <c r="S890" s="133"/>
      <c r="V890" s="133"/>
      <c r="W890" s="133"/>
      <c r="Y890" s="133"/>
      <c r="Z890" s="133"/>
    </row>
    <row r="891" ht="14.25" customHeight="1">
      <c r="D891" s="133"/>
      <c r="E891" s="133"/>
      <c r="G891" s="133"/>
      <c r="L891" s="133"/>
      <c r="M891" s="133"/>
      <c r="N891" s="133"/>
      <c r="O891" s="133"/>
      <c r="P891" s="133"/>
      <c r="Q891" s="133"/>
      <c r="S891" s="133"/>
      <c r="V891" s="133"/>
      <c r="W891" s="133"/>
      <c r="Y891" s="133"/>
      <c r="Z891" s="133"/>
    </row>
    <row r="892" ht="14.25" customHeight="1">
      <c r="D892" s="133"/>
      <c r="E892" s="133"/>
      <c r="G892" s="133"/>
      <c r="L892" s="133"/>
      <c r="M892" s="133"/>
      <c r="N892" s="133"/>
      <c r="O892" s="133"/>
      <c r="P892" s="133"/>
      <c r="Q892" s="133"/>
      <c r="S892" s="133"/>
      <c r="V892" s="133"/>
      <c r="W892" s="133"/>
      <c r="Y892" s="133"/>
      <c r="Z892" s="133"/>
    </row>
    <row r="893" ht="14.25" customHeight="1">
      <c r="D893" s="133"/>
      <c r="E893" s="133"/>
      <c r="G893" s="133"/>
      <c r="L893" s="133"/>
      <c r="M893" s="133"/>
      <c r="N893" s="133"/>
      <c r="O893" s="133"/>
      <c r="P893" s="133"/>
      <c r="Q893" s="133"/>
      <c r="S893" s="133"/>
      <c r="V893" s="133"/>
      <c r="W893" s="133"/>
      <c r="Y893" s="133"/>
      <c r="Z893" s="133"/>
    </row>
    <row r="894" ht="14.25" customHeight="1">
      <c r="D894" s="133"/>
      <c r="E894" s="133"/>
      <c r="G894" s="133"/>
      <c r="L894" s="133"/>
      <c r="M894" s="133"/>
      <c r="N894" s="133"/>
      <c r="O894" s="133"/>
      <c r="P894" s="133"/>
      <c r="Q894" s="133"/>
      <c r="S894" s="133"/>
      <c r="V894" s="133"/>
      <c r="W894" s="133"/>
      <c r="Y894" s="133"/>
      <c r="Z894" s="133"/>
    </row>
    <row r="895" ht="14.25" customHeight="1">
      <c r="D895" s="133"/>
      <c r="E895" s="133"/>
      <c r="G895" s="133"/>
      <c r="L895" s="133"/>
      <c r="M895" s="133"/>
      <c r="N895" s="133"/>
      <c r="O895" s="133"/>
      <c r="P895" s="133"/>
      <c r="Q895" s="133"/>
      <c r="S895" s="133"/>
      <c r="V895" s="133"/>
      <c r="W895" s="133"/>
      <c r="Y895" s="133"/>
      <c r="Z895" s="133"/>
    </row>
    <row r="896" ht="14.25" customHeight="1">
      <c r="D896" s="133"/>
      <c r="E896" s="133"/>
      <c r="G896" s="133"/>
      <c r="L896" s="133"/>
      <c r="M896" s="133"/>
      <c r="N896" s="133"/>
      <c r="O896" s="133"/>
      <c r="P896" s="133"/>
      <c r="Q896" s="133"/>
      <c r="S896" s="133"/>
      <c r="V896" s="133"/>
      <c r="W896" s="133"/>
      <c r="Y896" s="133"/>
      <c r="Z896" s="133"/>
    </row>
    <row r="897" ht="14.25" customHeight="1">
      <c r="D897" s="133"/>
      <c r="E897" s="133"/>
      <c r="G897" s="133"/>
      <c r="L897" s="133"/>
      <c r="M897" s="133"/>
      <c r="N897" s="133"/>
      <c r="O897" s="133"/>
      <c r="P897" s="133"/>
      <c r="Q897" s="133"/>
      <c r="S897" s="133"/>
      <c r="V897" s="133"/>
      <c r="W897" s="133"/>
      <c r="Y897" s="133"/>
      <c r="Z897" s="133"/>
    </row>
    <row r="898" ht="14.25" customHeight="1">
      <c r="D898" s="133"/>
      <c r="E898" s="133"/>
      <c r="G898" s="133"/>
      <c r="L898" s="133"/>
      <c r="M898" s="133"/>
      <c r="N898" s="133"/>
      <c r="O898" s="133"/>
      <c r="P898" s="133"/>
      <c r="Q898" s="133"/>
      <c r="S898" s="133"/>
      <c r="V898" s="133"/>
      <c r="W898" s="133"/>
      <c r="Y898" s="133"/>
      <c r="Z898" s="133"/>
    </row>
    <row r="899" ht="14.25" customHeight="1">
      <c r="D899" s="133"/>
      <c r="E899" s="133"/>
      <c r="G899" s="133"/>
      <c r="L899" s="133"/>
      <c r="M899" s="133"/>
      <c r="N899" s="133"/>
      <c r="O899" s="133"/>
      <c r="P899" s="133"/>
      <c r="Q899" s="133"/>
      <c r="S899" s="133"/>
      <c r="V899" s="133"/>
      <c r="W899" s="133"/>
      <c r="Y899" s="133"/>
      <c r="Z899" s="133"/>
    </row>
    <row r="900" ht="14.25" customHeight="1">
      <c r="D900" s="133"/>
      <c r="E900" s="133"/>
      <c r="G900" s="133"/>
      <c r="L900" s="133"/>
      <c r="M900" s="133"/>
      <c r="N900" s="133"/>
      <c r="O900" s="133"/>
      <c r="P900" s="133"/>
      <c r="Q900" s="133"/>
      <c r="S900" s="133"/>
      <c r="V900" s="133"/>
      <c r="W900" s="133"/>
      <c r="Y900" s="133"/>
      <c r="Z900" s="133"/>
    </row>
    <row r="901" ht="14.25" customHeight="1">
      <c r="D901" s="133"/>
      <c r="E901" s="133"/>
      <c r="G901" s="133"/>
      <c r="L901" s="133"/>
      <c r="M901" s="133"/>
      <c r="N901" s="133"/>
      <c r="O901" s="133"/>
      <c r="P901" s="133"/>
      <c r="Q901" s="133"/>
      <c r="S901" s="133"/>
      <c r="V901" s="133"/>
      <c r="W901" s="133"/>
      <c r="Y901" s="133"/>
      <c r="Z901" s="133"/>
    </row>
    <row r="902" ht="14.25" customHeight="1">
      <c r="D902" s="133"/>
      <c r="E902" s="133"/>
      <c r="G902" s="133"/>
      <c r="L902" s="133"/>
      <c r="M902" s="133"/>
      <c r="N902" s="133"/>
      <c r="O902" s="133"/>
      <c r="P902" s="133"/>
      <c r="Q902" s="133"/>
      <c r="S902" s="133"/>
      <c r="V902" s="133"/>
      <c r="W902" s="133"/>
      <c r="Y902" s="133"/>
      <c r="Z902" s="133"/>
    </row>
    <row r="903" ht="14.25" customHeight="1">
      <c r="D903" s="133"/>
      <c r="E903" s="133"/>
      <c r="G903" s="133"/>
      <c r="L903" s="133"/>
      <c r="M903" s="133"/>
      <c r="N903" s="133"/>
      <c r="O903" s="133"/>
      <c r="P903" s="133"/>
      <c r="Q903" s="133"/>
      <c r="S903" s="133"/>
      <c r="V903" s="133"/>
      <c r="W903" s="133"/>
      <c r="Y903" s="133"/>
      <c r="Z903" s="133"/>
    </row>
    <row r="904" ht="14.25" customHeight="1">
      <c r="D904" s="133"/>
      <c r="E904" s="133"/>
      <c r="G904" s="133"/>
      <c r="L904" s="133"/>
      <c r="M904" s="133"/>
      <c r="N904" s="133"/>
      <c r="O904" s="133"/>
      <c r="P904" s="133"/>
      <c r="Q904" s="133"/>
      <c r="S904" s="133"/>
      <c r="V904" s="133"/>
      <c r="W904" s="133"/>
      <c r="Y904" s="133"/>
      <c r="Z904" s="133"/>
    </row>
    <row r="905" ht="14.25" customHeight="1">
      <c r="D905" s="133"/>
      <c r="E905" s="133"/>
      <c r="G905" s="133"/>
      <c r="L905" s="133"/>
      <c r="M905" s="133"/>
      <c r="N905" s="133"/>
      <c r="O905" s="133"/>
      <c r="P905" s="133"/>
      <c r="Q905" s="133"/>
      <c r="S905" s="133"/>
      <c r="V905" s="133"/>
      <c r="W905" s="133"/>
      <c r="Y905" s="133"/>
      <c r="Z905" s="133"/>
    </row>
    <row r="906" ht="14.25" customHeight="1">
      <c r="D906" s="133"/>
      <c r="E906" s="133"/>
      <c r="G906" s="133"/>
      <c r="L906" s="133"/>
      <c r="M906" s="133"/>
      <c r="N906" s="133"/>
      <c r="O906" s="133"/>
      <c r="P906" s="133"/>
      <c r="Q906" s="133"/>
      <c r="S906" s="133"/>
      <c r="V906" s="133"/>
      <c r="W906" s="133"/>
      <c r="Y906" s="133"/>
      <c r="Z906" s="133"/>
    </row>
    <row r="907" ht="14.25" customHeight="1">
      <c r="D907" s="133"/>
      <c r="E907" s="133"/>
      <c r="G907" s="133"/>
      <c r="L907" s="133"/>
      <c r="M907" s="133"/>
      <c r="N907" s="133"/>
      <c r="O907" s="133"/>
      <c r="P907" s="133"/>
      <c r="Q907" s="133"/>
      <c r="S907" s="133"/>
      <c r="V907" s="133"/>
      <c r="W907" s="133"/>
      <c r="Y907" s="133"/>
      <c r="Z907" s="133"/>
    </row>
    <row r="908" ht="14.25" customHeight="1">
      <c r="D908" s="133"/>
      <c r="E908" s="133"/>
      <c r="G908" s="133"/>
      <c r="L908" s="133"/>
      <c r="M908" s="133"/>
      <c r="N908" s="133"/>
      <c r="O908" s="133"/>
      <c r="P908" s="133"/>
      <c r="Q908" s="133"/>
      <c r="S908" s="133"/>
      <c r="V908" s="133"/>
      <c r="W908" s="133"/>
      <c r="Y908" s="133"/>
      <c r="Z908" s="133"/>
    </row>
    <row r="909" ht="14.25" customHeight="1">
      <c r="D909" s="133"/>
      <c r="E909" s="133"/>
      <c r="G909" s="133"/>
      <c r="L909" s="133"/>
      <c r="M909" s="133"/>
      <c r="N909" s="133"/>
      <c r="O909" s="133"/>
      <c r="P909" s="133"/>
      <c r="Q909" s="133"/>
      <c r="S909" s="133"/>
      <c r="V909" s="133"/>
      <c r="W909" s="133"/>
      <c r="Y909" s="133"/>
      <c r="Z909" s="133"/>
    </row>
    <row r="910" ht="14.25" customHeight="1">
      <c r="D910" s="133"/>
      <c r="E910" s="133"/>
      <c r="G910" s="133"/>
      <c r="L910" s="133"/>
      <c r="M910" s="133"/>
      <c r="N910" s="133"/>
      <c r="O910" s="133"/>
      <c r="P910" s="133"/>
      <c r="Q910" s="133"/>
      <c r="S910" s="133"/>
      <c r="V910" s="133"/>
      <c r="W910" s="133"/>
      <c r="Y910" s="133"/>
      <c r="Z910" s="133"/>
    </row>
    <row r="911" ht="14.25" customHeight="1">
      <c r="D911" s="133"/>
      <c r="E911" s="133"/>
      <c r="G911" s="133"/>
      <c r="L911" s="133"/>
      <c r="M911" s="133"/>
      <c r="N911" s="133"/>
      <c r="O911" s="133"/>
      <c r="P911" s="133"/>
      <c r="Q911" s="133"/>
      <c r="S911" s="133"/>
      <c r="V911" s="133"/>
      <c r="W911" s="133"/>
      <c r="Y911" s="133"/>
      <c r="Z911" s="133"/>
    </row>
    <row r="912" ht="14.25" customHeight="1">
      <c r="D912" s="133"/>
      <c r="E912" s="133"/>
      <c r="G912" s="133"/>
      <c r="L912" s="133"/>
      <c r="M912" s="133"/>
      <c r="N912" s="133"/>
      <c r="O912" s="133"/>
      <c r="P912" s="133"/>
      <c r="Q912" s="133"/>
      <c r="S912" s="133"/>
      <c r="V912" s="133"/>
      <c r="W912" s="133"/>
      <c r="Y912" s="133"/>
      <c r="Z912" s="133"/>
    </row>
    <row r="913" ht="14.25" customHeight="1">
      <c r="D913" s="133"/>
      <c r="E913" s="133"/>
      <c r="G913" s="133"/>
      <c r="L913" s="133"/>
      <c r="M913" s="133"/>
      <c r="N913" s="133"/>
      <c r="O913" s="133"/>
      <c r="P913" s="133"/>
      <c r="Q913" s="133"/>
      <c r="S913" s="133"/>
      <c r="V913" s="133"/>
      <c r="W913" s="133"/>
      <c r="Y913" s="133"/>
      <c r="Z913" s="133"/>
    </row>
    <row r="914" ht="14.25" customHeight="1">
      <c r="D914" s="133"/>
      <c r="E914" s="133"/>
      <c r="G914" s="133"/>
      <c r="L914" s="133"/>
      <c r="M914" s="133"/>
      <c r="N914" s="133"/>
      <c r="O914" s="133"/>
      <c r="P914" s="133"/>
      <c r="Q914" s="133"/>
      <c r="S914" s="133"/>
      <c r="V914" s="133"/>
      <c r="W914" s="133"/>
      <c r="Y914" s="133"/>
      <c r="Z914" s="133"/>
    </row>
    <row r="915" ht="14.25" customHeight="1">
      <c r="D915" s="133"/>
      <c r="E915" s="133"/>
      <c r="G915" s="133"/>
      <c r="L915" s="133"/>
      <c r="M915" s="133"/>
      <c r="N915" s="133"/>
      <c r="O915" s="133"/>
      <c r="P915" s="133"/>
      <c r="Q915" s="133"/>
      <c r="S915" s="133"/>
      <c r="V915" s="133"/>
      <c r="W915" s="133"/>
      <c r="Y915" s="133"/>
      <c r="Z915" s="133"/>
    </row>
    <row r="916" ht="14.25" customHeight="1">
      <c r="D916" s="133"/>
      <c r="E916" s="133"/>
      <c r="G916" s="133"/>
      <c r="L916" s="133"/>
      <c r="M916" s="133"/>
      <c r="N916" s="133"/>
      <c r="O916" s="133"/>
      <c r="P916" s="133"/>
      <c r="Q916" s="133"/>
      <c r="S916" s="133"/>
      <c r="V916" s="133"/>
      <c r="W916" s="133"/>
      <c r="Y916" s="133"/>
      <c r="Z916" s="133"/>
    </row>
    <row r="917" ht="14.25" customHeight="1">
      <c r="D917" s="133"/>
      <c r="E917" s="133"/>
      <c r="G917" s="133"/>
      <c r="L917" s="133"/>
      <c r="M917" s="133"/>
      <c r="N917" s="133"/>
      <c r="O917" s="133"/>
      <c r="P917" s="133"/>
      <c r="Q917" s="133"/>
      <c r="S917" s="133"/>
      <c r="V917" s="133"/>
      <c r="W917" s="133"/>
      <c r="Y917" s="133"/>
      <c r="Z917" s="133"/>
    </row>
    <row r="918" ht="14.25" customHeight="1">
      <c r="D918" s="133"/>
      <c r="E918" s="133"/>
      <c r="G918" s="133"/>
      <c r="L918" s="133"/>
      <c r="M918" s="133"/>
      <c r="N918" s="133"/>
      <c r="O918" s="133"/>
      <c r="P918" s="133"/>
      <c r="Q918" s="133"/>
      <c r="S918" s="133"/>
      <c r="V918" s="133"/>
      <c r="W918" s="133"/>
      <c r="Y918" s="133"/>
      <c r="Z918" s="133"/>
    </row>
    <row r="919" ht="14.25" customHeight="1">
      <c r="D919" s="133"/>
      <c r="E919" s="133"/>
      <c r="G919" s="133"/>
      <c r="L919" s="133"/>
      <c r="M919" s="133"/>
      <c r="N919" s="133"/>
      <c r="O919" s="133"/>
      <c r="P919" s="133"/>
      <c r="Q919" s="133"/>
      <c r="S919" s="133"/>
      <c r="V919" s="133"/>
      <c r="W919" s="133"/>
      <c r="Y919" s="133"/>
      <c r="Z919" s="133"/>
    </row>
    <row r="920" ht="14.25" customHeight="1">
      <c r="D920" s="133"/>
      <c r="E920" s="133"/>
      <c r="G920" s="133"/>
      <c r="L920" s="133"/>
      <c r="M920" s="133"/>
      <c r="N920" s="133"/>
      <c r="O920" s="133"/>
      <c r="P920" s="133"/>
      <c r="Q920" s="133"/>
      <c r="S920" s="133"/>
      <c r="V920" s="133"/>
      <c r="W920" s="133"/>
      <c r="Y920" s="133"/>
      <c r="Z920" s="133"/>
    </row>
    <row r="921" ht="14.25" customHeight="1">
      <c r="D921" s="133"/>
      <c r="E921" s="133"/>
      <c r="G921" s="133"/>
      <c r="L921" s="133"/>
      <c r="M921" s="133"/>
      <c r="N921" s="133"/>
      <c r="O921" s="133"/>
      <c r="P921" s="133"/>
      <c r="Q921" s="133"/>
      <c r="S921" s="133"/>
      <c r="V921" s="133"/>
      <c r="W921" s="133"/>
      <c r="Y921" s="133"/>
      <c r="Z921" s="133"/>
    </row>
    <row r="922" ht="14.25" customHeight="1">
      <c r="D922" s="133"/>
      <c r="E922" s="133"/>
      <c r="G922" s="133"/>
      <c r="L922" s="133"/>
      <c r="M922" s="133"/>
      <c r="N922" s="133"/>
      <c r="O922" s="133"/>
      <c r="P922" s="133"/>
      <c r="Q922" s="133"/>
      <c r="S922" s="133"/>
      <c r="V922" s="133"/>
      <c r="W922" s="133"/>
      <c r="Y922" s="133"/>
      <c r="Z922" s="133"/>
    </row>
    <row r="923" ht="14.25" customHeight="1">
      <c r="D923" s="133"/>
      <c r="E923" s="133"/>
      <c r="G923" s="133"/>
      <c r="L923" s="133"/>
      <c r="M923" s="133"/>
      <c r="N923" s="133"/>
      <c r="O923" s="133"/>
      <c r="P923" s="133"/>
      <c r="Q923" s="133"/>
      <c r="S923" s="133"/>
      <c r="V923" s="133"/>
      <c r="W923" s="133"/>
      <c r="Y923" s="133"/>
      <c r="Z923" s="133"/>
    </row>
    <row r="924" ht="14.25" customHeight="1">
      <c r="D924" s="133"/>
      <c r="E924" s="133"/>
      <c r="G924" s="133"/>
      <c r="L924" s="133"/>
      <c r="M924" s="133"/>
      <c r="N924" s="133"/>
      <c r="O924" s="133"/>
      <c r="P924" s="133"/>
      <c r="Q924" s="133"/>
      <c r="S924" s="133"/>
      <c r="V924" s="133"/>
      <c r="W924" s="133"/>
      <c r="Y924" s="133"/>
      <c r="Z924" s="133"/>
    </row>
    <row r="925" ht="14.25" customHeight="1">
      <c r="D925" s="133"/>
      <c r="E925" s="133"/>
      <c r="G925" s="133"/>
      <c r="L925" s="133"/>
      <c r="M925" s="133"/>
      <c r="N925" s="133"/>
      <c r="O925" s="133"/>
      <c r="P925" s="133"/>
      <c r="Q925" s="133"/>
      <c r="S925" s="133"/>
      <c r="V925" s="133"/>
      <c r="W925" s="133"/>
      <c r="Y925" s="133"/>
      <c r="Z925" s="133"/>
    </row>
    <row r="926" ht="14.25" customHeight="1">
      <c r="D926" s="133"/>
      <c r="E926" s="133"/>
      <c r="G926" s="133"/>
      <c r="L926" s="133"/>
      <c r="M926" s="133"/>
      <c r="N926" s="133"/>
      <c r="O926" s="133"/>
      <c r="P926" s="133"/>
      <c r="Q926" s="133"/>
      <c r="S926" s="133"/>
      <c r="V926" s="133"/>
      <c r="W926" s="133"/>
      <c r="Y926" s="133"/>
      <c r="Z926" s="133"/>
    </row>
    <row r="927" ht="14.25" customHeight="1">
      <c r="D927" s="133"/>
      <c r="E927" s="133"/>
      <c r="G927" s="133"/>
      <c r="L927" s="133"/>
      <c r="M927" s="133"/>
      <c r="N927" s="133"/>
      <c r="O927" s="133"/>
      <c r="P927" s="133"/>
      <c r="Q927" s="133"/>
      <c r="S927" s="133"/>
      <c r="V927" s="133"/>
      <c r="W927" s="133"/>
      <c r="Y927" s="133"/>
      <c r="Z927" s="133"/>
    </row>
    <row r="928" ht="14.25" customHeight="1">
      <c r="D928" s="133"/>
      <c r="E928" s="133"/>
      <c r="G928" s="133"/>
      <c r="L928" s="133"/>
      <c r="M928" s="133"/>
      <c r="N928" s="133"/>
      <c r="O928" s="133"/>
      <c r="P928" s="133"/>
      <c r="Q928" s="133"/>
      <c r="S928" s="133"/>
      <c r="V928" s="133"/>
      <c r="W928" s="133"/>
      <c r="Y928" s="133"/>
      <c r="Z928" s="133"/>
    </row>
    <row r="929" ht="14.25" customHeight="1">
      <c r="D929" s="133"/>
      <c r="E929" s="133"/>
      <c r="G929" s="133"/>
      <c r="L929" s="133"/>
      <c r="M929" s="133"/>
      <c r="N929" s="133"/>
      <c r="O929" s="133"/>
      <c r="P929" s="133"/>
      <c r="Q929" s="133"/>
      <c r="S929" s="133"/>
      <c r="V929" s="133"/>
      <c r="W929" s="133"/>
      <c r="Y929" s="133"/>
      <c r="Z929" s="133"/>
    </row>
    <row r="930" ht="14.25" customHeight="1">
      <c r="D930" s="133"/>
      <c r="E930" s="133"/>
      <c r="G930" s="133"/>
      <c r="L930" s="133"/>
      <c r="M930" s="133"/>
      <c r="N930" s="133"/>
      <c r="O930" s="133"/>
      <c r="P930" s="133"/>
      <c r="Q930" s="133"/>
      <c r="S930" s="133"/>
      <c r="V930" s="133"/>
      <c r="W930" s="133"/>
      <c r="Y930" s="133"/>
      <c r="Z930" s="133"/>
    </row>
    <row r="931" ht="14.25" customHeight="1">
      <c r="D931" s="133"/>
      <c r="E931" s="133"/>
      <c r="G931" s="133"/>
      <c r="L931" s="133"/>
      <c r="M931" s="133"/>
      <c r="N931" s="133"/>
      <c r="O931" s="133"/>
      <c r="P931" s="133"/>
      <c r="Q931" s="133"/>
      <c r="S931" s="133"/>
      <c r="V931" s="133"/>
      <c r="W931" s="133"/>
      <c r="Y931" s="133"/>
      <c r="Z931" s="133"/>
    </row>
    <row r="932" ht="14.25" customHeight="1">
      <c r="D932" s="133"/>
      <c r="E932" s="133"/>
      <c r="G932" s="133"/>
      <c r="L932" s="133"/>
      <c r="M932" s="133"/>
      <c r="N932" s="133"/>
      <c r="O932" s="133"/>
      <c r="P932" s="133"/>
      <c r="Q932" s="133"/>
      <c r="S932" s="133"/>
      <c r="V932" s="133"/>
      <c r="W932" s="133"/>
      <c r="Y932" s="133"/>
      <c r="Z932" s="133"/>
    </row>
    <row r="933" ht="14.25" customHeight="1">
      <c r="D933" s="133"/>
      <c r="E933" s="133"/>
      <c r="G933" s="133"/>
      <c r="L933" s="133"/>
      <c r="M933" s="133"/>
      <c r="N933" s="133"/>
      <c r="O933" s="133"/>
      <c r="P933" s="133"/>
      <c r="Q933" s="133"/>
      <c r="S933" s="133"/>
      <c r="V933" s="133"/>
      <c r="W933" s="133"/>
      <c r="Y933" s="133"/>
      <c r="Z933" s="133"/>
    </row>
    <row r="934" ht="14.25" customHeight="1">
      <c r="D934" s="133"/>
      <c r="E934" s="133"/>
      <c r="G934" s="133"/>
      <c r="L934" s="133"/>
      <c r="M934" s="133"/>
      <c r="N934" s="133"/>
      <c r="O934" s="133"/>
      <c r="P934" s="133"/>
      <c r="Q934" s="133"/>
      <c r="S934" s="133"/>
      <c r="V934" s="133"/>
      <c r="W934" s="133"/>
      <c r="Y934" s="133"/>
      <c r="Z934" s="133"/>
    </row>
    <row r="935" ht="14.25" customHeight="1">
      <c r="D935" s="133"/>
      <c r="E935" s="133"/>
      <c r="G935" s="133"/>
      <c r="L935" s="133"/>
      <c r="M935" s="133"/>
      <c r="N935" s="133"/>
      <c r="O935" s="133"/>
      <c r="P935" s="133"/>
      <c r="Q935" s="133"/>
      <c r="S935" s="133"/>
      <c r="V935" s="133"/>
      <c r="W935" s="133"/>
      <c r="Y935" s="133"/>
      <c r="Z935" s="133"/>
    </row>
    <row r="936" ht="14.25" customHeight="1">
      <c r="D936" s="133"/>
      <c r="E936" s="133"/>
      <c r="G936" s="133"/>
      <c r="L936" s="133"/>
      <c r="M936" s="133"/>
      <c r="N936" s="133"/>
      <c r="O936" s="133"/>
      <c r="P936" s="133"/>
      <c r="Q936" s="133"/>
      <c r="S936" s="133"/>
      <c r="V936" s="133"/>
      <c r="W936" s="133"/>
      <c r="Y936" s="133"/>
      <c r="Z936" s="133"/>
    </row>
    <row r="937" ht="14.25" customHeight="1">
      <c r="D937" s="133"/>
      <c r="E937" s="133"/>
      <c r="G937" s="133"/>
      <c r="L937" s="133"/>
      <c r="M937" s="133"/>
      <c r="N937" s="133"/>
      <c r="O937" s="133"/>
      <c r="P937" s="133"/>
      <c r="Q937" s="133"/>
      <c r="S937" s="133"/>
      <c r="V937" s="133"/>
      <c r="W937" s="133"/>
      <c r="Y937" s="133"/>
      <c r="Z937" s="133"/>
    </row>
    <row r="938" ht="14.25" customHeight="1">
      <c r="D938" s="133"/>
      <c r="E938" s="133"/>
      <c r="G938" s="133"/>
      <c r="L938" s="133"/>
      <c r="M938" s="133"/>
      <c r="N938" s="133"/>
      <c r="O938" s="133"/>
      <c r="P938" s="133"/>
      <c r="Q938" s="133"/>
      <c r="S938" s="133"/>
      <c r="V938" s="133"/>
      <c r="W938" s="133"/>
      <c r="Y938" s="133"/>
      <c r="Z938" s="133"/>
    </row>
    <row r="939" ht="14.25" customHeight="1">
      <c r="D939" s="133"/>
      <c r="E939" s="133"/>
      <c r="G939" s="133"/>
      <c r="L939" s="133"/>
      <c r="M939" s="133"/>
      <c r="N939" s="133"/>
      <c r="O939" s="133"/>
      <c r="P939" s="133"/>
      <c r="Q939" s="133"/>
      <c r="S939" s="133"/>
      <c r="V939" s="133"/>
      <c r="W939" s="133"/>
      <c r="Y939" s="133"/>
      <c r="Z939" s="133"/>
    </row>
    <row r="940" ht="14.25" customHeight="1">
      <c r="D940" s="133"/>
      <c r="E940" s="133"/>
      <c r="G940" s="133"/>
      <c r="L940" s="133"/>
      <c r="M940" s="133"/>
      <c r="N940" s="133"/>
      <c r="O940" s="133"/>
      <c r="P940" s="133"/>
      <c r="Q940" s="133"/>
      <c r="S940" s="133"/>
      <c r="V940" s="133"/>
      <c r="W940" s="133"/>
      <c r="Y940" s="133"/>
      <c r="Z940" s="133"/>
    </row>
    <row r="941" ht="14.25" customHeight="1">
      <c r="D941" s="133"/>
      <c r="E941" s="133"/>
      <c r="G941" s="133"/>
      <c r="L941" s="133"/>
      <c r="M941" s="133"/>
      <c r="N941" s="133"/>
      <c r="O941" s="133"/>
      <c r="P941" s="133"/>
      <c r="Q941" s="133"/>
      <c r="S941" s="133"/>
      <c r="V941" s="133"/>
      <c r="W941" s="133"/>
      <c r="Y941" s="133"/>
      <c r="Z941" s="133"/>
    </row>
    <row r="942" ht="14.25" customHeight="1">
      <c r="D942" s="133"/>
      <c r="E942" s="133"/>
      <c r="G942" s="133"/>
      <c r="L942" s="133"/>
      <c r="M942" s="133"/>
      <c r="N942" s="133"/>
      <c r="O942" s="133"/>
      <c r="P942" s="133"/>
      <c r="Q942" s="133"/>
      <c r="S942" s="133"/>
      <c r="V942" s="133"/>
      <c r="W942" s="133"/>
      <c r="Y942" s="133"/>
      <c r="Z942" s="133"/>
    </row>
    <row r="943" ht="14.25" customHeight="1">
      <c r="D943" s="133"/>
      <c r="E943" s="133"/>
      <c r="G943" s="133"/>
      <c r="L943" s="133"/>
      <c r="M943" s="133"/>
      <c r="N943" s="133"/>
      <c r="O943" s="133"/>
      <c r="P943" s="133"/>
      <c r="Q943" s="133"/>
      <c r="S943" s="133"/>
      <c r="V943" s="133"/>
      <c r="W943" s="133"/>
      <c r="Y943" s="133"/>
      <c r="Z943" s="133"/>
    </row>
    <row r="944" ht="14.25" customHeight="1">
      <c r="D944" s="133"/>
      <c r="E944" s="133"/>
      <c r="G944" s="133"/>
      <c r="L944" s="133"/>
      <c r="M944" s="133"/>
      <c r="N944" s="133"/>
      <c r="O944" s="133"/>
      <c r="P944" s="133"/>
      <c r="Q944" s="133"/>
      <c r="S944" s="133"/>
      <c r="V944" s="133"/>
      <c r="W944" s="133"/>
      <c r="Y944" s="133"/>
      <c r="Z944" s="133"/>
    </row>
    <row r="945" ht="14.25" customHeight="1">
      <c r="D945" s="133"/>
      <c r="E945" s="133"/>
      <c r="G945" s="133"/>
      <c r="L945" s="133"/>
      <c r="M945" s="133"/>
      <c r="N945" s="133"/>
      <c r="O945" s="133"/>
      <c r="P945" s="133"/>
      <c r="Q945" s="133"/>
      <c r="S945" s="133"/>
      <c r="V945" s="133"/>
      <c r="W945" s="133"/>
      <c r="Y945" s="133"/>
      <c r="Z945" s="133"/>
    </row>
    <row r="946" ht="14.25" customHeight="1">
      <c r="D946" s="133"/>
      <c r="E946" s="133"/>
      <c r="G946" s="133"/>
      <c r="L946" s="133"/>
      <c r="M946" s="133"/>
      <c r="N946" s="133"/>
      <c r="O946" s="133"/>
      <c r="P946" s="133"/>
      <c r="Q946" s="133"/>
      <c r="S946" s="133"/>
      <c r="V946" s="133"/>
      <c r="W946" s="133"/>
      <c r="Y946" s="133"/>
      <c r="Z946" s="133"/>
    </row>
    <row r="947" ht="14.25" customHeight="1">
      <c r="D947" s="133"/>
      <c r="E947" s="133"/>
      <c r="G947" s="133"/>
      <c r="L947" s="133"/>
      <c r="M947" s="133"/>
      <c r="N947" s="133"/>
      <c r="O947" s="133"/>
      <c r="P947" s="133"/>
      <c r="Q947" s="133"/>
      <c r="S947" s="133"/>
      <c r="V947" s="133"/>
      <c r="W947" s="133"/>
      <c r="Y947" s="133"/>
      <c r="Z947" s="133"/>
    </row>
    <row r="948" ht="14.25" customHeight="1">
      <c r="D948" s="133"/>
      <c r="E948" s="133"/>
      <c r="G948" s="133"/>
      <c r="L948" s="133"/>
      <c r="M948" s="133"/>
      <c r="N948" s="133"/>
      <c r="O948" s="133"/>
      <c r="P948" s="133"/>
      <c r="Q948" s="133"/>
      <c r="S948" s="133"/>
      <c r="V948" s="133"/>
      <c r="W948" s="133"/>
      <c r="Y948" s="133"/>
      <c r="Z948" s="133"/>
    </row>
    <row r="949" ht="14.25" customHeight="1">
      <c r="D949" s="133"/>
      <c r="E949" s="133"/>
      <c r="G949" s="133"/>
      <c r="L949" s="133"/>
      <c r="M949" s="133"/>
      <c r="N949" s="133"/>
      <c r="O949" s="133"/>
      <c r="P949" s="133"/>
      <c r="Q949" s="133"/>
      <c r="S949" s="133"/>
      <c r="V949" s="133"/>
      <c r="W949" s="133"/>
      <c r="Y949" s="133"/>
      <c r="Z949" s="133"/>
    </row>
    <row r="950" ht="14.25" customHeight="1">
      <c r="D950" s="133"/>
      <c r="E950" s="133"/>
      <c r="G950" s="133"/>
      <c r="L950" s="133"/>
      <c r="M950" s="133"/>
      <c r="N950" s="133"/>
      <c r="O950" s="133"/>
      <c r="P950" s="133"/>
      <c r="Q950" s="133"/>
      <c r="S950" s="133"/>
      <c r="V950" s="133"/>
      <c r="W950" s="133"/>
      <c r="Y950" s="133"/>
      <c r="Z950" s="133"/>
    </row>
    <row r="951" ht="14.25" customHeight="1">
      <c r="D951" s="133"/>
      <c r="E951" s="133"/>
      <c r="G951" s="133"/>
      <c r="L951" s="133"/>
      <c r="M951" s="133"/>
      <c r="N951" s="133"/>
      <c r="O951" s="133"/>
      <c r="P951" s="133"/>
      <c r="Q951" s="133"/>
      <c r="S951" s="133"/>
      <c r="V951" s="133"/>
      <c r="W951" s="133"/>
      <c r="Y951" s="133"/>
      <c r="Z951" s="133"/>
    </row>
    <row r="952" ht="14.25" customHeight="1">
      <c r="D952" s="133"/>
      <c r="E952" s="133"/>
      <c r="G952" s="133"/>
      <c r="L952" s="133"/>
      <c r="M952" s="133"/>
      <c r="N952" s="133"/>
      <c r="O952" s="133"/>
      <c r="P952" s="133"/>
      <c r="Q952" s="133"/>
      <c r="S952" s="133"/>
      <c r="V952" s="133"/>
      <c r="W952" s="133"/>
      <c r="Y952" s="133"/>
      <c r="Z952" s="133"/>
    </row>
    <row r="953" ht="14.25" customHeight="1">
      <c r="D953" s="133"/>
      <c r="E953" s="133"/>
      <c r="G953" s="133"/>
      <c r="L953" s="133"/>
      <c r="M953" s="133"/>
      <c r="N953" s="133"/>
      <c r="O953" s="133"/>
      <c r="P953" s="133"/>
      <c r="Q953" s="133"/>
      <c r="S953" s="133"/>
      <c r="V953" s="133"/>
      <c r="W953" s="133"/>
      <c r="Y953" s="133"/>
      <c r="Z953" s="133"/>
    </row>
    <row r="954" ht="14.25" customHeight="1">
      <c r="D954" s="133"/>
      <c r="E954" s="133"/>
      <c r="G954" s="133"/>
      <c r="L954" s="133"/>
      <c r="M954" s="133"/>
      <c r="N954" s="133"/>
      <c r="O954" s="133"/>
      <c r="P954" s="133"/>
      <c r="Q954" s="133"/>
      <c r="S954" s="133"/>
      <c r="V954" s="133"/>
      <c r="W954" s="133"/>
      <c r="Y954" s="133"/>
      <c r="Z954" s="133"/>
    </row>
    <row r="955" ht="14.25" customHeight="1">
      <c r="D955" s="133"/>
      <c r="E955" s="133"/>
      <c r="G955" s="133"/>
      <c r="L955" s="133"/>
      <c r="M955" s="133"/>
      <c r="N955" s="133"/>
      <c r="O955" s="133"/>
      <c r="P955" s="133"/>
      <c r="Q955" s="133"/>
      <c r="S955" s="133"/>
      <c r="V955" s="133"/>
      <c r="W955" s="133"/>
      <c r="Y955" s="133"/>
      <c r="Z955" s="133"/>
    </row>
    <row r="956" ht="14.25" customHeight="1">
      <c r="D956" s="133"/>
      <c r="E956" s="133"/>
      <c r="G956" s="133"/>
      <c r="L956" s="133"/>
      <c r="M956" s="133"/>
      <c r="N956" s="133"/>
      <c r="O956" s="133"/>
      <c r="P956" s="133"/>
      <c r="Q956" s="133"/>
      <c r="S956" s="133"/>
      <c r="V956" s="133"/>
      <c r="W956" s="133"/>
      <c r="Y956" s="133"/>
      <c r="Z956" s="133"/>
    </row>
    <row r="957" ht="14.25" customHeight="1">
      <c r="D957" s="133"/>
      <c r="E957" s="133"/>
      <c r="G957" s="133"/>
      <c r="L957" s="133"/>
      <c r="M957" s="133"/>
      <c r="N957" s="133"/>
      <c r="O957" s="133"/>
      <c r="P957" s="133"/>
      <c r="Q957" s="133"/>
      <c r="S957" s="133"/>
      <c r="V957" s="133"/>
      <c r="W957" s="133"/>
      <c r="Y957" s="133"/>
      <c r="Z957" s="133"/>
    </row>
    <row r="958" ht="14.25" customHeight="1">
      <c r="D958" s="133"/>
      <c r="E958" s="133"/>
      <c r="G958" s="133"/>
      <c r="L958" s="133"/>
      <c r="M958" s="133"/>
      <c r="N958" s="133"/>
      <c r="O958" s="133"/>
      <c r="P958" s="133"/>
      <c r="Q958" s="133"/>
      <c r="S958" s="133"/>
      <c r="V958" s="133"/>
      <c r="W958" s="133"/>
      <c r="Y958" s="133"/>
      <c r="Z958" s="133"/>
    </row>
    <row r="959" ht="14.25" customHeight="1">
      <c r="D959" s="133"/>
      <c r="E959" s="133"/>
      <c r="G959" s="133"/>
      <c r="L959" s="133"/>
      <c r="M959" s="133"/>
      <c r="N959" s="133"/>
      <c r="O959" s="133"/>
      <c r="P959" s="133"/>
      <c r="Q959" s="133"/>
      <c r="S959" s="133"/>
      <c r="V959" s="133"/>
      <c r="W959" s="133"/>
      <c r="Y959" s="133"/>
      <c r="Z959" s="133"/>
    </row>
    <row r="960" ht="14.25" customHeight="1">
      <c r="D960" s="133"/>
      <c r="E960" s="133"/>
      <c r="G960" s="133"/>
      <c r="L960" s="133"/>
      <c r="M960" s="133"/>
      <c r="N960" s="133"/>
      <c r="O960" s="133"/>
      <c r="P960" s="133"/>
      <c r="Q960" s="133"/>
      <c r="S960" s="133"/>
      <c r="V960" s="133"/>
      <c r="W960" s="133"/>
      <c r="Y960" s="133"/>
      <c r="Z960" s="133"/>
    </row>
    <row r="961" ht="14.25" customHeight="1">
      <c r="D961" s="133"/>
      <c r="E961" s="133"/>
      <c r="G961" s="133"/>
      <c r="L961" s="133"/>
      <c r="M961" s="133"/>
      <c r="N961" s="133"/>
      <c r="O961" s="133"/>
      <c r="P961" s="133"/>
      <c r="Q961" s="133"/>
      <c r="S961" s="133"/>
      <c r="V961" s="133"/>
      <c r="W961" s="133"/>
      <c r="Y961" s="133"/>
      <c r="Z961" s="133"/>
    </row>
    <row r="962" ht="14.25" customHeight="1">
      <c r="D962" s="133"/>
      <c r="E962" s="133"/>
      <c r="G962" s="133"/>
      <c r="L962" s="133"/>
      <c r="M962" s="133"/>
      <c r="N962" s="133"/>
      <c r="O962" s="133"/>
      <c r="P962" s="133"/>
      <c r="Q962" s="133"/>
      <c r="S962" s="133"/>
      <c r="V962" s="133"/>
      <c r="W962" s="133"/>
      <c r="Y962" s="133"/>
      <c r="Z962" s="133"/>
    </row>
    <row r="963" ht="14.25" customHeight="1">
      <c r="D963" s="133"/>
      <c r="E963" s="133"/>
      <c r="G963" s="133"/>
      <c r="L963" s="133"/>
      <c r="M963" s="133"/>
      <c r="N963" s="133"/>
      <c r="O963" s="133"/>
      <c r="P963" s="133"/>
      <c r="Q963" s="133"/>
      <c r="S963" s="133"/>
      <c r="V963" s="133"/>
      <c r="W963" s="133"/>
      <c r="Y963" s="133"/>
      <c r="Z963" s="133"/>
    </row>
    <row r="964" ht="14.25" customHeight="1">
      <c r="D964" s="133"/>
      <c r="E964" s="133"/>
      <c r="G964" s="133"/>
      <c r="L964" s="133"/>
      <c r="M964" s="133"/>
      <c r="N964" s="133"/>
      <c r="O964" s="133"/>
      <c r="P964" s="133"/>
      <c r="Q964" s="133"/>
      <c r="S964" s="133"/>
      <c r="V964" s="133"/>
      <c r="W964" s="133"/>
      <c r="Y964" s="133"/>
      <c r="Z964" s="133"/>
    </row>
    <row r="965" ht="14.25" customHeight="1">
      <c r="D965" s="133"/>
      <c r="E965" s="133"/>
      <c r="G965" s="133"/>
      <c r="L965" s="133"/>
      <c r="M965" s="133"/>
      <c r="N965" s="133"/>
      <c r="O965" s="133"/>
      <c r="P965" s="133"/>
      <c r="Q965" s="133"/>
      <c r="S965" s="133"/>
      <c r="V965" s="133"/>
      <c r="W965" s="133"/>
      <c r="Y965" s="133"/>
      <c r="Z965" s="133"/>
    </row>
    <row r="966" ht="14.25" customHeight="1">
      <c r="D966" s="133"/>
      <c r="E966" s="133"/>
      <c r="G966" s="133"/>
      <c r="L966" s="133"/>
      <c r="M966" s="133"/>
      <c r="N966" s="133"/>
      <c r="O966" s="133"/>
      <c r="P966" s="133"/>
      <c r="Q966" s="133"/>
      <c r="S966" s="133"/>
      <c r="V966" s="133"/>
      <c r="W966" s="133"/>
      <c r="Y966" s="133"/>
      <c r="Z966" s="133"/>
    </row>
    <row r="967" ht="14.25" customHeight="1">
      <c r="D967" s="133"/>
      <c r="E967" s="133"/>
      <c r="G967" s="133"/>
      <c r="L967" s="133"/>
      <c r="M967" s="133"/>
      <c r="N967" s="133"/>
      <c r="O967" s="133"/>
      <c r="P967" s="133"/>
      <c r="Q967" s="133"/>
      <c r="S967" s="133"/>
      <c r="V967" s="133"/>
      <c r="W967" s="133"/>
      <c r="Y967" s="133"/>
      <c r="Z967" s="133"/>
    </row>
    <row r="968" ht="14.25" customHeight="1">
      <c r="D968" s="133"/>
      <c r="E968" s="133"/>
      <c r="G968" s="133"/>
      <c r="L968" s="133"/>
      <c r="M968" s="133"/>
      <c r="N968" s="133"/>
      <c r="O968" s="133"/>
      <c r="P968" s="133"/>
      <c r="Q968" s="133"/>
      <c r="S968" s="133"/>
      <c r="V968" s="133"/>
      <c r="W968" s="133"/>
      <c r="Y968" s="133"/>
      <c r="Z968" s="133"/>
    </row>
    <row r="969" ht="14.25" customHeight="1">
      <c r="D969" s="133"/>
      <c r="E969" s="133"/>
      <c r="G969" s="133"/>
      <c r="L969" s="133"/>
      <c r="M969" s="133"/>
      <c r="N969" s="133"/>
      <c r="O969" s="133"/>
      <c r="P969" s="133"/>
      <c r="Q969" s="133"/>
      <c r="S969" s="133"/>
      <c r="V969" s="133"/>
      <c r="W969" s="133"/>
      <c r="Y969" s="133"/>
      <c r="Z969" s="133"/>
    </row>
    <row r="970" ht="14.25" customHeight="1">
      <c r="D970" s="133"/>
      <c r="E970" s="133"/>
      <c r="G970" s="133"/>
      <c r="L970" s="133"/>
      <c r="M970" s="133"/>
      <c r="N970" s="133"/>
      <c r="O970" s="133"/>
      <c r="P970" s="133"/>
      <c r="Q970" s="133"/>
      <c r="S970" s="133"/>
      <c r="V970" s="133"/>
      <c r="W970" s="133"/>
      <c r="Y970" s="133"/>
      <c r="Z970" s="133"/>
    </row>
    <row r="971" ht="14.25" customHeight="1">
      <c r="D971" s="133"/>
      <c r="E971" s="133"/>
      <c r="G971" s="133"/>
      <c r="L971" s="133"/>
      <c r="M971" s="133"/>
      <c r="N971" s="133"/>
      <c r="O971" s="133"/>
      <c r="P971" s="133"/>
      <c r="Q971" s="133"/>
      <c r="S971" s="133"/>
      <c r="V971" s="133"/>
      <c r="W971" s="133"/>
      <c r="Y971" s="133"/>
      <c r="Z971" s="133"/>
    </row>
    <row r="972" ht="14.25" customHeight="1">
      <c r="D972" s="133"/>
      <c r="E972" s="133"/>
      <c r="G972" s="133"/>
      <c r="L972" s="133"/>
      <c r="M972" s="133"/>
      <c r="N972" s="133"/>
      <c r="O972" s="133"/>
      <c r="P972" s="133"/>
      <c r="Q972" s="133"/>
      <c r="S972" s="133"/>
      <c r="V972" s="133"/>
      <c r="W972" s="133"/>
      <c r="Y972" s="133"/>
      <c r="Z972" s="133"/>
    </row>
    <row r="973" ht="14.25" customHeight="1">
      <c r="D973" s="133"/>
      <c r="E973" s="133"/>
      <c r="G973" s="133"/>
      <c r="L973" s="133"/>
      <c r="M973" s="133"/>
      <c r="N973" s="133"/>
      <c r="O973" s="133"/>
      <c r="P973" s="133"/>
      <c r="Q973" s="133"/>
      <c r="S973" s="133"/>
      <c r="V973" s="133"/>
      <c r="W973" s="133"/>
      <c r="Y973" s="133"/>
      <c r="Z973" s="133"/>
    </row>
    <row r="974" ht="14.25" customHeight="1">
      <c r="D974" s="133"/>
      <c r="E974" s="133"/>
      <c r="G974" s="133"/>
      <c r="L974" s="133"/>
      <c r="M974" s="133"/>
      <c r="N974" s="133"/>
      <c r="O974" s="133"/>
      <c r="P974" s="133"/>
      <c r="Q974" s="133"/>
      <c r="S974" s="133"/>
      <c r="V974" s="133"/>
      <c r="W974" s="133"/>
      <c r="Y974" s="133"/>
      <c r="Z974" s="133"/>
    </row>
    <row r="975" ht="14.25" customHeight="1">
      <c r="D975" s="133"/>
      <c r="E975" s="133"/>
      <c r="G975" s="133"/>
      <c r="L975" s="133"/>
      <c r="M975" s="133"/>
      <c r="N975" s="133"/>
      <c r="O975" s="133"/>
      <c r="P975" s="133"/>
      <c r="Q975" s="133"/>
      <c r="S975" s="133"/>
      <c r="V975" s="133"/>
      <c r="W975" s="133"/>
      <c r="Y975" s="133"/>
      <c r="Z975" s="133"/>
    </row>
    <row r="976" ht="14.25" customHeight="1">
      <c r="D976" s="133"/>
      <c r="E976" s="133"/>
      <c r="G976" s="133"/>
      <c r="L976" s="133"/>
      <c r="M976" s="133"/>
      <c r="N976" s="133"/>
      <c r="O976" s="133"/>
      <c r="P976" s="133"/>
      <c r="Q976" s="133"/>
      <c r="S976" s="133"/>
      <c r="V976" s="133"/>
      <c r="W976" s="133"/>
      <c r="Y976" s="133"/>
      <c r="Z976" s="133"/>
    </row>
    <row r="977" ht="14.25" customHeight="1">
      <c r="D977" s="133"/>
      <c r="E977" s="133"/>
      <c r="G977" s="133"/>
      <c r="L977" s="133"/>
      <c r="M977" s="133"/>
      <c r="N977" s="133"/>
      <c r="O977" s="133"/>
      <c r="P977" s="133"/>
      <c r="Q977" s="133"/>
      <c r="S977" s="133"/>
      <c r="V977" s="133"/>
      <c r="W977" s="133"/>
      <c r="Y977" s="133"/>
      <c r="Z977" s="133"/>
    </row>
    <row r="978" ht="14.25" customHeight="1">
      <c r="D978" s="133"/>
      <c r="E978" s="133"/>
      <c r="G978" s="133"/>
      <c r="L978" s="133"/>
      <c r="M978" s="133"/>
      <c r="N978" s="133"/>
      <c r="O978" s="133"/>
      <c r="P978" s="133"/>
      <c r="Q978" s="133"/>
      <c r="S978" s="133"/>
      <c r="V978" s="133"/>
      <c r="W978" s="133"/>
      <c r="Y978" s="133"/>
      <c r="Z978" s="133"/>
    </row>
    <row r="979" ht="14.25" customHeight="1">
      <c r="D979" s="133"/>
      <c r="E979" s="133"/>
      <c r="G979" s="133"/>
      <c r="L979" s="133"/>
      <c r="M979" s="133"/>
      <c r="N979" s="133"/>
      <c r="O979" s="133"/>
      <c r="P979" s="133"/>
      <c r="Q979" s="133"/>
      <c r="S979" s="133"/>
      <c r="V979" s="133"/>
      <c r="W979" s="133"/>
      <c r="Y979" s="133"/>
      <c r="Z979" s="133"/>
    </row>
    <row r="980" ht="14.25" customHeight="1">
      <c r="D980" s="133"/>
      <c r="E980" s="133"/>
      <c r="G980" s="133"/>
      <c r="L980" s="133"/>
      <c r="M980" s="133"/>
      <c r="N980" s="133"/>
      <c r="O980" s="133"/>
      <c r="P980" s="133"/>
      <c r="Q980" s="133"/>
      <c r="S980" s="133"/>
      <c r="V980" s="133"/>
      <c r="W980" s="133"/>
      <c r="Y980" s="133"/>
      <c r="Z980" s="133"/>
    </row>
    <row r="981" ht="14.25" customHeight="1">
      <c r="D981" s="133"/>
      <c r="E981" s="133"/>
      <c r="G981" s="133"/>
      <c r="L981" s="133"/>
      <c r="M981" s="133"/>
      <c r="N981" s="133"/>
      <c r="O981" s="133"/>
      <c r="P981" s="133"/>
      <c r="Q981" s="133"/>
      <c r="S981" s="133"/>
      <c r="V981" s="133"/>
      <c r="W981" s="133"/>
      <c r="Y981" s="133"/>
      <c r="Z981" s="133"/>
    </row>
    <row r="982" ht="14.25" customHeight="1">
      <c r="D982" s="133"/>
      <c r="E982" s="133"/>
      <c r="G982" s="133"/>
      <c r="L982" s="133"/>
      <c r="M982" s="133"/>
      <c r="N982" s="133"/>
      <c r="O982" s="133"/>
      <c r="P982" s="133"/>
      <c r="Q982" s="133"/>
      <c r="S982" s="133"/>
      <c r="V982" s="133"/>
      <c r="W982" s="133"/>
      <c r="Y982" s="133"/>
      <c r="Z982" s="133"/>
    </row>
    <row r="983" ht="14.25" customHeight="1">
      <c r="D983" s="133"/>
      <c r="E983" s="133"/>
      <c r="G983" s="133"/>
      <c r="L983" s="133"/>
      <c r="M983" s="133"/>
      <c r="N983" s="133"/>
      <c r="O983" s="133"/>
      <c r="P983" s="133"/>
      <c r="Q983" s="133"/>
      <c r="S983" s="133"/>
      <c r="V983" s="133"/>
      <c r="W983" s="133"/>
      <c r="Y983" s="133"/>
      <c r="Z983" s="133"/>
    </row>
    <row r="984" ht="14.25" customHeight="1">
      <c r="D984" s="133"/>
      <c r="E984" s="133"/>
      <c r="G984" s="133"/>
      <c r="L984" s="133"/>
      <c r="M984" s="133"/>
      <c r="N984" s="133"/>
      <c r="O984" s="133"/>
      <c r="P984" s="133"/>
      <c r="Q984" s="133"/>
      <c r="S984" s="133"/>
      <c r="V984" s="133"/>
      <c r="W984" s="133"/>
      <c r="Y984" s="133"/>
      <c r="Z984" s="133"/>
    </row>
    <row r="985" ht="14.25" customHeight="1">
      <c r="D985" s="133"/>
      <c r="E985" s="133"/>
      <c r="G985" s="133"/>
      <c r="L985" s="133"/>
      <c r="M985" s="133"/>
      <c r="N985" s="133"/>
      <c r="O985" s="133"/>
      <c r="P985" s="133"/>
      <c r="Q985" s="133"/>
      <c r="S985" s="133"/>
      <c r="V985" s="133"/>
      <c r="W985" s="133"/>
      <c r="Y985" s="133"/>
      <c r="Z985" s="133"/>
    </row>
    <row r="986" ht="14.25" customHeight="1">
      <c r="D986" s="133"/>
      <c r="E986" s="133"/>
      <c r="G986" s="133"/>
      <c r="L986" s="133"/>
      <c r="M986" s="133"/>
      <c r="N986" s="133"/>
      <c r="O986" s="133"/>
      <c r="P986" s="133"/>
      <c r="Q986" s="133"/>
      <c r="S986" s="133"/>
      <c r="V986" s="133"/>
      <c r="W986" s="133"/>
      <c r="Y986" s="133"/>
      <c r="Z986" s="133"/>
    </row>
    <row r="987" ht="14.25" customHeight="1">
      <c r="D987" s="133"/>
      <c r="E987" s="133"/>
      <c r="G987" s="133"/>
      <c r="L987" s="133"/>
      <c r="M987" s="133"/>
      <c r="N987" s="133"/>
      <c r="O987" s="133"/>
      <c r="P987" s="133"/>
      <c r="Q987" s="133"/>
      <c r="S987" s="133"/>
      <c r="V987" s="133"/>
      <c r="W987" s="133"/>
      <c r="Y987" s="133"/>
      <c r="Z987" s="133"/>
    </row>
    <row r="988" ht="14.25" customHeight="1">
      <c r="D988" s="133"/>
      <c r="E988" s="133"/>
      <c r="G988" s="133"/>
      <c r="L988" s="133"/>
      <c r="M988" s="133"/>
      <c r="N988" s="133"/>
      <c r="O988" s="133"/>
      <c r="P988" s="133"/>
      <c r="Q988" s="133"/>
      <c r="S988" s="133"/>
      <c r="V988" s="133"/>
      <c r="W988" s="133"/>
      <c r="Y988" s="133"/>
      <c r="Z988" s="133"/>
    </row>
    <row r="989" ht="14.25" customHeight="1">
      <c r="D989" s="133"/>
      <c r="E989" s="133"/>
      <c r="G989" s="133"/>
      <c r="L989" s="133"/>
      <c r="M989" s="133"/>
      <c r="N989" s="133"/>
      <c r="O989" s="133"/>
      <c r="P989" s="133"/>
      <c r="Q989" s="133"/>
      <c r="S989" s="133"/>
      <c r="V989" s="133"/>
      <c r="W989" s="133"/>
      <c r="Y989" s="133"/>
      <c r="Z989" s="133"/>
    </row>
    <row r="990" ht="14.25" customHeight="1">
      <c r="D990" s="133"/>
      <c r="E990" s="133"/>
      <c r="G990" s="133"/>
      <c r="L990" s="133"/>
      <c r="M990" s="133"/>
      <c r="N990" s="133"/>
      <c r="O990" s="133"/>
      <c r="P990" s="133"/>
      <c r="Q990" s="133"/>
      <c r="S990" s="133"/>
      <c r="V990" s="133"/>
      <c r="W990" s="133"/>
      <c r="Y990" s="133"/>
      <c r="Z990" s="133"/>
    </row>
    <row r="991" ht="14.25" customHeight="1">
      <c r="D991" s="133"/>
      <c r="E991" s="133"/>
      <c r="G991" s="133"/>
      <c r="L991" s="133"/>
      <c r="M991" s="133"/>
      <c r="N991" s="133"/>
      <c r="O991" s="133"/>
      <c r="P991" s="133"/>
      <c r="Q991" s="133"/>
      <c r="S991" s="133"/>
      <c r="V991" s="133"/>
      <c r="W991" s="133"/>
      <c r="Y991" s="133"/>
      <c r="Z991" s="133"/>
    </row>
    <row r="992" ht="14.25" customHeight="1">
      <c r="D992" s="133"/>
      <c r="E992" s="133"/>
      <c r="G992" s="133"/>
      <c r="L992" s="133"/>
      <c r="M992" s="133"/>
      <c r="N992" s="133"/>
      <c r="O992" s="133"/>
      <c r="P992" s="133"/>
      <c r="Q992" s="133"/>
      <c r="S992" s="133"/>
      <c r="V992" s="133"/>
      <c r="W992" s="133"/>
      <c r="Y992" s="133"/>
      <c r="Z992" s="133"/>
    </row>
    <row r="993" ht="14.25" customHeight="1">
      <c r="D993" s="133"/>
      <c r="E993" s="133"/>
      <c r="G993" s="133"/>
      <c r="L993" s="133"/>
      <c r="M993" s="133"/>
      <c r="N993" s="133"/>
      <c r="O993" s="133"/>
      <c r="P993" s="133"/>
      <c r="Q993" s="133"/>
      <c r="S993" s="133"/>
      <c r="V993" s="133"/>
      <c r="W993" s="133"/>
      <c r="Y993" s="133"/>
      <c r="Z993" s="133"/>
    </row>
    <row r="994" ht="14.25" customHeight="1">
      <c r="D994" s="133"/>
      <c r="E994" s="133"/>
      <c r="G994" s="133"/>
      <c r="L994" s="133"/>
      <c r="M994" s="133"/>
      <c r="N994" s="133"/>
      <c r="O994" s="133"/>
      <c r="P994" s="133"/>
      <c r="Q994" s="133"/>
      <c r="S994" s="133"/>
      <c r="V994" s="133"/>
      <c r="W994" s="133"/>
      <c r="Y994" s="133"/>
      <c r="Z994" s="133"/>
    </row>
    <row r="995" ht="14.25" customHeight="1">
      <c r="D995" s="133"/>
      <c r="E995" s="133"/>
      <c r="G995" s="133"/>
      <c r="L995" s="133"/>
      <c r="M995" s="133"/>
      <c r="N995" s="133"/>
      <c r="O995" s="133"/>
      <c r="P995" s="133"/>
      <c r="Q995" s="133"/>
      <c r="S995" s="133"/>
      <c r="V995" s="133"/>
      <c r="W995" s="133"/>
      <c r="Y995" s="133"/>
      <c r="Z995" s="133"/>
    </row>
    <row r="996" ht="14.25" customHeight="1">
      <c r="D996" s="133"/>
      <c r="E996" s="133"/>
      <c r="G996" s="133"/>
      <c r="L996" s="133"/>
      <c r="M996" s="133"/>
      <c r="N996" s="133"/>
      <c r="O996" s="133"/>
      <c r="P996" s="133"/>
      <c r="Q996" s="133"/>
      <c r="S996" s="133"/>
      <c r="V996" s="133"/>
      <c r="W996" s="133"/>
      <c r="Y996" s="133"/>
      <c r="Z996" s="133"/>
    </row>
    <row r="997" ht="14.25" customHeight="1">
      <c r="D997" s="133"/>
      <c r="E997" s="133"/>
      <c r="G997" s="133"/>
      <c r="L997" s="133"/>
      <c r="M997" s="133"/>
      <c r="N997" s="133"/>
      <c r="O997" s="133"/>
      <c r="P997" s="133"/>
      <c r="Q997" s="133"/>
      <c r="S997" s="133"/>
      <c r="V997" s="133"/>
      <c r="W997" s="133"/>
      <c r="Y997" s="133"/>
      <c r="Z997" s="133"/>
    </row>
    <row r="998" ht="14.25" customHeight="1">
      <c r="D998" s="133"/>
      <c r="E998" s="133"/>
      <c r="G998" s="133"/>
      <c r="L998" s="133"/>
      <c r="M998" s="133"/>
      <c r="N998" s="133"/>
      <c r="O998" s="133"/>
      <c r="P998" s="133"/>
      <c r="Q998" s="133"/>
      <c r="S998" s="133"/>
      <c r="V998" s="133"/>
      <c r="W998" s="133"/>
      <c r="Y998" s="133"/>
      <c r="Z998" s="133"/>
    </row>
    <row r="999" ht="14.25" customHeight="1">
      <c r="D999" s="133"/>
      <c r="E999" s="133"/>
      <c r="G999" s="133"/>
      <c r="L999" s="133"/>
      <c r="M999" s="133"/>
      <c r="N999" s="133"/>
      <c r="O999" s="133"/>
      <c r="P999" s="133"/>
      <c r="Q999" s="133"/>
      <c r="S999" s="133"/>
      <c r="V999" s="133"/>
      <c r="W999" s="133"/>
      <c r="Y999" s="133"/>
      <c r="Z999" s="133"/>
    </row>
    <row r="1000" ht="14.25" customHeight="1">
      <c r="D1000" s="133"/>
      <c r="E1000" s="133"/>
      <c r="G1000" s="133"/>
      <c r="L1000" s="133"/>
      <c r="M1000" s="133"/>
      <c r="N1000" s="133"/>
      <c r="O1000" s="133"/>
      <c r="P1000" s="133"/>
      <c r="Q1000" s="133"/>
      <c r="S1000" s="133"/>
      <c r="V1000" s="133"/>
      <c r="W1000" s="133"/>
      <c r="Y1000" s="133"/>
      <c r="Z1000" s="133"/>
    </row>
  </sheetData>
  <mergeCells count="31">
    <mergeCell ref="B1:W1"/>
    <mergeCell ref="D3:I3"/>
    <mergeCell ref="J3:O3"/>
    <mergeCell ref="P3:T3"/>
    <mergeCell ref="F4:H4"/>
    <mergeCell ref="R4:T4"/>
    <mergeCell ref="D11:I11"/>
    <mergeCell ref="P19:T19"/>
    <mergeCell ref="R20:T20"/>
    <mergeCell ref="J11:O11"/>
    <mergeCell ref="P11:T11"/>
    <mergeCell ref="F12:H12"/>
    <mergeCell ref="R12:T12"/>
    <mergeCell ref="D19:I19"/>
    <mergeCell ref="J19:O19"/>
    <mergeCell ref="F20:H20"/>
    <mergeCell ref="D35:I35"/>
    <mergeCell ref="F36:H36"/>
    <mergeCell ref="D43:I43"/>
    <mergeCell ref="J43:O43"/>
    <mergeCell ref="P43:T43"/>
    <mergeCell ref="F44:H44"/>
    <mergeCell ref="R44:T44"/>
    <mergeCell ref="D27:I27"/>
    <mergeCell ref="J27:O27"/>
    <mergeCell ref="P27:T27"/>
    <mergeCell ref="F28:H28"/>
    <mergeCell ref="R28:T28"/>
    <mergeCell ref="J35:O35"/>
    <mergeCell ref="P35:T35"/>
    <mergeCell ref="R36:T36"/>
  </mergeCells>
  <conditionalFormatting sqref="V5:V8">
    <cfRule type="cellIs" dxfId="12" priority="1" operator="greaterThan">
      <formula>0</formula>
    </cfRule>
  </conditionalFormatting>
  <conditionalFormatting sqref="V13:V16">
    <cfRule type="cellIs" dxfId="12" priority="2" operator="greaterThan">
      <formula>0</formula>
    </cfRule>
  </conditionalFormatting>
  <conditionalFormatting sqref="V21:V24">
    <cfRule type="cellIs" dxfId="12" priority="3" operator="greaterThan">
      <formula>0</formula>
    </cfRule>
  </conditionalFormatting>
  <conditionalFormatting sqref="V29:V32">
    <cfRule type="cellIs" dxfId="12" priority="4" operator="greaterThan">
      <formula>0</formula>
    </cfRule>
  </conditionalFormatting>
  <conditionalFormatting sqref="V37:V40">
    <cfRule type="cellIs" dxfId="12" priority="5" operator="greaterThan">
      <formula>0</formula>
    </cfRule>
  </conditionalFormatting>
  <conditionalFormatting sqref="V45:V48">
    <cfRule type="cellIs" dxfId="12" priority="6" operator="greaterThan">
      <formula>0</formula>
    </cfRule>
  </conditionalFormatting>
  <printOptions/>
  <pageMargins bottom="0.787401575" footer="0.0" header="0.0" left="0.7" right="0.7"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11.43"/>
    <col customWidth="1" min="3" max="3" width="17.14"/>
    <col customWidth="1" min="4" max="7" width="15.29"/>
    <col customWidth="1" min="8" max="9" width="11.43"/>
    <col customWidth="1" min="10" max="26" width="8.71"/>
  </cols>
  <sheetData>
    <row r="1" ht="14.25" customHeight="1"/>
    <row r="2" ht="14.25" customHeight="1">
      <c r="A2" s="480" t="str">
        <f>Language!$E$90</f>
        <v>Assignment of the group third in the round of 16</v>
      </c>
    </row>
    <row r="3" ht="14.25" customHeight="1"/>
    <row r="4" ht="14.25" customHeight="1">
      <c r="C4" s="481"/>
      <c r="D4" s="482" t="s">
        <v>120</v>
      </c>
      <c r="E4" s="482" t="s">
        <v>121</v>
      </c>
      <c r="F4" s="482" t="s">
        <v>122</v>
      </c>
      <c r="G4" s="482" t="s">
        <v>123</v>
      </c>
    </row>
    <row r="5" ht="36.0" customHeight="1">
      <c r="C5" s="483" t="str">
        <f>Language!$E$131</f>
        <v>Group combination:</v>
      </c>
      <c r="D5" s="484" t="str">
        <f>Language!$E$132</f>
        <v>First in Group</v>
      </c>
      <c r="E5" s="485" t="str">
        <f>Language!$E$132</f>
        <v>First in Group</v>
      </c>
      <c r="F5" s="485" t="str">
        <f>Language!$E$132</f>
        <v>First in Group</v>
      </c>
      <c r="G5" s="486" t="str">
        <f>Language!$E$132</f>
        <v>First in Group</v>
      </c>
    </row>
    <row r="6" ht="14.25" customHeight="1">
      <c r="C6" s="487"/>
      <c r="D6" s="488" t="s">
        <v>105</v>
      </c>
      <c r="E6" s="489" t="s">
        <v>107</v>
      </c>
      <c r="F6" s="489" t="s">
        <v>106</v>
      </c>
      <c r="G6" s="490" t="s">
        <v>108</v>
      </c>
    </row>
    <row r="7" ht="53.25" customHeight="1">
      <c r="C7" s="491"/>
      <c r="D7" s="492" t="str">
        <f>Language!$E$133</f>
        <v>against third of Group</v>
      </c>
      <c r="E7" s="493" t="str">
        <f>Language!$E$133</f>
        <v>against third of Group</v>
      </c>
      <c r="F7" s="493" t="str">
        <f>Language!$E$133</f>
        <v>against third of Group</v>
      </c>
      <c r="G7" s="494" t="str">
        <f>Language!$E$133</f>
        <v>against third of Group</v>
      </c>
    </row>
    <row r="8" ht="22.5" customHeight="1">
      <c r="C8" s="495" t="s">
        <v>124</v>
      </c>
      <c r="D8" s="496" t="s">
        <v>103</v>
      </c>
      <c r="E8" s="497" t="s">
        <v>104</v>
      </c>
      <c r="F8" s="497" t="s">
        <v>105</v>
      </c>
      <c r="G8" s="498" t="s">
        <v>107</v>
      </c>
    </row>
    <row r="9" ht="22.5" customHeight="1">
      <c r="C9" s="495" t="s">
        <v>125</v>
      </c>
      <c r="D9" s="496" t="s">
        <v>103</v>
      </c>
      <c r="E9" s="497" t="s">
        <v>106</v>
      </c>
      <c r="F9" s="497" t="s">
        <v>105</v>
      </c>
      <c r="G9" s="498" t="s">
        <v>107</v>
      </c>
    </row>
    <row r="10" ht="22.5" customHeight="1">
      <c r="C10" s="495" t="s">
        <v>126</v>
      </c>
      <c r="D10" s="496" t="s">
        <v>103</v>
      </c>
      <c r="E10" s="497" t="s">
        <v>108</v>
      </c>
      <c r="F10" s="497" t="s">
        <v>105</v>
      </c>
      <c r="G10" s="498" t="s">
        <v>107</v>
      </c>
    </row>
    <row r="11" ht="22.5" customHeight="1">
      <c r="C11" s="495" t="s">
        <v>127</v>
      </c>
      <c r="D11" s="496" t="s">
        <v>104</v>
      </c>
      <c r="E11" s="497" t="s">
        <v>106</v>
      </c>
      <c r="F11" s="497" t="s">
        <v>103</v>
      </c>
      <c r="G11" s="498" t="s">
        <v>105</v>
      </c>
    </row>
    <row r="12" ht="22.5" customHeight="1">
      <c r="C12" s="495" t="s">
        <v>128</v>
      </c>
      <c r="D12" s="496" t="s">
        <v>104</v>
      </c>
      <c r="E12" s="497" t="s">
        <v>108</v>
      </c>
      <c r="F12" s="497" t="s">
        <v>103</v>
      </c>
      <c r="G12" s="498" t="s">
        <v>105</v>
      </c>
    </row>
    <row r="13" ht="22.5" customHeight="1">
      <c r="C13" s="495" t="s">
        <v>129</v>
      </c>
      <c r="D13" s="496" t="s">
        <v>106</v>
      </c>
      <c r="E13" s="497" t="s">
        <v>108</v>
      </c>
      <c r="F13" s="497" t="s">
        <v>105</v>
      </c>
      <c r="G13" s="498" t="s">
        <v>103</v>
      </c>
    </row>
    <row r="14" ht="22.5" customHeight="1">
      <c r="C14" s="495" t="s">
        <v>130</v>
      </c>
      <c r="D14" s="496" t="s">
        <v>106</v>
      </c>
      <c r="E14" s="497" t="s">
        <v>104</v>
      </c>
      <c r="F14" s="497" t="s">
        <v>107</v>
      </c>
      <c r="G14" s="498" t="s">
        <v>103</v>
      </c>
    </row>
    <row r="15" ht="22.5" customHeight="1">
      <c r="C15" s="495" t="s">
        <v>131</v>
      </c>
      <c r="D15" s="496" t="s">
        <v>108</v>
      </c>
      <c r="E15" s="497" t="s">
        <v>104</v>
      </c>
      <c r="F15" s="497" t="s">
        <v>107</v>
      </c>
      <c r="G15" s="498" t="s">
        <v>103</v>
      </c>
    </row>
    <row r="16" ht="22.5" customHeight="1">
      <c r="C16" s="495" t="s">
        <v>132</v>
      </c>
      <c r="D16" s="496" t="s">
        <v>106</v>
      </c>
      <c r="E16" s="497" t="s">
        <v>108</v>
      </c>
      <c r="F16" s="497" t="s">
        <v>107</v>
      </c>
      <c r="G16" s="498" t="s">
        <v>103</v>
      </c>
    </row>
    <row r="17" ht="22.5" customHeight="1">
      <c r="C17" s="495" t="s">
        <v>133</v>
      </c>
      <c r="D17" s="496" t="s">
        <v>106</v>
      </c>
      <c r="E17" s="497" t="s">
        <v>108</v>
      </c>
      <c r="F17" s="497" t="s">
        <v>104</v>
      </c>
      <c r="G17" s="498" t="s">
        <v>103</v>
      </c>
    </row>
    <row r="18" ht="22.5" customHeight="1">
      <c r="C18" s="495" t="s">
        <v>134</v>
      </c>
      <c r="D18" s="496" t="s">
        <v>106</v>
      </c>
      <c r="E18" s="497" t="s">
        <v>104</v>
      </c>
      <c r="F18" s="497" t="s">
        <v>105</v>
      </c>
      <c r="G18" s="498" t="s">
        <v>107</v>
      </c>
    </row>
    <row r="19" ht="22.5" customHeight="1">
      <c r="C19" s="495" t="s">
        <v>135</v>
      </c>
      <c r="D19" s="496" t="s">
        <v>108</v>
      </c>
      <c r="E19" s="497" t="s">
        <v>104</v>
      </c>
      <c r="F19" s="497" t="s">
        <v>107</v>
      </c>
      <c r="G19" s="498" t="s">
        <v>105</v>
      </c>
    </row>
    <row r="20" ht="22.5" customHeight="1">
      <c r="C20" s="495" t="s">
        <v>136</v>
      </c>
      <c r="D20" s="496" t="s">
        <v>108</v>
      </c>
      <c r="E20" s="497" t="s">
        <v>106</v>
      </c>
      <c r="F20" s="497" t="s">
        <v>107</v>
      </c>
      <c r="G20" s="498" t="s">
        <v>105</v>
      </c>
    </row>
    <row r="21" ht="22.5" customHeight="1">
      <c r="C21" s="495" t="s">
        <v>137</v>
      </c>
      <c r="D21" s="496" t="s">
        <v>108</v>
      </c>
      <c r="E21" s="497" t="s">
        <v>106</v>
      </c>
      <c r="F21" s="497" t="s">
        <v>104</v>
      </c>
      <c r="G21" s="498" t="s">
        <v>105</v>
      </c>
    </row>
    <row r="22" ht="22.5" customHeight="1">
      <c r="C22" s="499" t="s">
        <v>138</v>
      </c>
      <c r="D22" s="500" t="s">
        <v>108</v>
      </c>
      <c r="E22" s="501" t="s">
        <v>106</v>
      </c>
      <c r="F22" s="501" t="s">
        <v>104</v>
      </c>
      <c r="G22" s="502" t="s">
        <v>107</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2:I2"/>
    <mergeCell ref="C5:C7"/>
  </mergeCells>
  <printOptions/>
  <pageMargins bottom="0.787401575" footer="0.0" header="0.0" left="0.7" right="0.7" top="0.7874015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0"/>
    <col customWidth="1" hidden="1" min="2" max="2" width="19.29"/>
    <col customWidth="1" hidden="1" min="3" max="3" width="11.43"/>
    <col customWidth="1" min="4" max="4" width="7.0"/>
    <col customWidth="1" hidden="1" min="5" max="5" width="22.71"/>
    <col customWidth="1" min="6" max="15" width="22.71"/>
    <col customWidth="1" min="16" max="16" width="3.86"/>
    <col customWidth="1" min="17" max="17" width="17.71"/>
    <col customWidth="1" min="18" max="18" width="9.14"/>
    <col customWidth="1" min="19" max="26" width="8.71"/>
  </cols>
  <sheetData>
    <row r="1" ht="29.25" customHeight="1">
      <c r="B1" s="31"/>
      <c r="D1" s="503" t="s">
        <v>139</v>
      </c>
      <c r="F1" s="480" t="str">
        <f>Language!$E$89</f>
        <v>Choose language</v>
      </c>
      <c r="K1" s="480"/>
      <c r="L1" s="480"/>
      <c r="M1" s="504" t="str">
        <f>Language!$E$145</f>
        <v>Click here and choose language:</v>
      </c>
      <c r="N1" s="505" t="s">
        <v>140</v>
      </c>
      <c r="O1" s="506" t="str">
        <f>UNICHAR(8592)</f>
        <v>←</v>
      </c>
      <c r="P1" s="504"/>
    </row>
    <row r="2" ht="11.25" customHeight="1">
      <c r="D2" s="507">
        <v>45280.0</v>
      </c>
      <c r="F2" s="508"/>
      <c r="K2" s="508"/>
      <c r="L2" s="508"/>
      <c r="M2" s="508"/>
      <c r="N2" s="508"/>
      <c r="P2" s="509"/>
      <c r="Q2" s="510"/>
    </row>
    <row r="3" ht="14.25" customHeight="1">
      <c r="B3" s="511" t="s">
        <v>140</v>
      </c>
      <c r="C3" s="133">
        <f>IF(AND($N$1&lt;&gt;B4,$N$1&lt;&gt;B5,$N$1&lt;&gt;B6,$N$1&lt;&gt;B7,$N$1&lt;&gt;B8,$N$1&lt;&gt;B9,$N$1&lt;&gt;B10,$N$1&lt;&gt;B11),1,0)</f>
        <v>1</v>
      </c>
      <c r="D3" s="512" t="s">
        <v>141</v>
      </c>
      <c r="E3" s="513"/>
      <c r="F3" s="514" t="s">
        <v>140</v>
      </c>
      <c r="G3" s="515" t="s">
        <v>142</v>
      </c>
      <c r="H3" s="515" t="s">
        <v>143</v>
      </c>
      <c r="I3" s="515" t="s">
        <v>144</v>
      </c>
      <c r="J3" s="515" t="s">
        <v>145</v>
      </c>
      <c r="K3" s="515" t="s">
        <v>146</v>
      </c>
      <c r="L3" s="515" t="s">
        <v>147</v>
      </c>
      <c r="M3" s="515" t="s">
        <v>148</v>
      </c>
      <c r="N3" s="515" t="s">
        <v>149</v>
      </c>
      <c r="O3" s="516" t="s">
        <v>150</v>
      </c>
      <c r="P3" s="59"/>
    </row>
    <row r="4" ht="14.25" customHeight="1">
      <c r="B4" s="153" t="s">
        <v>149</v>
      </c>
      <c r="C4" s="133">
        <f t="shared" ref="C4:C12" si="1">IF($N$1=B4,1,0)</f>
        <v>0</v>
      </c>
      <c r="D4" s="517"/>
      <c r="E4" s="518"/>
      <c r="F4" s="519"/>
      <c r="G4" s="520"/>
      <c r="H4" s="520"/>
      <c r="I4" s="520"/>
      <c r="J4" s="520"/>
      <c r="K4" s="520"/>
      <c r="L4" s="520"/>
      <c r="M4" s="520"/>
      <c r="N4" s="520"/>
      <c r="O4" s="521"/>
      <c r="P4" s="522"/>
      <c r="Q4" s="294"/>
    </row>
    <row r="5" ht="14.25" customHeight="1">
      <c r="B5" s="153" t="s">
        <v>147</v>
      </c>
      <c r="C5" s="133">
        <f t="shared" si="1"/>
        <v>0</v>
      </c>
      <c r="D5" s="523">
        <v>1.0</v>
      </c>
      <c r="E5" s="511" t="str">
        <f t="shared" ref="E5:E63" si="2">IF($C$3,F5,IF($C$11,G5,IF($C$9,H5,IF($C$7,I5,IF($C$8,J5,IF($C$6,K5,IF($C$5,L5,IF($C$10,M5,IF($C$4,N5,IF(O5&lt;&gt;"",O5,F5))))))))))</f>
        <v>Portugal</v>
      </c>
      <c r="F5" s="524" t="s">
        <v>56</v>
      </c>
      <c r="G5" s="525" t="s">
        <v>56</v>
      </c>
      <c r="H5" s="526" t="s">
        <v>151</v>
      </c>
      <c r="I5" s="527" t="s">
        <v>56</v>
      </c>
      <c r="J5" s="526" t="s">
        <v>56</v>
      </c>
      <c r="K5" s="528" t="s">
        <v>56</v>
      </c>
      <c r="L5" s="529" t="s">
        <v>56</v>
      </c>
      <c r="M5" s="527" t="s">
        <v>56</v>
      </c>
      <c r="N5" s="529" t="s">
        <v>152</v>
      </c>
      <c r="O5" s="530"/>
    </row>
    <row r="6" ht="14.25" customHeight="1">
      <c r="B6" s="511" t="s">
        <v>146</v>
      </c>
      <c r="C6" s="133">
        <f t="shared" si="1"/>
        <v>0</v>
      </c>
      <c r="D6" s="523">
        <v>2.0</v>
      </c>
      <c r="E6" s="511" t="str">
        <f t="shared" si="2"/>
        <v>France</v>
      </c>
      <c r="F6" s="524" t="s">
        <v>53</v>
      </c>
      <c r="G6" s="525" t="s">
        <v>153</v>
      </c>
      <c r="H6" s="526" t="s">
        <v>153</v>
      </c>
      <c r="I6" s="527" t="s">
        <v>53</v>
      </c>
      <c r="J6" s="526" t="s">
        <v>154</v>
      </c>
      <c r="K6" s="528" t="s">
        <v>155</v>
      </c>
      <c r="L6" s="529" t="s">
        <v>156</v>
      </c>
      <c r="M6" s="527" t="s">
        <v>157</v>
      </c>
      <c r="N6" s="529" t="s">
        <v>158</v>
      </c>
      <c r="O6" s="530"/>
    </row>
    <row r="7" ht="14.25" customHeight="1">
      <c r="B7" s="511" t="s">
        <v>144</v>
      </c>
      <c r="C7" s="133">
        <f t="shared" si="1"/>
        <v>0</v>
      </c>
      <c r="D7" s="523">
        <v>3.0</v>
      </c>
      <c r="E7" s="511" t="str">
        <f t="shared" si="2"/>
        <v>Spain</v>
      </c>
      <c r="F7" s="524" t="s">
        <v>60</v>
      </c>
      <c r="G7" s="525" t="s">
        <v>159</v>
      </c>
      <c r="H7" s="526" t="s">
        <v>160</v>
      </c>
      <c r="I7" s="527" t="s">
        <v>161</v>
      </c>
      <c r="J7" s="526" t="s">
        <v>162</v>
      </c>
      <c r="K7" s="528" t="s">
        <v>163</v>
      </c>
      <c r="L7" s="529" t="s">
        <v>162</v>
      </c>
      <c r="M7" s="527" t="s">
        <v>164</v>
      </c>
      <c r="N7" s="529" t="s">
        <v>165</v>
      </c>
      <c r="O7" s="530"/>
    </row>
    <row r="8" ht="14.25" customHeight="1">
      <c r="B8" s="153" t="s">
        <v>145</v>
      </c>
      <c r="C8" s="133">
        <f t="shared" si="1"/>
        <v>0</v>
      </c>
      <c r="D8" s="523">
        <v>4.0</v>
      </c>
      <c r="E8" s="511" t="str">
        <f t="shared" si="2"/>
        <v>Belgium</v>
      </c>
      <c r="F8" s="524" t="s">
        <v>55</v>
      </c>
      <c r="G8" s="525" t="s">
        <v>166</v>
      </c>
      <c r="H8" s="526" t="s">
        <v>167</v>
      </c>
      <c r="I8" s="527" t="s">
        <v>168</v>
      </c>
      <c r="J8" s="526" t="s">
        <v>169</v>
      </c>
      <c r="K8" s="528" t="s">
        <v>170</v>
      </c>
      <c r="L8" s="529" t="s">
        <v>169</v>
      </c>
      <c r="M8" s="527" t="s">
        <v>166</v>
      </c>
      <c r="N8" s="529" t="s">
        <v>171</v>
      </c>
      <c r="O8" s="530"/>
    </row>
    <row r="9" ht="14.25" customHeight="1">
      <c r="B9" s="511" t="s">
        <v>143</v>
      </c>
      <c r="C9" s="133">
        <f t="shared" si="1"/>
        <v>0</v>
      </c>
      <c r="D9" s="523">
        <v>5.0</v>
      </c>
      <c r="E9" s="511" t="str">
        <f t="shared" si="2"/>
        <v>England</v>
      </c>
      <c r="F9" s="524" t="s">
        <v>51</v>
      </c>
      <c r="G9" s="525" t="s">
        <v>172</v>
      </c>
      <c r="H9" s="526" t="s">
        <v>173</v>
      </c>
      <c r="I9" s="527" t="s">
        <v>174</v>
      </c>
      <c r="J9" s="526" t="s">
        <v>51</v>
      </c>
      <c r="K9" s="528" t="s">
        <v>175</v>
      </c>
      <c r="L9" s="529" t="s">
        <v>51</v>
      </c>
      <c r="M9" s="527" t="s">
        <v>172</v>
      </c>
      <c r="N9" s="529" t="s">
        <v>176</v>
      </c>
      <c r="O9" s="530"/>
    </row>
    <row r="10" ht="14.25" customHeight="1">
      <c r="B10" s="153" t="s">
        <v>148</v>
      </c>
      <c r="C10" s="133">
        <f t="shared" si="1"/>
        <v>0</v>
      </c>
      <c r="D10" s="523">
        <v>6.0</v>
      </c>
      <c r="E10" s="511" t="str">
        <f t="shared" si="2"/>
        <v>Hungary</v>
      </c>
      <c r="F10" s="524" t="s">
        <v>81</v>
      </c>
      <c r="G10" s="525" t="s">
        <v>177</v>
      </c>
      <c r="H10" s="526" t="s">
        <v>178</v>
      </c>
      <c r="I10" s="527" t="s">
        <v>179</v>
      </c>
      <c r="J10" s="526" t="s">
        <v>180</v>
      </c>
      <c r="K10" s="528" t="s">
        <v>181</v>
      </c>
      <c r="L10" s="529" t="s">
        <v>180</v>
      </c>
      <c r="M10" s="527" t="s">
        <v>182</v>
      </c>
      <c r="N10" s="529" t="s">
        <v>183</v>
      </c>
      <c r="O10" s="530"/>
    </row>
    <row r="11" ht="14.25" customHeight="1">
      <c r="B11" s="511" t="s">
        <v>142</v>
      </c>
      <c r="C11" s="133">
        <f t="shared" si="1"/>
        <v>0</v>
      </c>
      <c r="D11" s="523">
        <v>7.0</v>
      </c>
      <c r="E11" s="511" t="str">
        <f t="shared" si="2"/>
        <v>Türkiye</v>
      </c>
      <c r="F11" s="524" t="s">
        <v>68</v>
      </c>
      <c r="G11" s="525" t="s">
        <v>184</v>
      </c>
      <c r="H11" s="526" t="s">
        <v>185</v>
      </c>
      <c r="I11" s="527" t="s">
        <v>186</v>
      </c>
      <c r="J11" s="526" t="s">
        <v>187</v>
      </c>
      <c r="K11" s="528" t="s">
        <v>188</v>
      </c>
      <c r="L11" s="529" t="s">
        <v>189</v>
      </c>
      <c r="M11" s="527" t="s">
        <v>190</v>
      </c>
      <c r="N11" s="529" t="s">
        <v>191</v>
      </c>
      <c r="O11" s="530"/>
    </row>
    <row r="12" ht="14.25" customHeight="1">
      <c r="B12" s="511" t="s">
        <v>150</v>
      </c>
      <c r="C12" s="133">
        <f t="shared" si="1"/>
        <v>0</v>
      </c>
      <c r="D12" s="523">
        <v>8.0</v>
      </c>
      <c r="E12" s="511" t="str">
        <f t="shared" si="2"/>
        <v>Romania</v>
      </c>
      <c r="F12" s="524" t="s">
        <v>85</v>
      </c>
      <c r="G12" s="525" t="s">
        <v>192</v>
      </c>
      <c r="H12" s="526" t="s">
        <v>85</v>
      </c>
      <c r="I12" s="527" t="s">
        <v>193</v>
      </c>
      <c r="J12" s="526" t="s">
        <v>194</v>
      </c>
      <c r="K12" s="528" t="s">
        <v>195</v>
      </c>
      <c r="L12" s="529" t="s">
        <v>196</v>
      </c>
      <c r="M12" s="527" t="s">
        <v>197</v>
      </c>
      <c r="N12" s="529" t="s">
        <v>198</v>
      </c>
      <c r="O12" s="530"/>
    </row>
    <row r="13" ht="14.25" customHeight="1">
      <c r="D13" s="523">
        <v>9.0</v>
      </c>
      <c r="E13" s="511" t="str">
        <f t="shared" si="2"/>
        <v>Denmark</v>
      </c>
      <c r="F13" s="524" t="s">
        <v>62</v>
      </c>
      <c r="G13" s="525" t="s">
        <v>199</v>
      </c>
      <c r="H13" s="526" t="s">
        <v>200</v>
      </c>
      <c r="I13" s="527" t="s">
        <v>201</v>
      </c>
      <c r="J13" s="526" t="s">
        <v>202</v>
      </c>
      <c r="K13" s="528" t="s">
        <v>203</v>
      </c>
      <c r="L13" s="529" t="s">
        <v>204</v>
      </c>
      <c r="M13" s="527" t="s">
        <v>199</v>
      </c>
      <c r="N13" s="529" t="s">
        <v>205</v>
      </c>
      <c r="O13" s="530"/>
    </row>
    <row r="14" ht="14.25" customHeight="1">
      <c r="D14" s="523">
        <v>10.0</v>
      </c>
      <c r="E14" s="511" t="str">
        <f t="shared" si="2"/>
        <v>Albania</v>
      </c>
      <c r="F14" s="524" t="s">
        <v>82</v>
      </c>
      <c r="G14" s="525" t="s">
        <v>82</v>
      </c>
      <c r="H14" s="526" t="s">
        <v>82</v>
      </c>
      <c r="I14" s="527" t="s">
        <v>206</v>
      </c>
      <c r="J14" s="526" t="s">
        <v>207</v>
      </c>
      <c r="K14" s="528" t="s">
        <v>208</v>
      </c>
      <c r="L14" s="529" t="s">
        <v>207</v>
      </c>
      <c r="M14" s="527" t="s">
        <v>209</v>
      </c>
      <c r="N14" s="529" t="s">
        <v>210</v>
      </c>
      <c r="O14" s="530"/>
    </row>
    <row r="15" ht="14.25" customHeight="1">
      <c r="D15" s="523">
        <v>11.0</v>
      </c>
      <c r="E15" s="511" t="str">
        <f t="shared" si="2"/>
        <v>Austria</v>
      </c>
      <c r="F15" s="524" t="s">
        <v>75</v>
      </c>
      <c r="G15" s="525" t="s">
        <v>75</v>
      </c>
      <c r="H15" s="526" t="s">
        <v>75</v>
      </c>
      <c r="I15" s="527" t="s">
        <v>211</v>
      </c>
      <c r="J15" s="526" t="s">
        <v>212</v>
      </c>
      <c r="K15" s="528" t="s">
        <v>213</v>
      </c>
      <c r="L15" s="529" t="s">
        <v>214</v>
      </c>
      <c r="M15" s="527" t="s">
        <v>215</v>
      </c>
      <c r="N15" s="529" t="s">
        <v>216</v>
      </c>
      <c r="O15" s="530"/>
    </row>
    <row r="16" ht="14.25" customHeight="1">
      <c r="D16" s="523">
        <v>12.0</v>
      </c>
      <c r="E16" s="511" t="str">
        <f t="shared" si="2"/>
        <v>Netherlands</v>
      </c>
      <c r="F16" s="524" t="s">
        <v>64</v>
      </c>
      <c r="G16" s="525" t="s">
        <v>217</v>
      </c>
      <c r="H16" s="526" t="s">
        <v>218</v>
      </c>
      <c r="I16" s="527" t="s">
        <v>219</v>
      </c>
      <c r="J16" s="526" t="s">
        <v>220</v>
      </c>
      <c r="K16" s="528" t="s">
        <v>221</v>
      </c>
      <c r="L16" s="529" t="s">
        <v>222</v>
      </c>
      <c r="M16" s="527" t="s">
        <v>223</v>
      </c>
      <c r="N16" s="529" t="s">
        <v>224</v>
      </c>
      <c r="O16" s="530"/>
    </row>
    <row r="17" ht="14.25" customHeight="1">
      <c r="D17" s="523">
        <v>13.0</v>
      </c>
      <c r="E17" s="511" t="str">
        <f t="shared" si="2"/>
        <v>Scotland</v>
      </c>
      <c r="F17" s="524" t="s">
        <v>69</v>
      </c>
      <c r="G17" s="525" t="s">
        <v>225</v>
      </c>
      <c r="H17" s="526" t="s">
        <v>226</v>
      </c>
      <c r="I17" s="527" t="s">
        <v>227</v>
      </c>
      <c r="J17" s="526" t="s">
        <v>228</v>
      </c>
      <c r="K17" s="528" t="s">
        <v>229</v>
      </c>
      <c r="L17" s="529" t="s">
        <v>230</v>
      </c>
      <c r="M17" s="527" t="s">
        <v>231</v>
      </c>
      <c r="N17" s="529" t="s">
        <v>232</v>
      </c>
      <c r="O17" s="530"/>
    </row>
    <row r="18" ht="14.25" customHeight="1">
      <c r="D18" s="523">
        <v>14.0</v>
      </c>
      <c r="E18" s="511" t="str">
        <f t="shared" si="2"/>
        <v>Croatia</v>
      </c>
      <c r="F18" s="524" t="s">
        <v>71</v>
      </c>
      <c r="G18" s="525" t="s">
        <v>233</v>
      </c>
      <c r="H18" s="526" t="s">
        <v>234</v>
      </c>
      <c r="I18" s="527" t="s">
        <v>235</v>
      </c>
      <c r="J18" s="526" t="s">
        <v>236</v>
      </c>
      <c r="K18" s="528" t="s">
        <v>237</v>
      </c>
      <c r="L18" s="529" t="s">
        <v>236</v>
      </c>
      <c r="M18" s="527" t="s">
        <v>238</v>
      </c>
      <c r="N18" s="529" t="s">
        <v>239</v>
      </c>
      <c r="O18" s="530"/>
    </row>
    <row r="19" ht="14.25" customHeight="1">
      <c r="D19" s="523">
        <v>15.0</v>
      </c>
      <c r="E19" s="511" t="str">
        <f t="shared" si="2"/>
        <v>Slovenia</v>
      </c>
      <c r="F19" s="524" t="s">
        <v>73</v>
      </c>
      <c r="G19" s="525" t="s">
        <v>240</v>
      </c>
      <c r="H19" s="526" t="s">
        <v>73</v>
      </c>
      <c r="I19" s="527" t="s">
        <v>241</v>
      </c>
      <c r="J19" s="526" t="s">
        <v>242</v>
      </c>
      <c r="K19" s="528" t="s">
        <v>243</v>
      </c>
      <c r="L19" s="529" t="s">
        <v>244</v>
      </c>
      <c r="M19" s="527" t="s">
        <v>245</v>
      </c>
      <c r="N19" s="529" t="s">
        <v>246</v>
      </c>
      <c r="O19" s="530"/>
    </row>
    <row r="20" ht="14.25" customHeight="1">
      <c r="D20" s="523">
        <v>16.0</v>
      </c>
      <c r="E20" s="511" t="str">
        <f t="shared" si="2"/>
        <v>Slovakia</v>
      </c>
      <c r="F20" s="524" t="s">
        <v>66</v>
      </c>
      <c r="G20" s="525" t="s">
        <v>247</v>
      </c>
      <c r="H20" s="526" t="s">
        <v>248</v>
      </c>
      <c r="I20" s="527" t="s">
        <v>249</v>
      </c>
      <c r="J20" s="526" t="s">
        <v>250</v>
      </c>
      <c r="K20" s="528" t="s">
        <v>251</v>
      </c>
      <c r="L20" s="529" t="s">
        <v>252</v>
      </c>
      <c r="M20" s="527" t="s">
        <v>253</v>
      </c>
      <c r="N20" s="529" t="s">
        <v>254</v>
      </c>
      <c r="O20" s="530"/>
    </row>
    <row r="21" ht="14.25" customHeight="1">
      <c r="D21" s="523">
        <v>17.0</v>
      </c>
      <c r="E21" s="511" t="str">
        <f t="shared" si="2"/>
        <v>Czechia</v>
      </c>
      <c r="F21" s="524" t="s">
        <v>87</v>
      </c>
      <c r="G21" s="525" t="s">
        <v>255</v>
      </c>
      <c r="H21" s="526" t="s">
        <v>256</v>
      </c>
      <c r="I21" s="527" t="s">
        <v>257</v>
      </c>
      <c r="J21" s="526" t="s">
        <v>258</v>
      </c>
      <c r="K21" s="528" t="s">
        <v>259</v>
      </c>
      <c r="L21" s="529" t="s">
        <v>260</v>
      </c>
      <c r="M21" s="527" t="s">
        <v>261</v>
      </c>
      <c r="N21" s="529" t="s">
        <v>262</v>
      </c>
      <c r="O21" s="530"/>
    </row>
    <row r="22" ht="14.25" customHeight="1">
      <c r="D22" s="523">
        <v>18.0</v>
      </c>
      <c r="E22" s="511" t="str">
        <f t="shared" si="2"/>
        <v>Italy</v>
      </c>
      <c r="F22" s="524" t="s">
        <v>49</v>
      </c>
      <c r="G22" s="525" t="s">
        <v>263</v>
      </c>
      <c r="H22" s="526" t="s">
        <v>263</v>
      </c>
      <c r="I22" s="527" t="s">
        <v>264</v>
      </c>
      <c r="J22" s="526" t="s">
        <v>265</v>
      </c>
      <c r="K22" s="528" t="s">
        <v>266</v>
      </c>
      <c r="L22" s="529" t="s">
        <v>265</v>
      </c>
      <c r="M22" s="527" t="s">
        <v>267</v>
      </c>
      <c r="N22" s="529" t="s">
        <v>268</v>
      </c>
      <c r="O22" s="530"/>
    </row>
    <row r="23" ht="14.25" customHeight="1">
      <c r="D23" s="523">
        <v>19.0</v>
      </c>
      <c r="E23" s="511" t="str">
        <f t="shared" si="2"/>
        <v>Serbia</v>
      </c>
      <c r="F23" s="524" t="s">
        <v>38</v>
      </c>
      <c r="G23" s="525" t="s">
        <v>38</v>
      </c>
      <c r="H23" s="526" t="s">
        <v>38</v>
      </c>
      <c r="I23" s="527" t="s">
        <v>269</v>
      </c>
      <c r="J23" s="526" t="s">
        <v>270</v>
      </c>
      <c r="K23" s="528" t="s">
        <v>271</v>
      </c>
      <c r="L23" s="529" t="s">
        <v>270</v>
      </c>
      <c r="M23" s="527" t="s">
        <v>272</v>
      </c>
      <c r="N23" s="529" t="s">
        <v>273</v>
      </c>
      <c r="O23" s="530"/>
    </row>
    <row r="24" ht="14.25" customHeight="1">
      <c r="D24" s="523">
        <v>20.0</v>
      </c>
      <c r="E24" s="511" t="str">
        <f t="shared" si="2"/>
        <v>Switzerland</v>
      </c>
      <c r="F24" s="524" t="s">
        <v>58</v>
      </c>
      <c r="G24" s="525" t="s">
        <v>274</v>
      </c>
      <c r="H24" s="526" t="s">
        <v>275</v>
      </c>
      <c r="I24" s="527" t="s">
        <v>276</v>
      </c>
      <c r="J24" s="526" t="s">
        <v>277</v>
      </c>
      <c r="K24" s="528" t="s">
        <v>278</v>
      </c>
      <c r="L24" s="529" t="s">
        <v>277</v>
      </c>
      <c r="M24" s="527" t="s">
        <v>279</v>
      </c>
      <c r="N24" s="529" t="s">
        <v>280</v>
      </c>
      <c r="O24" s="530"/>
    </row>
    <row r="25" ht="14.25" customHeight="1">
      <c r="D25" s="523">
        <v>21.0</v>
      </c>
      <c r="E25" s="511" t="str">
        <f t="shared" si="2"/>
        <v>Ukraine</v>
      </c>
      <c r="F25" s="524" t="s">
        <v>77</v>
      </c>
      <c r="G25" s="525" t="s">
        <v>281</v>
      </c>
      <c r="H25" s="526" t="s">
        <v>282</v>
      </c>
      <c r="I25" s="527" t="s">
        <v>77</v>
      </c>
      <c r="J25" s="526" t="s">
        <v>77</v>
      </c>
      <c r="K25" s="528" t="s">
        <v>283</v>
      </c>
      <c r="L25" s="529" t="s">
        <v>77</v>
      </c>
      <c r="M25" s="527" t="s">
        <v>284</v>
      </c>
      <c r="N25" s="529" t="s">
        <v>285</v>
      </c>
      <c r="O25" s="530"/>
    </row>
    <row r="26" ht="14.25" customHeight="1">
      <c r="D26" s="523">
        <v>22.0</v>
      </c>
      <c r="E26" s="511" t="str">
        <f t="shared" si="2"/>
        <v>Greece</v>
      </c>
      <c r="F26" s="524" t="s">
        <v>286</v>
      </c>
      <c r="G26" s="525" t="s">
        <v>287</v>
      </c>
      <c r="H26" s="526" t="s">
        <v>287</v>
      </c>
      <c r="I26" s="527" t="s">
        <v>288</v>
      </c>
      <c r="J26" s="526" t="s">
        <v>289</v>
      </c>
      <c r="K26" s="528" t="s">
        <v>290</v>
      </c>
      <c r="L26" s="529" t="s">
        <v>291</v>
      </c>
      <c r="M26" s="527" t="s">
        <v>292</v>
      </c>
      <c r="N26" s="529" t="s">
        <v>293</v>
      </c>
      <c r="O26" s="530"/>
    </row>
    <row r="27" ht="14.25" customHeight="1">
      <c r="D27" s="523">
        <v>23.0</v>
      </c>
      <c r="E27" s="511" t="str">
        <f t="shared" si="2"/>
        <v>Finland</v>
      </c>
      <c r="F27" s="524" t="s">
        <v>294</v>
      </c>
      <c r="G27" s="525" t="s">
        <v>295</v>
      </c>
      <c r="H27" s="526" t="s">
        <v>295</v>
      </c>
      <c r="I27" s="527" t="s">
        <v>296</v>
      </c>
      <c r="J27" s="526" t="s">
        <v>297</v>
      </c>
      <c r="K27" s="528" t="s">
        <v>294</v>
      </c>
      <c r="L27" s="529" t="s">
        <v>294</v>
      </c>
      <c r="M27" s="527" t="s">
        <v>298</v>
      </c>
      <c r="N27" s="529" t="s">
        <v>299</v>
      </c>
      <c r="O27" s="530"/>
    </row>
    <row r="28" ht="14.25" customHeight="1">
      <c r="D28" s="523">
        <v>24.0</v>
      </c>
      <c r="E28" s="511" t="str">
        <f t="shared" si="2"/>
        <v>Wales</v>
      </c>
      <c r="F28" s="524" t="s">
        <v>300</v>
      </c>
      <c r="G28" s="525" t="s">
        <v>301</v>
      </c>
      <c r="H28" s="526" t="s">
        <v>302</v>
      </c>
      <c r="I28" s="527" t="s">
        <v>303</v>
      </c>
      <c r="J28" s="526" t="s">
        <v>300</v>
      </c>
      <c r="K28" s="528" t="s">
        <v>300</v>
      </c>
      <c r="L28" s="529" t="s">
        <v>300</v>
      </c>
      <c r="M28" s="527" t="s">
        <v>304</v>
      </c>
      <c r="N28" s="529" t="s">
        <v>305</v>
      </c>
      <c r="O28" s="530"/>
    </row>
    <row r="29" ht="14.25" customHeight="1">
      <c r="D29" s="523">
        <v>25.0</v>
      </c>
      <c r="E29" s="511" t="str">
        <f t="shared" si="2"/>
        <v>Norway</v>
      </c>
      <c r="F29" s="524" t="s">
        <v>306</v>
      </c>
      <c r="G29" s="525" t="s">
        <v>307</v>
      </c>
      <c r="H29" s="526" t="s">
        <v>308</v>
      </c>
      <c r="I29" s="527" t="s">
        <v>309</v>
      </c>
      <c r="J29" s="526" t="s">
        <v>310</v>
      </c>
      <c r="K29" s="528" t="s">
        <v>311</v>
      </c>
      <c r="L29" s="529" t="s">
        <v>312</v>
      </c>
      <c r="M29" s="527" t="s">
        <v>307</v>
      </c>
      <c r="N29" s="529" t="s">
        <v>313</v>
      </c>
      <c r="O29" s="530"/>
    </row>
    <row r="30" ht="14.25" customHeight="1">
      <c r="D30" s="523">
        <v>26.0</v>
      </c>
      <c r="E30" s="511" t="str">
        <f t="shared" si="2"/>
        <v>Poland</v>
      </c>
      <c r="F30" s="524" t="s">
        <v>84</v>
      </c>
      <c r="G30" s="525" t="s">
        <v>314</v>
      </c>
      <c r="H30" s="526" t="s">
        <v>314</v>
      </c>
      <c r="I30" s="527" t="s">
        <v>315</v>
      </c>
      <c r="J30" s="526" t="s">
        <v>316</v>
      </c>
      <c r="K30" s="528" t="s">
        <v>316</v>
      </c>
      <c r="L30" s="529" t="s">
        <v>316</v>
      </c>
      <c r="M30" s="527" t="s">
        <v>317</v>
      </c>
      <c r="N30" s="529" t="s">
        <v>318</v>
      </c>
      <c r="O30" s="530"/>
    </row>
    <row r="31" ht="14.25" customHeight="1">
      <c r="D31" s="523">
        <v>27.0</v>
      </c>
      <c r="E31" s="511" t="str">
        <f t="shared" si="2"/>
        <v>Montenegro</v>
      </c>
      <c r="F31" s="524" t="s">
        <v>319</v>
      </c>
      <c r="G31" s="525" t="s">
        <v>319</v>
      </c>
      <c r="H31" s="526" t="s">
        <v>319</v>
      </c>
      <c r="I31" s="527" t="s">
        <v>320</v>
      </c>
      <c r="J31" s="526" t="s">
        <v>319</v>
      </c>
      <c r="K31" s="528" t="s">
        <v>319</v>
      </c>
      <c r="L31" s="529" t="s">
        <v>319</v>
      </c>
      <c r="M31" s="527" t="s">
        <v>319</v>
      </c>
      <c r="N31" s="529" t="s">
        <v>321</v>
      </c>
      <c r="O31" s="530"/>
    </row>
    <row r="32" ht="14.25" customHeight="1">
      <c r="D32" s="523">
        <v>28.0</v>
      </c>
      <c r="E32" s="511" t="str">
        <f t="shared" si="2"/>
        <v>Luxembourg</v>
      </c>
      <c r="F32" s="524" t="s">
        <v>322</v>
      </c>
      <c r="G32" s="525" t="s">
        <v>323</v>
      </c>
      <c r="H32" s="526" t="s">
        <v>324</v>
      </c>
      <c r="I32" s="527" t="s">
        <v>322</v>
      </c>
      <c r="J32" s="526" t="s">
        <v>325</v>
      </c>
      <c r="K32" s="528" t="s">
        <v>325</v>
      </c>
      <c r="L32" s="529" t="s">
        <v>322</v>
      </c>
      <c r="M32" s="527" t="s">
        <v>323</v>
      </c>
      <c r="N32" s="529" t="s">
        <v>326</v>
      </c>
      <c r="O32" s="530"/>
    </row>
    <row r="33" ht="14.25" customHeight="1">
      <c r="D33" s="523">
        <v>29.0</v>
      </c>
      <c r="E33" s="511" t="str">
        <f t="shared" si="2"/>
        <v>Sweden</v>
      </c>
      <c r="F33" s="524" t="s">
        <v>327</v>
      </c>
      <c r="G33" s="525" t="s">
        <v>328</v>
      </c>
      <c r="H33" s="526" t="s">
        <v>329</v>
      </c>
      <c r="I33" s="527" t="s">
        <v>330</v>
      </c>
      <c r="J33" s="526" t="s">
        <v>331</v>
      </c>
      <c r="K33" s="528" t="s">
        <v>332</v>
      </c>
      <c r="L33" s="529" t="s">
        <v>333</v>
      </c>
      <c r="M33" s="527" t="s">
        <v>334</v>
      </c>
      <c r="N33" s="529" t="s">
        <v>335</v>
      </c>
      <c r="O33" s="530"/>
    </row>
    <row r="34" ht="14.25" customHeight="1">
      <c r="D34" s="523">
        <v>30.0</v>
      </c>
      <c r="E34" s="511" t="str">
        <f t="shared" si="2"/>
        <v>Israel</v>
      </c>
      <c r="F34" s="524" t="s">
        <v>336</v>
      </c>
      <c r="G34" s="525" t="s">
        <v>336</v>
      </c>
      <c r="H34" s="526" t="s">
        <v>337</v>
      </c>
      <c r="I34" s="527" t="s">
        <v>338</v>
      </c>
      <c r="J34" s="526" t="s">
        <v>336</v>
      </c>
      <c r="K34" s="528" t="s">
        <v>338</v>
      </c>
      <c r="L34" s="529" t="s">
        <v>336</v>
      </c>
      <c r="M34" s="527" t="s">
        <v>336</v>
      </c>
      <c r="N34" s="529" t="s">
        <v>339</v>
      </c>
      <c r="O34" s="530"/>
    </row>
    <row r="35" ht="14.25" customHeight="1">
      <c r="D35" s="523">
        <v>31.0</v>
      </c>
      <c r="E35" s="511" t="str">
        <f t="shared" si="2"/>
        <v>Kazakhstan</v>
      </c>
      <c r="F35" s="524" t="s">
        <v>340</v>
      </c>
      <c r="G35" s="525" t="s">
        <v>341</v>
      </c>
      <c r="H35" s="526" t="s">
        <v>342</v>
      </c>
      <c r="I35" s="527" t="s">
        <v>340</v>
      </c>
      <c r="J35" s="526" t="s">
        <v>343</v>
      </c>
      <c r="K35" s="528" t="s">
        <v>344</v>
      </c>
      <c r="L35" s="529" t="s">
        <v>345</v>
      </c>
      <c r="M35" s="527" t="s">
        <v>346</v>
      </c>
      <c r="N35" s="529" t="s">
        <v>347</v>
      </c>
      <c r="O35" s="530"/>
    </row>
    <row r="36" ht="14.25" customHeight="1">
      <c r="D36" s="523">
        <v>32.0</v>
      </c>
      <c r="E36" s="511" t="str">
        <f t="shared" si="2"/>
        <v>Moldava</v>
      </c>
      <c r="F36" s="524" t="s">
        <v>348</v>
      </c>
      <c r="G36" s="525" t="s">
        <v>348</v>
      </c>
      <c r="H36" s="526" t="s">
        <v>348</v>
      </c>
      <c r="I36" s="527" t="s">
        <v>349</v>
      </c>
      <c r="J36" s="526" t="s">
        <v>350</v>
      </c>
      <c r="K36" s="528" t="s">
        <v>351</v>
      </c>
      <c r="L36" s="529" t="s">
        <v>348</v>
      </c>
      <c r="M36" s="527" t="s">
        <v>352</v>
      </c>
      <c r="N36" s="529" t="s">
        <v>353</v>
      </c>
      <c r="O36" s="530"/>
    </row>
    <row r="37" ht="14.25" customHeight="1">
      <c r="D37" s="523">
        <v>33.0</v>
      </c>
      <c r="E37" s="511" t="str">
        <f t="shared" si="2"/>
        <v>Armenia</v>
      </c>
      <c r="F37" s="524" t="s">
        <v>354</v>
      </c>
      <c r="G37" s="525" t="s">
        <v>354</v>
      </c>
      <c r="H37" s="526" t="s">
        <v>354</v>
      </c>
      <c r="I37" s="527" t="s">
        <v>355</v>
      </c>
      <c r="J37" s="526" t="s">
        <v>356</v>
      </c>
      <c r="K37" s="528" t="s">
        <v>357</v>
      </c>
      <c r="L37" s="529" t="s">
        <v>356</v>
      </c>
      <c r="M37" s="527" t="s">
        <v>358</v>
      </c>
      <c r="N37" s="529" t="s">
        <v>359</v>
      </c>
      <c r="O37" s="530"/>
    </row>
    <row r="38" ht="14.25" customHeight="1">
      <c r="D38" s="523">
        <v>34.0</v>
      </c>
      <c r="E38" s="511" t="str">
        <f t="shared" si="2"/>
        <v>Georgia</v>
      </c>
      <c r="F38" s="524" t="s">
        <v>79</v>
      </c>
      <c r="G38" s="525" t="s">
        <v>79</v>
      </c>
      <c r="H38" s="526" t="s">
        <v>79</v>
      </c>
      <c r="I38" s="527" t="s">
        <v>360</v>
      </c>
      <c r="J38" s="526" t="s">
        <v>361</v>
      </c>
      <c r="K38" s="528" t="s">
        <v>362</v>
      </c>
      <c r="L38" s="529" t="s">
        <v>361</v>
      </c>
      <c r="M38" s="527" t="s">
        <v>363</v>
      </c>
      <c r="N38" s="529" t="s">
        <v>364</v>
      </c>
      <c r="O38" s="530"/>
    </row>
    <row r="39" ht="14.25" customHeight="1">
      <c r="D39" s="523">
        <v>35.0</v>
      </c>
      <c r="E39" s="511" t="str">
        <f t="shared" si="2"/>
        <v>Belarus</v>
      </c>
      <c r="F39" s="524" t="s">
        <v>365</v>
      </c>
      <c r="G39" s="525" t="s">
        <v>366</v>
      </c>
      <c r="H39" s="526" t="s">
        <v>367</v>
      </c>
      <c r="I39" s="527" t="s">
        <v>368</v>
      </c>
      <c r="J39" s="526" t="s">
        <v>365</v>
      </c>
      <c r="K39" s="528" t="s">
        <v>369</v>
      </c>
      <c r="L39" s="529" t="s">
        <v>365</v>
      </c>
      <c r="M39" s="527" t="s">
        <v>370</v>
      </c>
      <c r="N39" s="529" t="s">
        <v>371</v>
      </c>
      <c r="O39" s="530"/>
    </row>
    <row r="40" ht="14.25" customHeight="1">
      <c r="D40" s="523">
        <v>36.0</v>
      </c>
      <c r="E40" s="511" t="str">
        <f t="shared" si="2"/>
        <v>North Macedonia</v>
      </c>
      <c r="F40" s="524" t="s">
        <v>372</v>
      </c>
      <c r="G40" s="525" t="s">
        <v>373</v>
      </c>
      <c r="H40" s="526" t="s">
        <v>374</v>
      </c>
      <c r="I40" s="527" t="s">
        <v>375</v>
      </c>
      <c r="J40" s="526" t="s">
        <v>376</v>
      </c>
      <c r="K40" s="528" t="s">
        <v>377</v>
      </c>
      <c r="L40" s="529" t="s">
        <v>378</v>
      </c>
      <c r="M40" s="527" t="s">
        <v>379</v>
      </c>
      <c r="N40" s="529" t="s">
        <v>380</v>
      </c>
      <c r="O40" s="530"/>
    </row>
    <row r="41" ht="14.25" customHeight="1">
      <c r="D41" s="523">
        <v>37.0</v>
      </c>
      <c r="E41" s="511" t="str">
        <f t="shared" si="2"/>
        <v>Azerbaijan</v>
      </c>
      <c r="F41" s="524" t="s">
        <v>381</v>
      </c>
      <c r="G41" s="525" t="s">
        <v>382</v>
      </c>
      <c r="H41" s="526" t="s">
        <v>381</v>
      </c>
      <c r="I41" s="527" t="s">
        <v>383</v>
      </c>
      <c r="J41" s="526" t="s">
        <v>384</v>
      </c>
      <c r="K41" s="528" t="s">
        <v>385</v>
      </c>
      <c r="L41" s="529" t="s">
        <v>386</v>
      </c>
      <c r="M41" s="527" t="s">
        <v>387</v>
      </c>
      <c r="N41" s="529" t="s">
        <v>388</v>
      </c>
      <c r="O41" s="530"/>
    </row>
    <row r="42" ht="14.25" customHeight="1">
      <c r="D42" s="523">
        <v>38.0</v>
      </c>
      <c r="E42" s="511" t="str">
        <f t="shared" si="2"/>
        <v>Ireland</v>
      </c>
      <c r="F42" s="524" t="s">
        <v>389</v>
      </c>
      <c r="G42" s="525" t="s">
        <v>390</v>
      </c>
      <c r="H42" s="526" t="s">
        <v>390</v>
      </c>
      <c r="I42" s="527" t="s">
        <v>391</v>
      </c>
      <c r="J42" s="526" t="s">
        <v>392</v>
      </c>
      <c r="K42" s="528" t="s">
        <v>393</v>
      </c>
      <c r="L42" s="529" t="s">
        <v>392</v>
      </c>
      <c r="M42" s="527" t="s">
        <v>390</v>
      </c>
      <c r="N42" s="529" t="s">
        <v>394</v>
      </c>
      <c r="O42" s="530"/>
    </row>
    <row r="43" ht="14.25" customHeight="1">
      <c r="D43" s="523">
        <v>39.0</v>
      </c>
      <c r="E43" s="511" t="str">
        <f t="shared" si="2"/>
        <v>Lithuania</v>
      </c>
      <c r="F43" s="524" t="s">
        <v>395</v>
      </c>
      <c r="G43" s="525" t="s">
        <v>396</v>
      </c>
      <c r="H43" s="526" t="s">
        <v>396</v>
      </c>
      <c r="I43" s="527" t="s">
        <v>397</v>
      </c>
      <c r="J43" s="526" t="s">
        <v>398</v>
      </c>
      <c r="K43" s="528" t="s">
        <v>399</v>
      </c>
      <c r="L43" s="529" t="s">
        <v>398</v>
      </c>
      <c r="M43" s="527" t="s">
        <v>400</v>
      </c>
      <c r="N43" s="529" t="s">
        <v>401</v>
      </c>
      <c r="O43" s="530"/>
    </row>
    <row r="44" ht="14.25" customHeight="1">
      <c r="D44" s="523">
        <v>40.0</v>
      </c>
      <c r="E44" s="511" t="str">
        <f t="shared" si="2"/>
        <v>Iceland</v>
      </c>
      <c r="F44" s="524" t="s">
        <v>402</v>
      </c>
      <c r="G44" s="525" t="s">
        <v>403</v>
      </c>
      <c r="H44" s="526" t="s">
        <v>404</v>
      </c>
      <c r="I44" s="527" t="s">
        <v>405</v>
      </c>
      <c r="J44" s="526" t="s">
        <v>406</v>
      </c>
      <c r="K44" s="528" t="s">
        <v>407</v>
      </c>
      <c r="L44" s="529" t="s">
        <v>406</v>
      </c>
      <c r="M44" s="527" t="s">
        <v>408</v>
      </c>
      <c r="N44" s="529" t="s">
        <v>409</v>
      </c>
      <c r="O44" s="530"/>
    </row>
    <row r="45" ht="14.25" customHeight="1">
      <c r="D45" s="523">
        <v>41.0</v>
      </c>
      <c r="E45" s="511" t="str">
        <f t="shared" si="2"/>
        <v>Kosovo</v>
      </c>
      <c r="F45" s="524" t="s">
        <v>410</v>
      </c>
      <c r="G45" s="525" t="s">
        <v>410</v>
      </c>
      <c r="H45" s="526" t="s">
        <v>410</v>
      </c>
      <c r="I45" s="527" t="s">
        <v>410</v>
      </c>
      <c r="J45" s="526" t="s">
        <v>410</v>
      </c>
      <c r="K45" s="528" t="s">
        <v>410</v>
      </c>
      <c r="L45" s="529" t="s">
        <v>411</v>
      </c>
      <c r="M45" s="527" t="s">
        <v>410</v>
      </c>
      <c r="N45" s="529" t="s">
        <v>412</v>
      </c>
      <c r="O45" s="530"/>
    </row>
    <row r="46" ht="14.25" customHeight="1">
      <c r="D46" s="523">
        <v>42.0</v>
      </c>
      <c r="E46" s="511" t="str">
        <f t="shared" si="2"/>
        <v>Bulgaria</v>
      </c>
      <c r="F46" s="524" t="s">
        <v>413</v>
      </c>
      <c r="G46" s="525" t="s">
        <v>413</v>
      </c>
      <c r="H46" s="526" t="s">
        <v>413</v>
      </c>
      <c r="I46" s="527" t="s">
        <v>414</v>
      </c>
      <c r="J46" s="526" t="s">
        <v>415</v>
      </c>
      <c r="K46" s="528" t="s">
        <v>416</v>
      </c>
      <c r="L46" s="529" t="s">
        <v>415</v>
      </c>
      <c r="M46" s="527" t="s">
        <v>417</v>
      </c>
      <c r="N46" s="529" t="s">
        <v>418</v>
      </c>
      <c r="O46" s="530"/>
    </row>
    <row r="47" ht="14.25" customHeight="1">
      <c r="D47" s="523">
        <v>43.0</v>
      </c>
      <c r="E47" s="511" t="str">
        <f t="shared" si="2"/>
        <v>Northern Ireland</v>
      </c>
      <c r="F47" s="524" t="s">
        <v>419</v>
      </c>
      <c r="G47" s="525" t="s">
        <v>420</v>
      </c>
      <c r="H47" s="526" t="s">
        <v>421</v>
      </c>
      <c r="I47" s="527" t="s">
        <v>422</v>
      </c>
      <c r="J47" s="526" t="s">
        <v>423</v>
      </c>
      <c r="K47" s="528" t="s">
        <v>424</v>
      </c>
      <c r="L47" s="529" t="s">
        <v>423</v>
      </c>
      <c r="M47" s="527" t="s">
        <v>425</v>
      </c>
      <c r="N47" s="529" t="s">
        <v>426</v>
      </c>
      <c r="O47" s="530"/>
    </row>
    <row r="48" ht="14.25" customHeight="1">
      <c r="D48" s="523">
        <v>44.0</v>
      </c>
      <c r="E48" s="511" t="str">
        <f t="shared" si="2"/>
        <v>Bosnia a. Herzeg.</v>
      </c>
      <c r="F48" s="524" t="s">
        <v>427</v>
      </c>
      <c r="G48" s="525" t="s">
        <v>428</v>
      </c>
      <c r="H48" s="526" t="s">
        <v>429</v>
      </c>
      <c r="I48" s="527" t="s">
        <v>430</v>
      </c>
      <c r="J48" s="526" t="s">
        <v>431</v>
      </c>
      <c r="K48" s="528" t="s">
        <v>432</v>
      </c>
      <c r="L48" s="529" t="s">
        <v>433</v>
      </c>
      <c r="M48" s="527" t="s">
        <v>434</v>
      </c>
      <c r="N48" s="529" t="s">
        <v>435</v>
      </c>
      <c r="O48" s="530"/>
    </row>
    <row r="49" ht="14.25" customHeight="1">
      <c r="D49" s="523">
        <v>45.0</v>
      </c>
      <c r="E49" s="511" t="str">
        <f t="shared" si="2"/>
        <v>Latvia</v>
      </c>
      <c r="F49" s="524" t="s">
        <v>436</v>
      </c>
      <c r="G49" s="525" t="s">
        <v>437</v>
      </c>
      <c r="H49" s="526" t="s">
        <v>438</v>
      </c>
      <c r="I49" s="527" t="s">
        <v>439</v>
      </c>
      <c r="J49" s="526" t="s">
        <v>440</v>
      </c>
      <c r="K49" s="528" t="s">
        <v>441</v>
      </c>
      <c r="L49" s="529" t="s">
        <v>441</v>
      </c>
      <c r="M49" s="527" t="s">
        <v>442</v>
      </c>
      <c r="N49" s="529" t="s">
        <v>443</v>
      </c>
      <c r="O49" s="530"/>
    </row>
    <row r="50" ht="14.25" customHeight="1">
      <c r="D50" s="523">
        <v>46.0</v>
      </c>
      <c r="E50" s="511" t="str">
        <f t="shared" si="2"/>
        <v>Faroe Islands</v>
      </c>
      <c r="F50" s="524" t="s">
        <v>444</v>
      </c>
      <c r="G50" s="525" t="s">
        <v>445</v>
      </c>
      <c r="H50" s="526" t="s">
        <v>446</v>
      </c>
      <c r="I50" s="527" t="s">
        <v>447</v>
      </c>
      <c r="J50" s="526" t="s">
        <v>448</v>
      </c>
      <c r="K50" s="528" t="s">
        <v>449</v>
      </c>
      <c r="L50" s="529" t="s">
        <v>450</v>
      </c>
      <c r="M50" s="527" t="s">
        <v>451</v>
      </c>
      <c r="N50" s="529" t="s">
        <v>452</v>
      </c>
      <c r="O50" s="530"/>
    </row>
    <row r="51" ht="14.25" customHeight="1">
      <c r="D51" s="523">
        <v>47.0</v>
      </c>
      <c r="E51" s="511" t="str">
        <f t="shared" si="2"/>
        <v>Estonia</v>
      </c>
      <c r="F51" s="524" t="s">
        <v>453</v>
      </c>
      <c r="G51" s="525" t="s">
        <v>453</v>
      </c>
      <c r="H51" s="526" t="s">
        <v>453</v>
      </c>
      <c r="I51" s="527" t="s">
        <v>454</v>
      </c>
      <c r="J51" s="526" t="s">
        <v>455</v>
      </c>
      <c r="K51" s="528" t="s">
        <v>455</v>
      </c>
      <c r="L51" s="529" t="s">
        <v>455</v>
      </c>
      <c r="M51" s="527" t="s">
        <v>456</v>
      </c>
      <c r="N51" s="529" t="s">
        <v>457</v>
      </c>
      <c r="O51" s="530"/>
    </row>
    <row r="52" ht="14.25" customHeight="1">
      <c r="D52" s="523">
        <v>48.0</v>
      </c>
      <c r="E52" s="511" t="str">
        <f t="shared" si="2"/>
        <v>Malta</v>
      </c>
      <c r="F52" s="524" t="s">
        <v>458</v>
      </c>
      <c r="G52" s="525" t="s">
        <v>458</v>
      </c>
      <c r="H52" s="526" t="s">
        <v>458</v>
      </c>
      <c r="I52" s="527" t="s">
        <v>459</v>
      </c>
      <c r="J52" s="526" t="s">
        <v>458</v>
      </c>
      <c r="K52" s="528" t="s">
        <v>458</v>
      </c>
      <c r="L52" s="529" t="s">
        <v>458</v>
      </c>
      <c r="M52" s="527" t="s">
        <v>458</v>
      </c>
      <c r="N52" s="529" t="s">
        <v>460</v>
      </c>
      <c r="O52" s="530"/>
    </row>
    <row r="53" ht="14.25" customHeight="1">
      <c r="D53" s="523">
        <v>49.0</v>
      </c>
      <c r="E53" s="511" t="str">
        <f t="shared" si="2"/>
        <v>Cyprus</v>
      </c>
      <c r="F53" s="524" t="s">
        <v>461</v>
      </c>
      <c r="G53" s="525" t="s">
        <v>462</v>
      </c>
      <c r="H53" s="526" t="s">
        <v>463</v>
      </c>
      <c r="I53" s="527" t="s">
        <v>464</v>
      </c>
      <c r="J53" s="526" t="s">
        <v>465</v>
      </c>
      <c r="K53" s="528" t="s">
        <v>461</v>
      </c>
      <c r="L53" s="529" t="s">
        <v>466</v>
      </c>
      <c r="M53" s="527" t="s">
        <v>462</v>
      </c>
      <c r="N53" s="529" t="s">
        <v>467</v>
      </c>
      <c r="O53" s="530"/>
    </row>
    <row r="54" ht="14.25" customHeight="1">
      <c r="D54" s="523">
        <v>50.0</v>
      </c>
      <c r="E54" s="511" t="str">
        <f t="shared" si="2"/>
        <v>Gibraltar</v>
      </c>
      <c r="F54" s="524" t="s">
        <v>468</v>
      </c>
      <c r="G54" s="525" t="s">
        <v>468</v>
      </c>
      <c r="H54" s="526" t="s">
        <v>469</v>
      </c>
      <c r="I54" s="527" t="s">
        <v>468</v>
      </c>
      <c r="J54" s="526" t="s">
        <v>468</v>
      </c>
      <c r="K54" s="528" t="s">
        <v>468</v>
      </c>
      <c r="L54" s="529" t="s">
        <v>468</v>
      </c>
      <c r="M54" s="527" t="s">
        <v>468</v>
      </c>
      <c r="N54" s="529" t="s">
        <v>470</v>
      </c>
      <c r="O54" s="530"/>
    </row>
    <row r="55" ht="14.25" customHeight="1">
      <c r="D55" s="523">
        <v>51.0</v>
      </c>
      <c r="E55" s="511" t="str">
        <f t="shared" si="2"/>
        <v>Andorra</v>
      </c>
      <c r="F55" s="524" t="s">
        <v>471</v>
      </c>
      <c r="G55" s="525" t="s">
        <v>471</v>
      </c>
      <c r="H55" s="526" t="s">
        <v>471</v>
      </c>
      <c r="I55" s="527" t="s">
        <v>472</v>
      </c>
      <c r="J55" s="526" t="s">
        <v>471</v>
      </c>
      <c r="K55" s="528" t="s">
        <v>471</v>
      </c>
      <c r="L55" s="529" t="s">
        <v>471</v>
      </c>
      <c r="M55" s="527" t="s">
        <v>471</v>
      </c>
      <c r="N55" s="529" t="s">
        <v>473</v>
      </c>
      <c r="O55" s="530"/>
    </row>
    <row r="56" ht="14.25" customHeight="1">
      <c r="D56" s="523">
        <v>52.0</v>
      </c>
      <c r="E56" s="511" t="str">
        <f t="shared" si="2"/>
        <v>Liechtenstein</v>
      </c>
      <c r="F56" s="524" t="s">
        <v>474</v>
      </c>
      <c r="G56" s="525" t="s">
        <v>474</v>
      </c>
      <c r="H56" s="526" t="s">
        <v>474</v>
      </c>
      <c r="I56" s="527" t="s">
        <v>474</v>
      </c>
      <c r="J56" s="526" t="s">
        <v>474</v>
      </c>
      <c r="K56" s="528" t="s">
        <v>474</v>
      </c>
      <c r="L56" s="529" t="s">
        <v>474</v>
      </c>
      <c r="M56" s="527" t="s">
        <v>474</v>
      </c>
      <c r="N56" s="529" t="s">
        <v>475</v>
      </c>
      <c r="O56" s="530"/>
    </row>
    <row r="57" ht="14.25" customHeight="1">
      <c r="D57" s="523">
        <v>53.0</v>
      </c>
      <c r="E57" s="511" t="str">
        <f t="shared" si="2"/>
        <v>San Marino</v>
      </c>
      <c r="F57" s="524" t="s">
        <v>476</v>
      </c>
      <c r="G57" s="525" t="s">
        <v>476</v>
      </c>
      <c r="H57" s="526" t="s">
        <v>476</v>
      </c>
      <c r="I57" s="527" t="s">
        <v>477</v>
      </c>
      <c r="J57" s="526" t="s">
        <v>476</v>
      </c>
      <c r="K57" s="528" t="s">
        <v>476</v>
      </c>
      <c r="L57" s="529" t="s">
        <v>476</v>
      </c>
      <c r="M57" s="527" t="s">
        <v>478</v>
      </c>
      <c r="N57" s="529" t="s">
        <v>479</v>
      </c>
      <c r="O57" s="530"/>
    </row>
    <row r="58" ht="14.25" customHeight="1">
      <c r="D58" s="523">
        <v>54.0</v>
      </c>
      <c r="E58" s="511" t="str">
        <f t="shared" si="2"/>
        <v>Germany</v>
      </c>
      <c r="F58" s="524" t="s">
        <v>47</v>
      </c>
      <c r="G58" s="525" t="s">
        <v>480</v>
      </c>
      <c r="H58" s="526" t="s">
        <v>481</v>
      </c>
      <c r="I58" s="527" t="s">
        <v>482</v>
      </c>
      <c r="J58" s="526" t="s">
        <v>483</v>
      </c>
      <c r="K58" s="528" t="s">
        <v>484</v>
      </c>
      <c r="L58" s="529" t="s">
        <v>485</v>
      </c>
      <c r="M58" s="527" t="s">
        <v>486</v>
      </c>
      <c r="N58" s="529" t="s">
        <v>487</v>
      </c>
      <c r="O58" s="530"/>
    </row>
    <row r="59" ht="14.25" customHeight="1">
      <c r="D59" s="523">
        <v>55.0</v>
      </c>
      <c r="E59" s="511" t="str">
        <f t="shared" si="2"/>
        <v>Russia</v>
      </c>
      <c r="F59" s="524" t="s">
        <v>488</v>
      </c>
      <c r="G59" s="525" t="s">
        <v>489</v>
      </c>
      <c r="H59" s="526" t="s">
        <v>488</v>
      </c>
      <c r="I59" s="527" t="s">
        <v>490</v>
      </c>
      <c r="J59" s="526" t="s">
        <v>491</v>
      </c>
      <c r="K59" s="528" t="s">
        <v>492</v>
      </c>
      <c r="L59" s="529" t="s">
        <v>492</v>
      </c>
      <c r="M59" s="527" t="s">
        <v>493</v>
      </c>
      <c r="N59" s="529" t="s">
        <v>494</v>
      </c>
      <c r="O59" s="530"/>
    </row>
    <row r="60" ht="14.25" customHeight="1">
      <c r="D60" s="523">
        <v>71.0</v>
      </c>
      <c r="E60" s="511" t="str">
        <f t="shared" si="2"/>
        <v>Play-off A</v>
      </c>
      <c r="F60" s="524" t="s">
        <v>495</v>
      </c>
      <c r="G60" s="525" t="s">
        <v>495</v>
      </c>
      <c r="H60" s="526" t="s">
        <v>495</v>
      </c>
      <c r="I60" s="527" t="s">
        <v>495</v>
      </c>
      <c r="J60" s="526" t="s">
        <v>495</v>
      </c>
      <c r="K60" s="528" t="s">
        <v>495</v>
      </c>
      <c r="L60" s="529" t="s">
        <v>495</v>
      </c>
      <c r="M60" s="527" t="s">
        <v>495</v>
      </c>
      <c r="N60" s="529" t="s">
        <v>495</v>
      </c>
      <c r="O60" s="530"/>
    </row>
    <row r="61" ht="14.25" customHeight="1">
      <c r="D61" s="523">
        <v>72.0</v>
      </c>
      <c r="E61" s="511" t="str">
        <f t="shared" si="2"/>
        <v>Play-off B</v>
      </c>
      <c r="F61" s="524" t="s">
        <v>496</v>
      </c>
      <c r="G61" s="525" t="s">
        <v>496</v>
      </c>
      <c r="H61" s="526" t="s">
        <v>496</v>
      </c>
      <c r="I61" s="527" t="s">
        <v>496</v>
      </c>
      <c r="J61" s="526" t="s">
        <v>496</v>
      </c>
      <c r="K61" s="528" t="s">
        <v>496</v>
      </c>
      <c r="L61" s="529" t="s">
        <v>496</v>
      </c>
      <c r="M61" s="527" t="s">
        <v>496</v>
      </c>
      <c r="N61" s="529" t="s">
        <v>496</v>
      </c>
      <c r="O61" s="530"/>
    </row>
    <row r="62" ht="14.25" customHeight="1">
      <c r="D62" s="523">
        <v>73.0</v>
      </c>
      <c r="E62" s="511" t="str">
        <f t="shared" si="2"/>
        <v>Play-off C</v>
      </c>
      <c r="F62" s="524" t="s">
        <v>497</v>
      </c>
      <c r="G62" s="525" t="s">
        <v>497</v>
      </c>
      <c r="H62" s="526" t="s">
        <v>497</v>
      </c>
      <c r="I62" s="527" t="s">
        <v>497</v>
      </c>
      <c r="J62" s="526" t="s">
        <v>497</v>
      </c>
      <c r="K62" s="528" t="s">
        <v>497</v>
      </c>
      <c r="L62" s="529" t="s">
        <v>497</v>
      </c>
      <c r="M62" s="527" t="s">
        <v>497</v>
      </c>
      <c r="N62" s="529" t="s">
        <v>497</v>
      </c>
      <c r="O62" s="530"/>
    </row>
    <row r="63" ht="14.25" customHeight="1">
      <c r="D63" s="531"/>
      <c r="E63" s="511" t="str">
        <f t="shared" si="2"/>
        <v/>
      </c>
      <c r="F63" s="532"/>
      <c r="G63" s="533"/>
      <c r="H63" s="534"/>
      <c r="I63" s="535"/>
      <c r="J63" s="534"/>
      <c r="K63" s="536"/>
      <c r="L63" s="537"/>
      <c r="M63" s="535"/>
      <c r="N63" s="537"/>
      <c r="O63" s="538"/>
    </row>
    <row r="64" ht="14.25" customHeight="1">
      <c r="E64" s="511"/>
      <c r="F64" s="35"/>
      <c r="G64" s="35"/>
      <c r="H64" s="35"/>
      <c r="I64" s="35"/>
      <c r="J64" s="35"/>
      <c r="K64" s="35"/>
      <c r="L64" s="35"/>
      <c r="M64" s="35"/>
      <c r="N64" s="35"/>
      <c r="O64" s="35"/>
    </row>
    <row r="65" ht="14.25" customHeight="1">
      <c r="D65" s="539" t="s">
        <v>498</v>
      </c>
      <c r="E65" s="511"/>
      <c r="F65" s="540" t="s">
        <v>499</v>
      </c>
      <c r="G65" s="541"/>
      <c r="H65" s="541"/>
      <c r="I65" s="541"/>
      <c r="J65" s="541"/>
      <c r="K65" s="541"/>
      <c r="L65" s="541"/>
      <c r="M65" s="541"/>
      <c r="N65" s="541"/>
      <c r="O65" s="542"/>
    </row>
    <row r="66" ht="14.25" customHeight="1">
      <c r="D66" s="523">
        <v>1.0</v>
      </c>
      <c r="E66" s="511" t="str">
        <f t="shared" ref="E66:E81" si="3">IF($C$3,F66,IF($C$11,G66,IF($C$9,H66,IF($C$7,I66,IF($C$8,J66,IF($C$6,K66,IF($C$5,L66,IF($C$10,M66,IF($C$4,N66,IF(O66&lt;&gt;"",O66,F66))))))))))</f>
        <v>Berlin</v>
      </c>
      <c r="F66" s="524" t="s">
        <v>500</v>
      </c>
      <c r="G66" s="525" t="s">
        <v>501</v>
      </c>
      <c r="H66" s="526" t="s">
        <v>502</v>
      </c>
      <c r="I66" s="527" t="s">
        <v>500</v>
      </c>
      <c r="J66" s="526" t="s">
        <v>500</v>
      </c>
      <c r="K66" s="528" t="s">
        <v>503</v>
      </c>
      <c r="L66" s="529" t="s">
        <v>500</v>
      </c>
      <c r="M66" s="527" t="s">
        <v>504</v>
      </c>
      <c r="N66" s="529" t="s">
        <v>505</v>
      </c>
      <c r="O66" s="530"/>
    </row>
    <row r="67" ht="14.25" customHeight="1">
      <c r="D67" s="543">
        <v>2.0</v>
      </c>
      <c r="E67" s="511" t="str">
        <f t="shared" si="3"/>
        <v>Leipzig</v>
      </c>
      <c r="F67" s="524" t="s">
        <v>506</v>
      </c>
      <c r="G67" s="525" t="s">
        <v>506</v>
      </c>
      <c r="H67" s="526" t="s">
        <v>506</v>
      </c>
      <c r="I67" s="527" t="s">
        <v>506</v>
      </c>
      <c r="J67" s="526" t="s">
        <v>506</v>
      </c>
      <c r="K67" s="528" t="s">
        <v>506</v>
      </c>
      <c r="L67" s="529" t="s">
        <v>506</v>
      </c>
      <c r="M67" s="527" t="s">
        <v>506</v>
      </c>
      <c r="N67" s="529" t="s">
        <v>507</v>
      </c>
      <c r="O67" s="530"/>
    </row>
    <row r="68" ht="14.25" customHeight="1">
      <c r="D68" s="543">
        <v>3.0</v>
      </c>
      <c r="E68" s="511" t="str">
        <f t="shared" si="3"/>
        <v>Hamburg</v>
      </c>
      <c r="F68" s="524" t="s">
        <v>508</v>
      </c>
      <c r="G68" s="525" t="s">
        <v>509</v>
      </c>
      <c r="H68" s="526" t="s">
        <v>510</v>
      </c>
      <c r="I68" s="527" t="s">
        <v>511</v>
      </c>
      <c r="J68" s="526" t="s">
        <v>508</v>
      </c>
      <c r="K68" s="528" t="s">
        <v>508</v>
      </c>
      <c r="L68" s="529" t="s">
        <v>512</v>
      </c>
      <c r="M68" s="527" t="s">
        <v>509</v>
      </c>
      <c r="N68" s="529" t="s">
        <v>513</v>
      </c>
      <c r="O68" s="530"/>
    </row>
    <row r="69" ht="14.25" customHeight="1">
      <c r="D69" s="543">
        <v>4.0</v>
      </c>
      <c r="E69" s="511" t="str">
        <f t="shared" si="3"/>
        <v>Dortmund</v>
      </c>
      <c r="F69" s="524" t="s">
        <v>514</v>
      </c>
      <c r="G69" s="525" t="s">
        <v>515</v>
      </c>
      <c r="H69" s="526" t="s">
        <v>514</v>
      </c>
      <c r="I69" s="527" t="s">
        <v>514</v>
      </c>
      <c r="J69" s="526" t="s">
        <v>514</v>
      </c>
      <c r="K69" s="528" t="s">
        <v>514</v>
      </c>
      <c r="L69" s="529" t="s">
        <v>514</v>
      </c>
      <c r="M69" s="527" t="s">
        <v>514</v>
      </c>
      <c r="N69" s="529" t="s">
        <v>516</v>
      </c>
      <c r="O69" s="530"/>
    </row>
    <row r="70" ht="14.25" customHeight="1">
      <c r="D70" s="543">
        <v>5.0</v>
      </c>
      <c r="E70" s="511" t="str">
        <f t="shared" si="3"/>
        <v>Gelsenkirchen</v>
      </c>
      <c r="F70" s="524" t="s">
        <v>517</v>
      </c>
      <c r="G70" s="525" t="s">
        <v>517</v>
      </c>
      <c r="H70" s="526" t="s">
        <v>517</v>
      </c>
      <c r="I70" s="527" t="s">
        <v>517</v>
      </c>
      <c r="J70" s="526" t="s">
        <v>517</v>
      </c>
      <c r="K70" s="528" t="s">
        <v>517</v>
      </c>
      <c r="L70" s="529" t="s">
        <v>517</v>
      </c>
      <c r="M70" s="527" t="s">
        <v>517</v>
      </c>
      <c r="N70" s="529" t="s">
        <v>518</v>
      </c>
      <c r="O70" s="530"/>
    </row>
    <row r="71" ht="14.25" customHeight="1">
      <c r="D71" s="543">
        <v>6.0</v>
      </c>
      <c r="E71" s="511" t="str">
        <f t="shared" si="3"/>
        <v>Dusseldorf</v>
      </c>
      <c r="F71" s="524" t="s">
        <v>519</v>
      </c>
      <c r="G71" s="525" t="s">
        <v>520</v>
      </c>
      <c r="H71" s="526" t="s">
        <v>519</v>
      </c>
      <c r="I71" s="527" t="s">
        <v>520</v>
      </c>
      <c r="J71" s="526" t="s">
        <v>520</v>
      </c>
      <c r="K71" s="528" t="s">
        <v>520</v>
      </c>
      <c r="L71" s="529" t="s">
        <v>520</v>
      </c>
      <c r="M71" s="527" t="s">
        <v>520</v>
      </c>
      <c r="N71" s="529" t="s">
        <v>521</v>
      </c>
      <c r="O71" s="530"/>
    </row>
    <row r="72" ht="14.25" customHeight="1">
      <c r="D72" s="543">
        <v>7.0</v>
      </c>
      <c r="E72" s="511" t="str">
        <f t="shared" si="3"/>
        <v>Cologne</v>
      </c>
      <c r="F72" s="524" t="s">
        <v>522</v>
      </c>
      <c r="G72" s="525" t="s">
        <v>523</v>
      </c>
      <c r="H72" s="526" t="s">
        <v>523</v>
      </c>
      <c r="I72" s="527" t="s">
        <v>522</v>
      </c>
      <c r="J72" s="526" t="s">
        <v>524</v>
      </c>
      <c r="K72" s="528" t="s">
        <v>525</v>
      </c>
      <c r="L72" s="529" t="s">
        <v>524</v>
      </c>
      <c r="M72" s="527" t="s">
        <v>526</v>
      </c>
      <c r="N72" s="529" t="s">
        <v>527</v>
      </c>
      <c r="O72" s="530"/>
    </row>
    <row r="73" ht="14.25" customHeight="1">
      <c r="D73" s="543">
        <v>8.0</v>
      </c>
      <c r="E73" s="511" t="str">
        <f t="shared" si="3"/>
        <v>Frankfurt</v>
      </c>
      <c r="F73" s="524" t="s">
        <v>528</v>
      </c>
      <c r="G73" s="525" t="s">
        <v>529</v>
      </c>
      <c r="H73" s="526" t="s">
        <v>530</v>
      </c>
      <c r="I73" s="527" t="s">
        <v>531</v>
      </c>
      <c r="J73" s="526" t="s">
        <v>528</v>
      </c>
      <c r="K73" s="528" t="s">
        <v>528</v>
      </c>
      <c r="L73" s="529" t="s">
        <v>528</v>
      </c>
      <c r="M73" s="527" t="s">
        <v>528</v>
      </c>
      <c r="N73" s="529" t="s">
        <v>532</v>
      </c>
      <c r="O73" s="530"/>
    </row>
    <row r="74" ht="14.25" customHeight="1">
      <c r="D74" s="543">
        <v>9.0</v>
      </c>
      <c r="E74" s="511" t="str">
        <f t="shared" si="3"/>
        <v>Stuttgart</v>
      </c>
      <c r="F74" s="524" t="s">
        <v>533</v>
      </c>
      <c r="G74" s="525" t="s">
        <v>533</v>
      </c>
      <c r="H74" s="526" t="s">
        <v>534</v>
      </c>
      <c r="I74" s="527" t="s">
        <v>533</v>
      </c>
      <c r="J74" s="526" t="s">
        <v>533</v>
      </c>
      <c r="K74" s="528" t="s">
        <v>533</v>
      </c>
      <c r="L74" s="529" t="s">
        <v>533</v>
      </c>
      <c r="M74" s="527" t="s">
        <v>535</v>
      </c>
      <c r="N74" s="529" t="s">
        <v>536</v>
      </c>
      <c r="O74" s="530"/>
    </row>
    <row r="75" ht="14.25" customHeight="1">
      <c r="D75" s="543">
        <v>10.0</v>
      </c>
      <c r="E75" s="511" t="str">
        <f t="shared" si="3"/>
        <v>Munich</v>
      </c>
      <c r="F75" s="524" t="s">
        <v>537</v>
      </c>
      <c r="G75" s="525" t="s">
        <v>537</v>
      </c>
      <c r="H75" s="526" t="s">
        <v>538</v>
      </c>
      <c r="I75" s="527" t="s">
        <v>537</v>
      </c>
      <c r="J75" s="526" t="s">
        <v>539</v>
      </c>
      <c r="K75" s="528" t="s">
        <v>539</v>
      </c>
      <c r="L75" s="529" t="s">
        <v>539</v>
      </c>
      <c r="M75" s="527" t="s">
        <v>540</v>
      </c>
      <c r="N75" s="529" t="s">
        <v>541</v>
      </c>
      <c r="O75" s="530"/>
    </row>
    <row r="76" ht="14.25" customHeight="1">
      <c r="D76" s="543">
        <v>11.0</v>
      </c>
      <c r="E76" s="511" t="str">
        <f t="shared" si="3"/>
        <v/>
      </c>
      <c r="F76" s="524"/>
      <c r="G76" s="525"/>
      <c r="H76" s="526"/>
      <c r="I76" s="527"/>
      <c r="J76" s="526"/>
      <c r="K76" s="528"/>
      <c r="L76" s="529"/>
      <c r="M76" s="527"/>
      <c r="N76" s="529"/>
      <c r="O76" s="530"/>
    </row>
    <row r="77" ht="14.25" customHeight="1">
      <c r="D77" s="543">
        <v>12.0</v>
      </c>
      <c r="E77" s="511" t="str">
        <f t="shared" si="3"/>
        <v/>
      </c>
      <c r="F77" s="524"/>
      <c r="G77" s="525"/>
      <c r="H77" s="526"/>
      <c r="I77" s="527"/>
      <c r="J77" s="526"/>
      <c r="K77" s="528"/>
      <c r="L77" s="529"/>
      <c r="M77" s="527"/>
      <c r="N77" s="529"/>
      <c r="O77" s="530"/>
    </row>
    <row r="78" ht="14.25" customHeight="1">
      <c r="D78" s="543">
        <v>13.0</v>
      </c>
      <c r="E78" s="511" t="str">
        <f t="shared" si="3"/>
        <v/>
      </c>
      <c r="F78" s="524"/>
      <c r="G78" s="525"/>
      <c r="H78" s="526"/>
      <c r="I78" s="527"/>
      <c r="J78" s="526"/>
      <c r="K78" s="528"/>
      <c r="L78" s="529"/>
      <c r="M78" s="527"/>
      <c r="N78" s="529"/>
      <c r="O78" s="530"/>
    </row>
    <row r="79" ht="14.25" customHeight="1">
      <c r="D79" s="543">
        <v>14.0</v>
      </c>
      <c r="E79" s="511" t="str">
        <f t="shared" si="3"/>
        <v/>
      </c>
      <c r="F79" s="524"/>
      <c r="G79" s="525"/>
      <c r="H79" s="526"/>
      <c r="I79" s="527"/>
      <c r="J79" s="526"/>
      <c r="K79" s="528"/>
      <c r="L79" s="529"/>
      <c r="M79" s="527"/>
      <c r="N79" s="529"/>
      <c r="O79" s="530"/>
    </row>
    <row r="80" ht="14.25" customHeight="1">
      <c r="D80" s="543">
        <v>15.0</v>
      </c>
      <c r="E80" s="511" t="str">
        <f t="shared" si="3"/>
        <v/>
      </c>
      <c r="F80" s="524"/>
      <c r="G80" s="525"/>
      <c r="H80" s="526"/>
      <c r="I80" s="527"/>
      <c r="J80" s="526"/>
      <c r="K80" s="528"/>
      <c r="L80" s="529"/>
      <c r="M80" s="527"/>
      <c r="N80" s="529"/>
      <c r="O80" s="530"/>
    </row>
    <row r="81" ht="14.25" customHeight="1">
      <c r="D81" s="544">
        <v>16.0</v>
      </c>
      <c r="E81" s="511" t="str">
        <f t="shared" si="3"/>
        <v/>
      </c>
      <c r="F81" s="532"/>
      <c r="G81" s="533"/>
      <c r="H81" s="534"/>
      <c r="I81" s="535"/>
      <c r="J81" s="534"/>
      <c r="K81" s="536"/>
      <c r="L81" s="537"/>
      <c r="M81" s="535"/>
      <c r="N81" s="537"/>
      <c r="O81" s="538"/>
    </row>
    <row r="82" ht="14.25" customHeight="1">
      <c r="D82" s="133"/>
      <c r="E82" s="511"/>
      <c r="F82" s="545"/>
      <c r="G82" s="545"/>
      <c r="H82" s="545"/>
      <c r="I82" s="545"/>
      <c r="J82" s="545"/>
      <c r="K82" s="545"/>
      <c r="L82" s="545"/>
      <c r="M82" s="545"/>
      <c r="N82" s="545"/>
      <c r="O82" s="545"/>
    </row>
    <row r="83" ht="14.25" customHeight="1">
      <c r="E83" s="511"/>
      <c r="F83" s="546" t="s">
        <v>542</v>
      </c>
      <c r="G83" s="547"/>
      <c r="H83" s="547"/>
      <c r="I83" s="547"/>
      <c r="J83" s="547"/>
      <c r="K83" s="547"/>
      <c r="L83" s="547"/>
      <c r="M83" s="547"/>
      <c r="N83" s="547"/>
      <c r="O83" s="548"/>
    </row>
    <row r="84" ht="14.25" customHeight="1">
      <c r="E84" s="511" t="str">
        <f t="shared" ref="E84:E93" si="4">IF($C$3,F84,IF($C$11,G84,IF($C$9,H84,IF($C$7,I84,IF($C$8,J84,IF($C$6,K84,IF($C$5,L84,IF($C$10,M84,IF($C$4,N84,IF(O84&lt;&gt;"",O84,F84))))))))))</f>
        <v>European Championship 2024</v>
      </c>
      <c r="F84" s="549" t="s">
        <v>543</v>
      </c>
      <c r="G84" s="550" t="s">
        <v>544</v>
      </c>
      <c r="H84" s="551" t="s">
        <v>545</v>
      </c>
      <c r="I84" s="552" t="s">
        <v>546</v>
      </c>
      <c r="J84" s="551" t="s">
        <v>547</v>
      </c>
      <c r="K84" s="528" t="s">
        <v>547</v>
      </c>
      <c r="L84" s="529" t="s">
        <v>548</v>
      </c>
      <c r="M84" s="552" t="s">
        <v>549</v>
      </c>
      <c r="N84" s="553" t="s">
        <v>550</v>
      </c>
      <c r="O84" s="554"/>
    </row>
    <row r="85" ht="14.25" customHeight="1">
      <c r="E85" s="511" t="str">
        <f t="shared" si="4"/>
        <v>Direct comparisons</v>
      </c>
      <c r="F85" s="549" t="s">
        <v>551</v>
      </c>
      <c r="G85" s="550" t="s">
        <v>552</v>
      </c>
      <c r="H85" s="551" t="s">
        <v>553</v>
      </c>
      <c r="I85" s="552" t="s">
        <v>554</v>
      </c>
      <c r="J85" s="551" t="s">
        <v>555</v>
      </c>
      <c r="K85" s="555" t="s">
        <v>556</v>
      </c>
      <c r="L85" s="529" t="s">
        <v>557</v>
      </c>
      <c r="M85" s="552" t="s">
        <v>558</v>
      </c>
      <c r="N85" s="553" t="s">
        <v>559</v>
      </c>
      <c r="O85" s="554"/>
    </row>
    <row r="86" ht="14.25" customHeight="1">
      <c r="E86" s="511" t="str">
        <f t="shared" si="4"/>
        <v>Fair play or draw of lots</v>
      </c>
      <c r="F86" s="549" t="s">
        <v>560</v>
      </c>
      <c r="G86" s="550" t="s">
        <v>561</v>
      </c>
      <c r="H86" s="551" t="s">
        <v>562</v>
      </c>
      <c r="I86" s="552" t="s">
        <v>563</v>
      </c>
      <c r="J86" s="551" t="s">
        <v>564</v>
      </c>
      <c r="K86" s="528" t="s">
        <v>565</v>
      </c>
      <c r="L86" s="529" t="s">
        <v>566</v>
      </c>
      <c r="M86" s="552" t="s">
        <v>567</v>
      </c>
      <c r="N86" s="553" t="s">
        <v>568</v>
      </c>
      <c r="O86" s="554"/>
    </row>
    <row r="87" ht="14.25" customHeight="1">
      <c r="E87" s="511" t="str">
        <f t="shared" si="4"/>
        <v>Choose time zone</v>
      </c>
      <c r="F87" s="549" t="s">
        <v>569</v>
      </c>
      <c r="G87" s="550" t="s">
        <v>570</v>
      </c>
      <c r="H87" s="551" t="s">
        <v>571</v>
      </c>
      <c r="I87" s="552" t="s">
        <v>572</v>
      </c>
      <c r="J87" s="551" t="s">
        <v>573</v>
      </c>
      <c r="K87" s="528" t="s">
        <v>574</v>
      </c>
      <c r="L87" s="529" t="s">
        <v>575</v>
      </c>
      <c r="M87" s="552" t="s">
        <v>576</v>
      </c>
      <c r="N87" s="553" t="s">
        <v>577</v>
      </c>
      <c r="O87" s="554"/>
    </row>
    <row r="88" ht="14.25" customHeight="1">
      <c r="E88" s="511" t="str">
        <f t="shared" si="4"/>
        <v>Matches</v>
      </c>
      <c r="F88" s="549" t="s">
        <v>578</v>
      </c>
      <c r="G88" s="550" t="s">
        <v>579</v>
      </c>
      <c r="H88" s="551" t="s">
        <v>580</v>
      </c>
      <c r="I88" s="552" t="s">
        <v>581</v>
      </c>
      <c r="J88" s="551" t="s">
        <v>582</v>
      </c>
      <c r="K88" s="528" t="s">
        <v>583</v>
      </c>
      <c r="L88" s="529" t="s">
        <v>584</v>
      </c>
      <c r="M88" s="552" t="s">
        <v>585</v>
      </c>
      <c r="N88" s="553" t="s">
        <v>586</v>
      </c>
      <c r="O88" s="554"/>
    </row>
    <row r="89" ht="14.25" customHeight="1">
      <c r="E89" s="511" t="str">
        <f t="shared" si="4"/>
        <v>Choose language</v>
      </c>
      <c r="F89" s="549" t="s">
        <v>587</v>
      </c>
      <c r="G89" s="550" t="s">
        <v>588</v>
      </c>
      <c r="H89" s="551" t="s">
        <v>589</v>
      </c>
      <c r="I89" s="552" t="s">
        <v>590</v>
      </c>
      <c r="J89" s="551" t="s">
        <v>591</v>
      </c>
      <c r="K89" s="528" t="s">
        <v>592</v>
      </c>
      <c r="L89" s="529" t="s">
        <v>593</v>
      </c>
      <c r="M89" s="552" t="s">
        <v>594</v>
      </c>
      <c r="N89" s="553" t="s">
        <v>595</v>
      </c>
      <c r="O89" s="554"/>
    </row>
    <row r="90" ht="63.0" customHeight="1">
      <c r="E90" s="511" t="str">
        <f t="shared" si="4"/>
        <v>Assignment of the group third in the round of 16</v>
      </c>
      <c r="F90" s="549" t="s">
        <v>596</v>
      </c>
      <c r="G90" s="550" t="s">
        <v>597</v>
      </c>
      <c r="H90" s="551" t="s">
        <v>598</v>
      </c>
      <c r="I90" s="552" t="s">
        <v>599</v>
      </c>
      <c r="J90" s="551" t="s">
        <v>600</v>
      </c>
      <c r="K90" s="555" t="s">
        <v>601</v>
      </c>
      <c r="L90" s="556" t="s">
        <v>602</v>
      </c>
      <c r="M90" s="552" t="s">
        <v>603</v>
      </c>
      <c r="N90" s="553" t="s">
        <v>604</v>
      </c>
      <c r="O90" s="554"/>
    </row>
    <row r="91" ht="14.25" customHeight="1">
      <c r="E91" s="511" t="str">
        <f t="shared" si="4"/>
        <v>Groups</v>
      </c>
      <c r="F91" s="549" t="s">
        <v>605</v>
      </c>
      <c r="G91" s="550" t="s">
        <v>606</v>
      </c>
      <c r="H91" s="551" t="s">
        <v>607</v>
      </c>
      <c r="I91" s="552" t="s">
        <v>608</v>
      </c>
      <c r="J91" s="551" t="s">
        <v>609</v>
      </c>
      <c r="K91" s="528" t="s">
        <v>610</v>
      </c>
      <c r="L91" s="529" t="s">
        <v>611</v>
      </c>
      <c r="M91" s="552" t="s">
        <v>606</v>
      </c>
      <c r="N91" s="553" t="s">
        <v>612</v>
      </c>
      <c r="O91" s="554"/>
    </row>
    <row r="92" ht="14.25" customHeight="1">
      <c r="E92" s="511" t="str">
        <f t="shared" si="4"/>
        <v>Predictions Ranking</v>
      </c>
      <c r="F92" s="549" t="s">
        <v>613</v>
      </c>
      <c r="G92" s="550" t="s">
        <v>614</v>
      </c>
      <c r="H92" s="551" t="s">
        <v>615</v>
      </c>
      <c r="I92" s="552" t="s">
        <v>616</v>
      </c>
      <c r="J92" s="551" t="s">
        <v>617</v>
      </c>
      <c r="K92" s="555" t="s">
        <v>618</v>
      </c>
      <c r="L92" s="553" t="s">
        <v>619</v>
      </c>
      <c r="M92" s="552" t="s">
        <v>620</v>
      </c>
      <c r="N92" s="553" t="s">
        <v>621</v>
      </c>
      <c r="O92" s="554"/>
    </row>
    <row r="93" ht="14.25" customHeight="1">
      <c r="E93" s="511" t="str">
        <f t="shared" si="4"/>
        <v/>
      </c>
      <c r="F93" s="549"/>
      <c r="G93" s="550"/>
      <c r="H93" s="551"/>
      <c r="I93" s="552"/>
      <c r="J93" s="551"/>
      <c r="K93" s="528"/>
      <c r="L93" s="529"/>
      <c r="M93" s="552"/>
      <c r="N93" s="553"/>
      <c r="O93" s="554"/>
    </row>
    <row r="94" ht="14.25" customHeight="1">
      <c r="E94" s="511"/>
      <c r="F94" s="557" t="s">
        <v>622</v>
      </c>
      <c r="G94" s="558"/>
      <c r="H94" s="558"/>
      <c r="I94" s="558"/>
      <c r="J94" s="558"/>
      <c r="K94" s="558"/>
      <c r="L94" s="558"/>
      <c r="M94" s="558"/>
      <c r="N94" s="558"/>
      <c r="O94" s="559"/>
      <c r="P94" s="560"/>
    </row>
    <row r="95" ht="15.0" customHeight="1">
      <c r="E95" s="511" t="str">
        <f t="shared" ref="E95:E136" si="5">IF($C$3,F95,IF($C$11,G95,IF($C$9,H95,IF($C$7,I95,IF($C$8,J95,IF($C$6,K95,IF($C$5,L95,IF($C$10,M95,IF($C$4,N95,IF(O95&lt;&gt;"",O95,F95))))))))))</f>
        <v>Group</v>
      </c>
      <c r="F95" s="549" t="s">
        <v>623</v>
      </c>
      <c r="G95" s="550" t="s">
        <v>624</v>
      </c>
      <c r="H95" s="551" t="s">
        <v>625</v>
      </c>
      <c r="I95" s="552" t="s">
        <v>626</v>
      </c>
      <c r="J95" s="551" t="s">
        <v>627</v>
      </c>
      <c r="K95" s="561" t="s">
        <v>628</v>
      </c>
      <c r="L95" s="562" t="s">
        <v>627</v>
      </c>
      <c r="M95" s="552" t="s">
        <v>606</v>
      </c>
      <c r="N95" s="553" t="s">
        <v>629</v>
      </c>
      <c r="O95" s="554"/>
      <c r="P95" s="560"/>
    </row>
    <row r="96" ht="15.0" customHeight="1">
      <c r="E96" s="511" t="str">
        <f t="shared" si="5"/>
        <v>Grp</v>
      </c>
      <c r="F96" s="549" t="s">
        <v>630</v>
      </c>
      <c r="G96" s="550" t="s">
        <v>630</v>
      </c>
      <c r="H96" s="551" t="s">
        <v>630</v>
      </c>
      <c r="I96" s="552" t="s">
        <v>630</v>
      </c>
      <c r="J96" s="551" t="s">
        <v>630</v>
      </c>
      <c r="K96" s="561" t="s">
        <v>630</v>
      </c>
      <c r="L96" s="562" t="s">
        <v>630</v>
      </c>
      <c r="M96" s="552" t="s">
        <v>630</v>
      </c>
      <c r="N96" s="553" t="s">
        <v>631</v>
      </c>
      <c r="O96" s="554"/>
      <c r="P96" s="560"/>
    </row>
    <row r="97" ht="15.0" customHeight="1">
      <c r="E97" s="511" t="str">
        <f t="shared" si="5"/>
        <v>Pts</v>
      </c>
      <c r="F97" s="549" t="s">
        <v>632</v>
      </c>
      <c r="G97" s="550" t="s">
        <v>633</v>
      </c>
      <c r="H97" s="551" t="s">
        <v>633</v>
      </c>
      <c r="I97" s="552" t="s">
        <v>633</v>
      </c>
      <c r="J97" s="551" t="s">
        <v>634</v>
      </c>
      <c r="K97" s="561" t="s">
        <v>633</v>
      </c>
      <c r="L97" s="562" t="s">
        <v>632</v>
      </c>
      <c r="M97" s="552" t="s">
        <v>635</v>
      </c>
      <c r="N97" s="553" t="s">
        <v>636</v>
      </c>
      <c r="O97" s="554"/>
      <c r="P97" s="560"/>
    </row>
    <row r="98" ht="15.0" customHeight="1">
      <c r="E98" s="511" t="str">
        <f t="shared" si="5"/>
        <v>GD</v>
      </c>
      <c r="F98" s="549" t="s">
        <v>114</v>
      </c>
      <c r="G98" s="550" t="s">
        <v>637</v>
      </c>
      <c r="H98" s="551" t="s">
        <v>638</v>
      </c>
      <c r="I98" s="552" t="s">
        <v>638</v>
      </c>
      <c r="J98" s="551" t="s">
        <v>639</v>
      </c>
      <c r="K98" s="561" t="s">
        <v>640</v>
      </c>
      <c r="L98" s="562" t="s">
        <v>114</v>
      </c>
      <c r="M98" s="552" t="s">
        <v>641</v>
      </c>
      <c r="N98" s="553" t="s">
        <v>642</v>
      </c>
      <c r="O98" s="554"/>
      <c r="P98" s="560"/>
    </row>
    <row r="99" ht="15.0" customHeight="1">
      <c r="E99" s="511" t="str">
        <f t="shared" si="5"/>
        <v>Goals</v>
      </c>
      <c r="F99" s="549" t="s">
        <v>643</v>
      </c>
      <c r="G99" s="550" t="s">
        <v>644</v>
      </c>
      <c r="H99" s="551" t="s">
        <v>645</v>
      </c>
      <c r="I99" s="552" t="s">
        <v>646</v>
      </c>
      <c r="J99" s="551" t="s">
        <v>647</v>
      </c>
      <c r="K99" s="561" t="s">
        <v>648</v>
      </c>
      <c r="L99" s="562" t="s">
        <v>649</v>
      </c>
      <c r="M99" s="552" t="s">
        <v>650</v>
      </c>
      <c r="N99" s="553" t="s">
        <v>651</v>
      </c>
      <c r="O99" s="554"/>
      <c r="P99" s="560"/>
    </row>
    <row r="100" ht="15.0" customHeight="1">
      <c r="E100" s="511" t="str">
        <f t="shared" si="5"/>
        <v>Wins</v>
      </c>
      <c r="F100" s="549" t="s">
        <v>652</v>
      </c>
      <c r="G100" s="550" t="s">
        <v>653</v>
      </c>
      <c r="H100" s="551" t="s">
        <v>654</v>
      </c>
      <c r="I100" s="552" t="s">
        <v>655</v>
      </c>
      <c r="J100" s="551" t="s">
        <v>656</v>
      </c>
      <c r="K100" s="561" t="s">
        <v>657</v>
      </c>
      <c r="L100" s="562" t="s">
        <v>658</v>
      </c>
      <c r="M100" s="552" t="s">
        <v>659</v>
      </c>
      <c r="N100" s="553" t="s">
        <v>660</v>
      </c>
      <c r="O100" s="554"/>
      <c r="P100" s="560"/>
    </row>
    <row r="101" ht="15.0" customHeight="1">
      <c r="E101" s="511" t="str">
        <f t="shared" si="5"/>
        <v>Pen</v>
      </c>
      <c r="F101" s="549" t="s">
        <v>661</v>
      </c>
      <c r="G101" s="550" t="s">
        <v>661</v>
      </c>
      <c r="H101" s="551" t="s">
        <v>662</v>
      </c>
      <c r="I101" s="552" t="s">
        <v>663</v>
      </c>
      <c r="J101" s="551" t="s">
        <v>664</v>
      </c>
      <c r="K101" s="561" t="s">
        <v>665</v>
      </c>
      <c r="L101" s="562" t="s">
        <v>661</v>
      </c>
      <c r="M101" s="552" t="s">
        <v>661</v>
      </c>
      <c r="N101" s="553" t="s">
        <v>666</v>
      </c>
      <c r="O101" s="554"/>
      <c r="P101" s="560"/>
    </row>
    <row r="102" ht="15.0" customHeight="1">
      <c r="E102" s="511" t="str">
        <f t="shared" si="5"/>
        <v>  Pts      Goals</v>
      </c>
      <c r="F102" s="549" t="s">
        <v>667</v>
      </c>
      <c r="G102" s="550" t="s">
        <v>668</v>
      </c>
      <c r="H102" s="551" t="s">
        <v>669</v>
      </c>
      <c r="I102" s="552" t="s">
        <v>670</v>
      </c>
      <c r="J102" s="551" t="s">
        <v>671</v>
      </c>
      <c r="K102" s="561" t="s">
        <v>672</v>
      </c>
      <c r="L102" s="562" t="s">
        <v>673</v>
      </c>
      <c r="M102" s="552" t="s">
        <v>674</v>
      </c>
      <c r="N102" s="553" t="s">
        <v>675</v>
      </c>
      <c r="O102" s="554"/>
      <c r="P102" s="560"/>
    </row>
    <row r="103" ht="15.0" customHeight="1">
      <c r="E103" s="511" t="str">
        <f t="shared" si="5"/>
        <v>Total</v>
      </c>
      <c r="F103" s="549" t="s">
        <v>676</v>
      </c>
      <c r="G103" s="550" t="s">
        <v>676</v>
      </c>
      <c r="H103" s="551" t="s">
        <v>677</v>
      </c>
      <c r="I103" s="552" t="s">
        <v>676</v>
      </c>
      <c r="J103" s="551" t="s">
        <v>676</v>
      </c>
      <c r="K103" s="561" t="s">
        <v>678</v>
      </c>
      <c r="L103" s="562" t="s">
        <v>676</v>
      </c>
      <c r="M103" s="552" t="s">
        <v>676</v>
      </c>
      <c r="N103" s="553" t="s">
        <v>679</v>
      </c>
      <c r="O103" s="554"/>
      <c r="P103" s="560"/>
    </row>
    <row r="104" ht="15.0" customHeight="1">
      <c r="E104" s="511" t="str">
        <f t="shared" si="5"/>
        <v>Fair Play</v>
      </c>
      <c r="F104" s="549" t="s">
        <v>680</v>
      </c>
      <c r="G104" s="550" t="s">
        <v>680</v>
      </c>
      <c r="H104" s="551" t="s">
        <v>680</v>
      </c>
      <c r="I104" s="552" t="s">
        <v>681</v>
      </c>
      <c r="J104" s="551" t="s">
        <v>681</v>
      </c>
      <c r="K104" s="561" t="s">
        <v>681</v>
      </c>
      <c r="L104" s="562" t="s">
        <v>680</v>
      </c>
      <c r="M104" s="552" t="s">
        <v>682</v>
      </c>
      <c r="N104" s="553" t="s">
        <v>683</v>
      </c>
      <c r="O104" s="554"/>
      <c r="P104" s="560"/>
    </row>
    <row r="105" ht="15.0" customHeight="1">
      <c r="E105" s="511" t="str">
        <f t="shared" si="5"/>
        <v>Not clear</v>
      </c>
      <c r="F105" s="549" t="s">
        <v>684</v>
      </c>
      <c r="G105" s="550" t="s">
        <v>685</v>
      </c>
      <c r="H105" s="551" t="s">
        <v>686</v>
      </c>
      <c r="I105" s="552" t="s">
        <v>687</v>
      </c>
      <c r="J105" s="551" t="s">
        <v>688</v>
      </c>
      <c r="K105" s="561" t="s">
        <v>689</v>
      </c>
      <c r="L105" s="562" t="s">
        <v>690</v>
      </c>
      <c r="M105" s="552" t="s">
        <v>691</v>
      </c>
      <c r="N105" s="553"/>
      <c r="O105" s="554"/>
      <c r="P105" s="560"/>
    </row>
    <row r="106" ht="15.0" customHeight="1">
      <c r="E106" s="511" t="str">
        <f t="shared" si="5"/>
        <v>Dir. Comp.(2)</v>
      </c>
      <c r="F106" s="549" t="s">
        <v>692</v>
      </c>
      <c r="G106" s="550" t="s">
        <v>693</v>
      </c>
      <c r="H106" s="551" t="s">
        <v>694</v>
      </c>
      <c r="I106" s="552" t="s">
        <v>693</v>
      </c>
      <c r="J106" s="551" t="s">
        <v>695</v>
      </c>
      <c r="K106" s="561" t="s">
        <v>695</v>
      </c>
      <c r="L106" s="562" t="s">
        <v>696</v>
      </c>
      <c r="M106" s="552" t="s">
        <v>697</v>
      </c>
      <c r="N106" s="553" t="s">
        <v>698</v>
      </c>
      <c r="O106" s="554"/>
      <c r="P106" s="560"/>
    </row>
    <row r="107" ht="15.0" customHeight="1">
      <c r="E107" s="511" t="str">
        <f t="shared" si="5"/>
        <v>Dir. Comp.(3)</v>
      </c>
      <c r="F107" s="549" t="s">
        <v>699</v>
      </c>
      <c r="G107" s="550" t="s">
        <v>700</v>
      </c>
      <c r="H107" s="551" t="s">
        <v>701</v>
      </c>
      <c r="I107" s="552" t="s">
        <v>700</v>
      </c>
      <c r="J107" s="551" t="s">
        <v>702</v>
      </c>
      <c r="K107" s="561" t="s">
        <v>702</v>
      </c>
      <c r="L107" s="562" t="s">
        <v>703</v>
      </c>
      <c r="M107" s="552" t="s">
        <v>704</v>
      </c>
      <c r="N107" s="553" t="s">
        <v>705</v>
      </c>
      <c r="O107" s="554"/>
      <c r="P107" s="560"/>
    </row>
    <row r="108" ht="14.25" customHeight="1">
      <c r="E108" s="511" t="str">
        <f t="shared" si="5"/>
        <v>Final table</v>
      </c>
      <c r="F108" s="549" t="s">
        <v>706</v>
      </c>
      <c r="G108" s="550" t="s">
        <v>707</v>
      </c>
      <c r="H108" s="551" t="s">
        <v>708</v>
      </c>
      <c r="I108" s="552" t="s">
        <v>709</v>
      </c>
      <c r="J108" s="551" t="s">
        <v>710</v>
      </c>
      <c r="K108" s="561" t="s">
        <v>711</v>
      </c>
      <c r="L108" s="562" t="s">
        <v>712</v>
      </c>
      <c r="M108" s="552" t="s">
        <v>713</v>
      </c>
      <c r="N108" s="553" t="s">
        <v>714</v>
      </c>
      <c r="O108" s="554"/>
      <c r="P108" s="563"/>
      <c r="Q108" s="563"/>
      <c r="R108" s="563"/>
    </row>
    <row r="109" ht="14.25" customHeight="1">
      <c r="E109" s="511" t="str">
        <f t="shared" si="5"/>
        <v>European Champion 2024:</v>
      </c>
      <c r="F109" s="549" t="s">
        <v>715</v>
      </c>
      <c r="G109" s="550" t="s">
        <v>716</v>
      </c>
      <c r="H109" s="551" t="s">
        <v>717</v>
      </c>
      <c r="I109" s="552" t="s">
        <v>718</v>
      </c>
      <c r="J109" s="551" t="s">
        <v>719</v>
      </c>
      <c r="K109" s="561" t="s">
        <v>720</v>
      </c>
      <c r="L109" s="562" t="s">
        <v>721</v>
      </c>
      <c r="M109" s="552" t="s">
        <v>722</v>
      </c>
      <c r="N109" s="553" t="s">
        <v>723</v>
      </c>
      <c r="O109" s="554"/>
      <c r="P109" s="563"/>
      <c r="Q109" s="563"/>
      <c r="R109" s="563"/>
    </row>
    <row r="110" ht="14.25" customHeight="1">
      <c r="D110" s="564">
        <v>1.0</v>
      </c>
      <c r="E110" s="511" t="str">
        <f t="shared" si="5"/>
        <v>Round of 16 - 1</v>
      </c>
      <c r="F110" s="549" t="s">
        <v>724</v>
      </c>
      <c r="G110" s="550" t="s">
        <v>725</v>
      </c>
      <c r="H110" s="551" t="s">
        <v>726</v>
      </c>
      <c r="I110" s="552" t="s">
        <v>727</v>
      </c>
      <c r="J110" s="551" t="s">
        <v>728</v>
      </c>
      <c r="K110" s="561" t="s">
        <v>729</v>
      </c>
      <c r="L110" s="562" t="s">
        <v>730</v>
      </c>
      <c r="M110" s="552" t="s">
        <v>731</v>
      </c>
      <c r="N110" s="553" t="s">
        <v>732</v>
      </c>
      <c r="O110" s="554"/>
      <c r="P110" s="563"/>
      <c r="Q110" s="563"/>
      <c r="R110" s="563"/>
    </row>
    <row r="111" ht="14.25" customHeight="1">
      <c r="D111" s="543">
        <v>2.0</v>
      </c>
      <c r="E111" s="511" t="str">
        <f t="shared" si="5"/>
        <v>Round of 16 - 2</v>
      </c>
      <c r="F111" s="549" t="s">
        <v>733</v>
      </c>
      <c r="G111" s="550" t="s">
        <v>734</v>
      </c>
      <c r="H111" s="551" t="s">
        <v>735</v>
      </c>
      <c r="I111" s="552" t="s">
        <v>736</v>
      </c>
      <c r="J111" s="551" t="s">
        <v>737</v>
      </c>
      <c r="K111" s="561" t="s">
        <v>738</v>
      </c>
      <c r="L111" s="562" t="s">
        <v>739</v>
      </c>
      <c r="M111" s="552" t="s">
        <v>740</v>
      </c>
      <c r="N111" s="553" t="s">
        <v>741</v>
      </c>
      <c r="O111" s="554"/>
      <c r="P111" s="563"/>
      <c r="Q111" s="563"/>
      <c r="R111" s="563"/>
    </row>
    <row r="112" ht="14.25" customHeight="1">
      <c r="D112" s="543">
        <v>3.0</v>
      </c>
      <c r="E112" s="511" t="str">
        <f t="shared" si="5"/>
        <v>Round of 16 - 3</v>
      </c>
      <c r="F112" s="549" t="s">
        <v>742</v>
      </c>
      <c r="G112" s="550" t="s">
        <v>743</v>
      </c>
      <c r="H112" s="551" t="s">
        <v>744</v>
      </c>
      <c r="I112" s="552" t="s">
        <v>745</v>
      </c>
      <c r="J112" s="551" t="s">
        <v>746</v>
      </c>
      <c r="K112" s="561" t="s">
        <v>747</v>
      </c>
      <c r="L112" s="562" t="s">
        <v>748</v>
      </c>
      <c r="M112" s="552" t="s">
        <v>749</v>
      </c>
      <c r="N112" s="553" t="s">
        <v>750</v>
      </c>
      <c r="O112" s="554"/>
      <c r="P112" s="563"/>
      <c r="Q112" s="563"/>
      <c r="R112" s="563"/>
    </row>
    <row r="113" ht="14.25" customHeight="1">
      <c r="D113" s="543">
        <v>4.0</v>
      </c>
      <c r="E113" s="511" t="str">
        <f t="shared" si="5"/>
        <v>Round of 16 - 4</v>
      </c>
      <c r="F113" s="549" t="s">
        <v>751</v>
      </c>
      <c r="G113" s="550" t="s">
        <v>752</v>
      </c>
      <c r="H113" s="551" t="s">
        <v>753</v>
      </c>
      <c r="I113" s="552" t="s">
        <v>754</v>
      </c>
      <c r="J113" s="551" t="s">
        <v>755</v>
      </c>
      <c r="K113" s="561" t="s">
        <v>756</v>
      </c>
      <c r="L113" s="562" t="s">
        <v>757</v>
      </c>
      <c r="M113" s="552" t="s">
        <v>758</v>
      </c>
      <c r="N113" s="553" t="s">
        <v>759</v>
      </c>
      <c r="O113" s="554"/>
      <c r="P113" s="563"/>
      <c r="Q113" s="563"/>
      <c r="R113" s="563"/>
    </row>
    <row r="114" ht="14.25" customHeight="1">
      <c r="D114" s="543">
        <v>5.0</v>
      </c>
      <c r="E114" s="511" t="str">
        <f t="shared" si="5"/>
        <v>Round of 16 - 5</v>
      </c>
      <c r="F114" s="549" t="s">
        <v>760</v>
      </c>
      <c r="G114" s="550" t="s">
        <v>761</v>
      </c>
      <c r="H114" s="551" t="s">
        <v>762</v>
      </c>
      <c r="I114" s="552" t="s">
        <v>763</v>
      </c>
      <c r="J114" s="551" t="s">
        <v>764</v>
      </c>
      <c r="K114" s="561" t="s">
        <v>765</v>
      </c>
      <c r="L114" s="562" t="s">
        <v>766</v>
      </c>
      <c r="M114" s="552" t="s">
        <v>767</v>
      </c>
      <c r="N114" s="553" t="s">
        <v>768</v>
      </c>
      <c r="O114" s="554"/>
      <c r="P114" s="563"/>
      <c r="Q114" s="563"/>
      <c r="R114" s="563"/>
    </row>
    <row r="115" ht="14.25" customHeight="1">
      <c r="D115" s="543">
        <v>6.0</v>
      </c>
      <c r="E115" s="511" t="str">
        <f t="shared" si="5"/>
        <v>Round of 16 - 6</v>
      </c>
      <c r="F115" s="549" t="s">
        <v>769</v>
      </c>
      <c r="G115" s="550" t="s">
        <v>770</v>
      </c>
      <c r="H115" s="551" t="s">
        <v>771</v>
      </c>
      <c r="I115" s="552" t="s">
        <v>772</v>
      </c>
      <c r="J115" s="551" t="s">
        <v>773</v>
      </c>
      <c r="K115" s="561" t="s">
        <v>774</v>
      </c>
      <c r="L115" s="562" t="s">
        <v>775</v>
      </c>
      <c r="M115" s="552" t="s">
        <v>776</v>
      </c>
      <c r="N115" s="553" t="s">
        <v>777</v>
      </c>
      <c r="O115" s="554"/>
      <c r="P115" s="563"/>
      <c r="Q115" s="563"/>
      <c r="R115" s="563"/>
    </row>
    <row r="116" ht="14.25" customHeight="1">
      <c r="D116" s="543">
        <v>7.0</v>
      </c>
      <c r="E116" s="511" t="str">
        <f t="shared" si="5"/>
        <v>Round of 16 - 7</v>
      </c>
      <c r="F116" s="549" t="s">
        <v>778</v>
      </c>
      <c r="G116" s="550" t="s">
        <v>779</v>
      </c>
      <c r="H116" s="551" t="s">
        <v>780</v>
      </c>
      <c r="I116" s="552" t="s">
        <v>781</v>
      </c>
      <c r="J116" s="551" t="s">
        <v>782</v>
      </c>
      <c r="K116" s="561" t="s">
        <v>783</v>
      </c>
      <c r="L116" s="562" t="s">
        <v>784</v>
      </c>
      <c r="M116" s="552" t="s">
        <v>785</v>
      </c>
      <c r="N116" s="553" t="s">
        <v>786</v>
      </c>
      <c r="O116" s="554"/>
    </row>
    <row r="117" ht="14.25" customHeight="1">
      <c r="D117" s="544">
        <v>8.0</v>
      </c>
      <c r="E117" s="511" t="str">
        <f t="shared" si="5"/>
        <v>Round of 16 - 8</v>
      </c>
      <c r="F117" s="549" t="s">
        <v>787</v>
      </c>
      <c r="G117" s="550" t="s">
        <v>788</v>
      </c>
      <c r="H117" s="551" t="s">
        <v>789</v>
      </c>
      <c r="I117" s="552" t="s">
        <v>790</v>
      </c>
      <c r="J117" s="551" t="s">
        <v>791</v>
      </c>
      <c r="K117" s="561" t="s">
        <v>792</v>
      </c>
      <c r="L117" s="562" t="s">
        <v>793</v>
      </c>
      <c r="M117" s="552" t="s">
        <v>794</v>
      </c>
      <c r="N117" s="553" t="s">
        <v>795</v>
      </c>
      <c r="O117" s="554"/>
    </row>
    <row r="118" ht="14.25" customHeight="1">
      <c r="D118" s="564">
        <v>1.0</v>
      </c>
      <c r="E118" s="511" t="str">
        <f t="shared" si="5"/>
        <v>Quarter final 1</v>
      </c>
      <c r="F118" s="549" t="s">
        <v>796</v>
      </c>
      <c r="G118" s="550" t="s">
        <v>797</v>
      </c>
      <c r="H118" s="551" t="s">
        <v>798</v>
      </c>
      <c r="I118" s="552" t="s">
        <v>799</v>
      </c>
      <c r="J118" s="551" t="s">
        <v>800</v>
      </c>
      <c r="K118" s="561" t="s">
        <v>801</v>
      </c>
      <c r="L118" s="562" t="s">
        <v>802</v>
      </c>
      <c r="M118" s="552" t="s">
        <v>803</v>
      </c>
      <c r="N118" s="553" t="s">
        <v>804</v>
      </c>
      <c r="O118" s="554"/>
    </row>
    <row r="119" ht="14.25" customHeight="1">
      <c r="D119" s="543">
        <v>2.0</v>
      </c>
      <c r="E119" s="511" t="str">
        <f t="shared" si="5"/>
        <v>Quarter final 2</v>
      </c>
      <c r="F119" s="549" t="s">
        <v>805</v>
      </c>
      <c r="G119" s="550" t="s">
        <v>806</v>
      </c>
      <c r="H119" s="551" t="s">
        <v>807</v>
      </c>
      <c r="I119" s="552" t="s">
        <v>808</v>
      </c>
      <c r="J119" s="551" t="s">
        <v>809</v>
      </c>
      <c r="K119" s="561" t="s">
        <v>810</v>
      </c>
      <c r="L119" s="562" t="s">
        <v>811</v>
      </c>
      <c r="M119" s="552" t="s">
        <v>812</v>
      </c>
      <c r="N119" s="553" t="s">
        <v>813</v>
      </c>
      <c r="O119" s="554"/>
    </row>
    <row r="120" ht="14.25" customHeight="1">
      <c r="D120" s="543">
        <v>3.0</v>
      </c>
      <c r="E120" s="511" t="str">
        <f t="shared" si="5"/>
        <v>Quarter final 3</v>
      </c>
      <c r="F120" s="549" t="s">
        <v>814</v>
      </c>
      <c r="G120" s="550" t="s">
        <v>815</v>
      </c>
      <c r="H120" s="551" t="s">
        <v>816</v>
      </c>
      <c r="I120" s="552" t="s">
        <v>817</v>
      </c>
      <c r="J120" s="551" t="s">
        <v>818</v>
      </c>
      <c r="K120" s="561" t="s">
        <v>819</v>
      </c>
      <c r="L120" s="562" t="s">
        <v>820</v>
      </c>
      <c r="M120" s="552" t="s">
        <v>821</v>
      </c>
      <c r="N120" s="553" t="s">
        <v>822</v>
      </c>
      <c r="O120" s="554"/>
    </row>
    <row r="121" ht="14.25" customHeight="1">
      <c r="D121" s="544">
        <v>4.0</v>
      </c>
      <c r="E121" s="511" t="str">
        <f t="shared" si="5"/>
        <v>Quarter final 4</v>
      </c>
      <c r="F121" s="549" t="s">
        <v>823</v>
      </c>
      <c r="G121" s="550" t="s">
        <v>824</v>
      </c>
      <c r="H121" s="551" t="s">
        <v>825</v>
      </c>
      <c r="I121" s="552" t="s">
        <v>826</v>
      </c>
      <c r="J121" s="551" t="s">
        <v>827</v>
      </c>
      <c r="K121" s="561" t="s">
        <v>828</v>
      </c>
      <c r="L121" s="562" t="s">
        <v>829</v>
      </c>
      <c r="M121" s="552" t="s">
        <v>830</v>
      </c>
      <c r="N121" s="553" t="s">
        <v>831</v>
      </c>
      <c r="O121" s="554"/>
    </row>
    <row r="122" ht="14.25" customHeight="1">
      <c r="E122" s="511" t="str">
        <f t="shared" si="5"/>
        <v>Semi-Final 1</v>
      </c>
      <c r="F122" s="549" t="s">
        <v>832</v>
      </c>
      <c r="G122" s="550" t="s">
        <v>833</v>
      </c>
      <c r="H122" s="551" t="s">
        <v>834</v>
      </c>
      <c r="I122" s="552" t="s">
        <v>835</v>
      </c>
      <c r="J122" s="551" t="s">
        <v>836</v>
      </c>
      <c r="K122" s="561" t="s">
        <v>837</v>
      </c>
      <c r="L122" s="562" t="s">
        <v>838</v>
      </c>
      <c r="M122" s="552" t="s">
        <v>839</v>
      </c>
      <c r="N122" s="553" t="s">
        <v>840</v>
      </c>
      <c r="O122" s="554"/>
    </row>
    <row r="123" ht="14.25" customHeight="1">
      <c r="E123" s="511" t="str">
        <f t="shared" si="5"/>
        <v>Semi-Final 2</v>
      </c>
      <c r="F123" s="549" t="s">
        <v>841</v>
      </c>
      <c r="G123" s="550" t="s">
        <v>842</v>
      </c>
      <c r="H123" s="551" t="s">
        <v>843</v>
      </c>
      <c r="I123" s="552" t="s">
        <v>844</v>
      </c>
      <c r="J123" s="551" t="s">
        <v>845</v>
      </c>
      <c r="K123" s="561" t="s">
        <v>846</v>
      </c>
      <c r="L123" s="562" t="s">
        <v>847</v>
      </c>
      <c r="M123" s="552" t="s">
        <v>848</v>
      </c>
      <c r="N123" s="553" t="s">
        <v>849</v>
      </c>
      <c r="O123" s="554"/>
    </row>
    <row r="124" ht="14.25" customHeight="1">
      <c r="E124" s="511" t="str">
        <f t="shared" si="5"/>
        <v>Third place</v>
      </c>
      <c r="F124" s="549" t="s">
        <v>850</v>
      </c>
      <c r="G124" s="550" t="s">
        <v>851</v>
      </c>
      <c r="H124" s="551" t="s">
        <v>852</v>
      </c>
      <c r="I124" s="552" t="s">
        <v>853</v>
      </c>
      <c r="J124" s="551" t="s">
        <v>854</v>
      </c>
      <c r="K124" s="561" t="s">
        <v>855</v>
      </c>
      <c r="L124" s="562" t="s">
        <v>856</v>
      </c>
      <c r="M124" s="552" t="s">
        <v>857</v>
      </c>
      <c r="N124" s="553" t="s">
        <v>858</v>
      </c>
      <c r="O124" s="554"/>
    </row>
    <row r="125" ht="14.25" customHeight="1">
      <c r="E125" s="511" t="str">
        <f t="shared" si="5"/>
        <v>Final</v>
      </c>
      <c r="F125" s="549" t="s">
        <v>859</v>
      </c>
      <c r="G125" s="550" t="s">
        <v>859</v>
      </c>
      <c r="H125" s="551" t="s">
        <v>860</v>
      </c>
      <c r="I125" s="552" t="s">
        <v>859</v>
      </c>
      <c r="J125" s="551" t="s">
        <v>860</v>
      </c>
      <c r="K125" s="561" t="s">
        <v>860</v>
      </c>
      <c r="L125" s="562" t="s">
        <v>860</v>
      </c>
      <c r="M125" s="552" t="s">
        <v>859</v>
      </c>
      <c r="N125" s="553" t="s">
        <v>861</v>
      </c>
      <c r="O125" s="554"/>
    </row>
    <row r="126" ht="14.25" customHeight="1">
      <c r="E126" s="511" t="str">
        <f t="shared" si="5"/>
        <v>Bonus</v>
      </c>
      <c r="F126" s="549" t="s">
        <v>862</v>
      </c>
      <c r="G126" s="550" t="s">
        <v>863</v>
      </c>
      <c r="H126" s="551" t="s">
        <v>862</v>
      </c>
      <c r="I126" s="552" t="s">
        <v>864</v>
      </c>
      <c r="J126" s="551" t="s">
        <v>862</v>
      </c>
      <c r="K126" s="561" t="s">
        <v>862</v>
      </c>
      <c r="L126" s="562" t="s">
        <v>862</v>
      </c>
      <c r="M126" s="552" t="s">
        <v>865</v>
      </c>
      <c r="N126" s="553" t="s">
        <v>866</v>
      </c>
      <c r="O126" s="554"/>
    </row>
    <row r="127" ht="14.25" customHeight="1">
      <c r="E127" s="511" t="str">
        <f t="shared" si="5"/>
        <v>Penalty shoot-out:</v>
      </c>
      <c r="F127" s="549" t="s">
        <v>867</v>
      </c>
      <c r="G127" s="550" t="s">
        <v>868</v>
      </c>
      <c r="H127" s="551" t="s">
        <v>869</v>
      </c>
      <c r="I127" s="552" t="s">
        <v>870</v>
      </c>
      <c r="J127" s="551" t="s">
        <v>871</v>
      </c>
      <c r="K127" s="561" t="s">
        <v>872</v>
      </c>
      <c r="L127" s="562" t="s">
        <v>873</v>
      </c>
      <c r="M127" s="552" t="s">
        <v>874</v>
      </c>
      <c r="N127" s="553" t="s">
        <v>875</v>
      </c>
      <c r="O127" s="554"/>
    </row>
    <row r="128" ht="14.25" customHeight="1">
      <c r="E128" s="511" t="str">
        <f t="shared" si="5"/>
        <v>Third in the group</v>
      </c>
      <c r="F128" s="549" t="s">
        <v>876</v>
      </c>
      <c r="G128" s="550" t="s">
        <v>877</v>
      </c>
      <c r="H128" s="551" t="s">
        <v>878</v>
      </c>
      <c r="I128" s="552" t="s">
        <v>879</v>
      </c>
      <c r="J128" s="551" t="s">
        <v>880</v>
      </c>
      <c r="K128" s="561" t="s">
        <v>881</v>
      </c>
      <c r="L128" s="562" t="s">
        <v>882</v>
      </c>
      <c r="M128" s="552" t="s">
        <v>883</v>
      </c>
      <c r="N128" s="553" t="s">
        <v>884</v>
      </c>
      <c r="O128" s="554"/>
    </row>
    <row r="129" ht="14.25" customHeight="1">
      <c r="E129" s="511" t="str">
        <f t="shared" si="5"/>
        <v>Group combination:</v>
      </c>
      <c r="F129" s="549" t="s">
        <v>885</v>
      </c>
      <c r="G129" s="550" t="s">
        <v>886</v>
      </c>
      <c r="H129" s="551" t="s">
        <v>887</v>
      </c>
      <c r="I129" s="552" t="s">
        <v>888</v>
      </c>
      <c r="J129" s="551" t="s">
        <v>889</v>
      </c>
      <c r="K129" s="561" t="s">
        <v>890</v>
      </c>
      <c r="L129" s="562" t="s">
        <v>891</v>
      </c>
      <c r="M129" s="552" t="s">
        <v>892</v>
      </c>
      <c r="N129" s="553" t="s">
        <v>893</v>
      </c>
      <c r="O129" s="554"/>
    </row>
    <row r="130" ht="14.25" customHeight="1">
      <c r="E130" s="511" t="str">
        <f t="shared" si="5"/>
        <v>Not qualified:</v>
      </c>
      <c r="F130" s="549" t="s">
        <v>894</v>
      </c>
      <c r="G130" s="550" t="s">
        <v>895</v>
      </c>
      <c r="H130" s="551" t="s">
        <v>896</v>
      </c>
      <c r="I130" s="552" t="s">
        <v>897</v>
      </c>
      <c r="J130" s="551" t="s">
        <v>898</v>
      </c>
      <c r="K130" s="561" t="s">
        <v>899</v>
      </c>
      <c r="L130" s="562" t="s">
        <v>900</v>
      </c>
      <c r="M130" s="552" t="s">
        <v>901</v>
      </c>
      <c r="N130" s="553" t="s">
        <v>902</v>
      </c>
      <c r="O130" s="554"/>
    </row>
    <row r="131" ht="14.25" customHeight="1">
      <c r="E131" s="511" t="str">
        <f t="shared" si="5"/>
        <v>Group combination:</v>
      </c>
      <c r="F131" s="549" t="s">
        <v>885</v>
      </c>
      <c r="G131" s="550" t="s">
        <v>886</v>
      </c>
      <c r="H131" s="551" t="s">
        <v>887</v>
      </c>
      <c r="I131" s="552" t="s">
        <v>888</v>
      </c>
      <c r="J131" s="551" t="s">
        <v>903</v>
      </c>
      <c r="K131" s="561" t="s">
        <v>904</v>
      </c>
      <c r="L131" s="562" t="s">
        <v>891</v>
      </c>
      <c r="M131" s="552" t="s">
        <v>892</v>
      </c>
      <c r="N131" s="553" t="s">
        <v>893</v>
      </c>
      <c r="O131" s="554"/>
    </row>
    <row r="132" ht="14.25" customHeight="1">
      <c r="E132" s="511" t="str">
        <f t="shared" si="5"/>
        <v>First in Group</v>
      </c>
      <c r="F132" s="549" t="s">
        <v>905</v>
      </c>
      <c r="G132" s="550" t="s">
        <v>906</v>
      </c>
      <c r="H132" s="551" t="s">
        <v>907</v>
      </c>
      <c r="I132" s="552" t="s">
        <v>908</v>
      </c>
      <c r="J132" s="551" t="s">
        <v>909</v>
      </c>
      <c r="K132" s="561" t="s">
        <v>910</v>
      </c>
      <c r="L132" s="562" t="s">
        <v>911</v>
      </c>
      <c r="M132" s="552" t="s">
        <v>912</v>
      </c>
      <c r="N132" s="553" t="s">
        <v>913</v>
      </c>
      <c r="O132" s="554"/>
    </row>
    <row r="133" ht="32.25" customHeight="1">
      <c r="E133" s="511" t="str">
        <f t="shared" si="5"/>
        <v>against third of Group</v>
      </c>
      <c r="F133" s="549" t="s">
        <v>914</v>
      </c>
      <c r="G133" s="550" t="s">
        <v>915</v>
      </c>
      <c r="H133" s="551" t="s">
        <v>916</v>
      </c>
      <c r="I133" s="552" t="s">
        <v>917</v>
      </c>
      <c r="J133" s="551" t="s">
        <v>918</v>
      </c>
      <c r="K133" s="561" t="s">
        <v>919</v>
      </c>
      <c r="L133" s="562" t="s">
        <v>920</v>
      </c>
      <c r="M133" s="552" t="s">
        <v>921</v>
      </c>
      <c r="N133" s="553" t="s">
        <v>922</v>
      </c>
      <c r="O133" s="554"/>
    </row>
    <row r="134" ht="14.25" customHeight="1">
      <c r="E134" s="511" t="str">
        <f t="shared" si="5"/>
        <v>The red dot   •</v>
      </c>
      <c r="F134" s="549" t="s">
        <v>923</v>
      </c>
      <c r="G134" s="550" t="s">
        <v>924</v>
      </c>
      <c r="H134" s="551" t="s">
        <v>925</v>
      </c>
      <c r="I134" s="552" t="s">
        <v>926</v>
      </c>
      <c r="J134" s="551" t="s">
        <v>927</v>
      </c>
      <c r="K134" s="561" t="s">
        <v>928</v>
      </c>
      <c r="L134" s="562" t="s">
        <v>929</v>
      </c>
      <c r="M134" s="552" t="s">
        <v>930</v>
      </c>
      <c r="N134" s="553" t="s">
        <v>931</v>
      </c>
      <c r="O134" s="554"/>
    </row>
    <row r="135" ht="14.25" customHeight="1">
      <c r="E135" s="511" t="str">
        <f t="shared" si="5"/>
        <v>Name</v>
      </c>
      <c r="F135" s="549" t="s">
        <v>96</v>
      </c>
      <c r="G135" s="550" t="s">
        <v>932</v>
      </c>
      <c r="H135" s="551" t="s">
        <v>933</v>
      </c>
      <c r="I135" s="552" t="s">
        <v>934</v>
      </c>
      <c r="J135" s="551" t="s">
        <v>96</v>
      </c>
      <c r="K135" s="561" t="s">
        <v>935</v>
      </c>
      <c r="L135" s="562" t="s">
        <v>936</v>
      </c>
      <c r="M135" s="552" t="s">
        <v>933</v>
      </c>
      <c r="N135" s="553" t="s">
        <v>937</v>
      </c>
      <c r="O135" s="554"/>
    </row>
    <row r="136" ht="14.25" customHeight="1">
      <c r="E136" s="511" t="str">
        <f t="shared" si="5"/>
        <v>Venue</v>
      </c>
      <c r="F136" s="549" t="s">
        <v>938</v>
      </c>
      <c r="G136" s="550" t="s">
        <v>939</v>
      </c>
      <c r="H136" s="551" t="s">
        <v>940</v>
      </c>
      <c r="I136" s="552" t="s">
        <v>941</v>
      </c>
      <c r="J136" s="551" t="s">
        <v>942</v>
      </c>
      <c r="K136" s="561" t="s">
        <v>943</v>
      </c>
      <c r="L136" s="562" t="s">
        <v>944</v>
      </c>
      <c r="M136" s="552" t="s">
        <v>939</v>
      </c>
      <c r="N136" s="553" t="s">
        <v>945</v>
      </c>
      <c r="O136" s="554"/>
    </row>
    <row r="137" ht="14.25" customHeight="1">
      <c r="E137" s="511"/>
      <c r="F137" s="557" t="s">
        <v>946</v>
      </c>
      <c r="G137" s="558"/>
      <c r="H137" s="558"/>
      <c r="I137" s="558"/>
      <c r="J137" s="558"/>
      <c r="K137" s="565"/>
      <c r="L137" s="565"/>
      <c r="M137" s="558"/>
      <c r="N137" s="558"/>
      <c r="O137" s="559"/>
    </row>
    <row r="138" ht="54.75" customHeight="1">
      <c r="E138" s="511" t="str">
        <f t="shared" ref="E138:E163" si="6">IF($C$3,F138,IF($C$11,G138,IF($C$9,H138,IF($C$7,I138,IF($C$8,J138,IF($C$6,K138,IF($C$5,L138,IF($C$10,M138,IF($C$4,N138,IF(O138&lt;&gt;"",O138,F138))))))))))</f>
        <v>Groups with fair play valuation:</v>
      </c>
      <c r="F138" s="549" t="s">
        <v>947</v>
      </c>
      <c r="G138" s="550" t="s">
        <v>948</v>
      </c>
      <c r="H138" s="551" t="s">
        <v>949</v>
      </c>
      <c r="I138" s="552" t="s">
        <v>950</v>
      </c>
      <c r="J138" s="551" t="s">
        <v>951</v>
      </c>
      <c r="K138" s="561" t="s">
        <v>952</v>
      </c>
      <c r="L138" s="562" t="s">
        <v>953</v>
      </c>
      <c r="M138" s="552" t="s">
        <v>954</v>
      </c>
      <c r="N138" s="553" t="s">
        <v>955</v>
      </c>
      <c r="O138" s="566"/>
    </row>
    <row r="139" ht="51.75" customHeight="1">
      <c r="E139" s="511" t="str">
        <f t="shared" si="6"/>
        <v>The placement has been clarified in all groups.</v>
      </c>
      <c r="F139" s="549" t="s">
        <v>956</v>
      </c>
      <c r="G139" s="550" t="s">
        <v>957</v>
      </c>
      <c r="H139" s="551" t="s">
        <v>958</v>
      </c>
      <c r="I139" s="552" t="s">
        <v>959</v>
      </c>
      <c r="J139" s="551" t="s">
        <v>960</v>
      </c>
      <c r="K139" s="561" t="s">
        <v>961</v>
      </c>
      <c r="L139" s="562" t="s">
        <v>962</v>
      </c>
      <c r="M139" s="552" t="s">
        <v>963</v>
      </c>
      <c r="N139" s="553" t="s">
        <v>964</v>
      </c>
      <c r="O139" s="567"/>
    </row>
    <row r="140" ht="16.5" customHeight="1">
      <c r="E140" s="511" t="str">
        <f t="shared" si="6"/>
        <v> and </v>
      </c>
      <c r="F140" s="549" t="s">
        <v>965</v>
      </c>
      <c r="G140" s="550" t="s">
        <v>966</v>
      </c>
      <c r="H140" s="551" t="s">
        <v>967</v>
      </c>
      <c r="I140" s="552" t="s">
        <v>968</v>
      </c>
      <c r="J140" s="551" t="s">
        <v>969</v>
      </c>
      <c r="K140" s="568" t="s">
        <v>970</v>
      </c>
      <c r="L140" s="569" t="s">
        <v>971</v>
      </c>
      <c r="M140" s="552" t="s">
        <v>972</v>
      </c>
      <c r="N140" s="570" t="s">
        <v>973</v>
      </c>
      <c r="O140" s="567"/>
    </row>
    <row r="141" ht="20.25" customHeight="1">
      <c r="E141" s="511" t="str">
        <f t="shared" si="6"/>
        <v>Invalid result!</v>
      </c>
      <c r="F141" s="571" t="s">
        <v>974</v>
      </c>
      <c r="G141" s="572" t="s">
        <v>975</v>
      </c>
      <c r="H141" s="573" t="s">
        <v>976</v>
      </c>
      <c r="I141" s="574" t="s">
        <v>977</v>
      </c>
      <c r="J141" s="573" t="s">
        <v>978</v>
      </c>
      <c r="K141" s="561" t="s">
        <v>979</v>
      </c>
      <c r="L141" s="575" t="s">
        <v>980</v>
      </c>
      <c r="M141" s="574" t="s">
        <v>981</v>
      </c>
      <c r="N141" s="576" t="s">
        <v>982</v>
      </c>
      <c r="O141" s="567"/>
    </row>
    <row r="142" ht="135.0" customHeight="1">
      <c r="E142" s="511" t="str">
        <f t="shared" si="6"/>
        <v>If the fair play rating or the drawing of lots decides the better placement in the group for two teams, a "1" is entered here for the better team.</v>
      </c>
      <c r="F142" s="577" t="s">
        <v>983</v>
      </c>
      <c r="G142" s="578" t="s">
        <v>984</v>
      </c>
      <c r="H142" s="579" t="s">
        <v>985</v>
      </c>
      <c r="I142" s="580" t="s">
        <v>986</v>
      </c>
      <c r="J142" s="579" t="s">
        <v>987</v>
      </c>
      <c r="K142" s="568" t="s">
        <v>988</v>
      </c>
      <c r="L142" s="569" t="s">
        <v>989</v>
      </c>
      <c r="M142" s="580" t="s">
        <v>990</v>
      </c>
      <c r="N142" s="570" t="s">
        <v>991</v>
      </c>
      <c r="O142" s="567"/>
    </row>
    <row r="143" ht="47.25" customHeight="1">
      <c r="E143" s="511" t="str">
        <f t="shared" si="6"/>
        <v>Click here and
choose time zone:</v>
      </c>
      <c r="F143" s="577" t="s">
        <v>992</v>
      </c>
      <c r="G143" s="578" t="s">
        <v>993</v>
      </c>
      <c r="H143" s="579" t="s">
        <v>994</v>
      </c>
      <c r="I143" s="580" t="s">
        <v>995</v>
      </c>
      <c r="J143" s="581" t="s">
        <v>996</v>
      </c>
      <c r="K143" s="568" t="s">
        <v>997</v>
      </c>
      <c r="L143" s="569" t="s">
        <v>998</v>
      </c>
      <c r="M143" s="580" t="s">
        <v>999</v>
      </c>
      <c r="N143" s="570" t="s">
        <v>1000</v>
      </c>
      <c r="O143" s="567"/>
    </row>
    <row r="144" ht="47.25" customHeight="1">
      <c r="E144" s="511" t="str">
        <f t="shared" si="6"/>
        <v>Time zone of
the host country:</v>
      </c>
      <c r="F144" s="577" t="s">
        <v>1001</v>
      </c>
      <c r="G144" s="578" t="s">
        <v>1002</v>
      </c>
      <c r="H144" s="579" t="s">
        <v>1003</v>
      </c>
      <c r="I144" s="580" t="s">
        <v>1004</v>
      </c>
      <c r="J144" s="581" t="s">
        <v>1005</v>
      </c>
      <c r="K144" s="568" t="s">
        <v>1006</v>
      </c>
      <c r="L144" s="569" t="s">
        <v>1007</v>
      </c>
      <c r="M144" s="580" t="s">
        <v>1008</v>
      </c>
      <c r="N144" s="570" t="s">
        <v>1009</v>
      </c>
      <c r="O144" s="567"/>
    </row>
    <row r="145" ht="39.75" customHeight="1">
      <c r="E145" s="511" t="str">
        <f t="shared" si="6"/>
        <v>Click here and choose language:</v>
      </c>
      <c r="F145" s="577" t="s">
        <v>1010</v>
      </c>
      <c r="G145" s="578" t="s">
        <v>1011</v>
      </c>
      <c r="H145" s="579" t="s">
        <v>1012</v>
      </c>
      <c r="I145" s="580" t="s">
        <v>1013</v>
      </c>
      <c r="J145" s="581" t="s">
        <v>1014</v>
      </c>
      <c r="K145" s="568" t="s">
        <v>1015</v>
      </c>
      <c r="L145" s="569" t="s">
        <v>1016</v>
      </c>
      <c r="M145" s="580" t="s">
        <v>1017</v>
      </c>
      <c r="N145" s="570" t="s">
        <v>1018</v>
      </c>
      <c r="O145" s="567"/>
    </row>
    <row r="146" ht="16.5" customHeight="1">
      <c r="E146" s="511" t="str">
        <f t="shared" si="6"/>
        <v> - </v>
      </c>
      <c r="F146" s="549" t="s">
        <v>1019</v>
      </c>
      <c r="G146" s="550" t="s">
        <v>1019</v>
      </c>
      <c r="H146" s="551" t="s">
        <v>1019</v>
      </c>
      <c r="I146" s="552" t="s">
        <v>1019</v>
      </c>
      <c r="J146" s="551" t="s">
        <v>1020</v>
      </c>
      <c r="K146" s="568" t="s">
        <v>1020</v>
      </c>
      <c r="L146" s="569" t="s">
        <v>117</v>
      </c>
      <c r="M146" s="552" t="s">
        <v>1021</v>
      </c>
      <c r="N146" s="570" t="s">
        <v>1021</v>
      </c>
      <c r="O146" s="567"/>
    </row>
    <row r="147" ht="91.5" customHeight="1">
      <c r="E147" s="511" t="str">
        <f t="shared" si="6"/>
        <v>For daylight saving time, the time zone must be adjusted accordingly (e.g. UTC+2 instead of UTC+1)</v>
      </c>
      <c r="F147" s="577" t="s">
        <v>1022</v>
      </c>
      <c r="G147" s="578" t="s">
        <v>1023</v>
      </c>
      <c r="H147" s="579" t="s">
        <v>1024</v>
      </c>
      <c r="I147" s="580" t="s">
        <v>1025</v>
      </c>
      <c r="J147" s="581" t="s">
        <v>1026</v>
      </c>
      <c r="K147" s="568" t="s">
        <v>1027</v>
      </c>
      <c r="L147" s="569" t="s">
        <v>1028</v>
      </c>
      <c r="M147" s="580" t="s">
        <v>1029</v>
      </c>
      <c r="N147" s="570" t="s">
        <v>1030</v>
      </c>
      <c r="O147" s="567"/>
    </row>
    <row r="148" ht="33.75" customHeight="1">
      <c r="E148" s="511" t="str">
        <f t="shared" si="6"/>
        <v>Qualification for the Round of 16</v>
      </c>
      <c r="F148" s="577" t="s">
        <v>1031</v>
      </c>
      <c r="G148" s="578" t="s">
        <v>1032</v>
      </c>
      <c r="H148" s="579" t="s">
        <v>1033</v>
      </c>
      <c r="I148" s="580" t="s">
        <v>1034</v>
      </c>
      <c r="J148" s="581" t="s">
        <v>1035</v>
      </c>
      <c r="K148" s="568" t="s">
        <v>1036</v>
      </c>
      <c r="L148" s="569" t="s">
        <v>1037</v>
      </c>
      <c r="M148" s="580" t="s">
        <v>1038</v>
      </c>
      <c r="N148" s="570" t="s">
        <v>1039</v>
      </c>
      <c r="O148" s="567"/>
    </row>
    <row r="149" ht="49.5" customHeight="1">
      <c r="E149" s="511" t="str">
        <f t="shared" si="6"/>
        <v>Criteria for placement within the groups:</v>
      </c>
      <c r="F149" s="577" t="s">
        <v>1040</v>
      </c>
      <c r="G149" s="578" t="s">
        <v>1041</v>
      </c>
      <c r="H149" s="579" t="s">
        <v>1042</v>
      </c>
      <c r="I149" s="580" t="s">
        <v>1043</v>
      </c>
      <c r="J149" s="581" t="s">
        <v>1044</v>
      </c>
      <c r="K149" s="568" t="s">
        <v>1045</v>
      </c>
      <c r="L149" s="569" t="s">
        <v>1046</v>
      </c>
      <c r="M149" s="580" t="s">
        <v>1047</v>
      </c>
      <c r="N149" s="570" t="s">
        <v>1048</v>
      </c>
      <c r="O149" s="567"/>
    </row>
    <row r="150" ht="49.5" customHeight="1">
      <c r="E150" s="511" t="str">
        <f t="shared" si="6"/>
        <v>  1.  points in all group matches</v>
      </c>
      <c r="F150" s="577" t="s">
        <v>1049</v>
      </c>
      <c r="G150" s="578" t="s">
        <v>1050</v>
      </c>
      <c r="H150" s="579" t="s">
        <v>1051</v>
      </c>
      <c r="I150" s="580" t="s">
        <v>1052</v>
      </c>
      <c r="J150" s="581" t="s">
        <v>1053</v>
      </c>
      <c r="K150" s="568" t="s">
        <v>1054</v>
      </c>
      <c r="L150" s="569" t="s">
        <v>1055</v>
      </c>
      <c r="M150" s="580" t="s">
        <v>1056</v>
      </c>
      <c r="N150" s="570" t="s">
        <v>1057</v>
      </c>
      <c r="O150" s="567"/>
    </row>
    <row r="151" ht="49.5" customHeight="1">
      <c r="E151" s="511" t="str">
        <f t="shared" si="6"/>
        <v>  2.  points in the direct encounters</v>
      </c>
      <c r="F151" s="577" t="s">
        <v>1058</v>
      </c>
      <c r="G151" s="578" t="s">
        <v>1059</v>
      </c>
      <c r="H151" s="579" t="s">
        <v>1060</v>
      </c>
      <c r="I151" s="580" t="s">
        <v>1061</v>
      </c>
      <c r="J151" s="581" t="s">
        <v>1062</v>
      </c>
      <c r="K151" s="568" t="s">
        <v>1063</v>
      </c>
      <c r="L151" s="569" t="s">
        <v>1064</v>
      </c>
      <c r="M151" s="580" t="s">
        <v>1065</v>
      </c>
      <c r="N151" s="570" t="s">
        <v>1066</v>
      </c>
      <c r="O151" s="567"/>
    </row>
    <row r="152" ht="49.5" customHeight="1">
      <c r="E152" s="511" t="str">
        <f t="shared" si="6"/>
        <v>  3.  goal difference in the direct encounters</v>
      </c>
      <c r="F152" s="577" t="s">
        <v>1067</v>
      </c>
      <c r="G152" s="578" t="s">
        <v>1068</v>
      </c>
      <c r="H152" s="579" t="s">
        <v>1069</v>
      </c>
      <c r="I152" s="580" t="s">
        <v>1070</v>
      </c>
      <c r="J152" s="581" t="s">
        <v>1071</v>
      </c>
      <c r="K152" s="568" t="s">
        <v>1072</v>
      </c>
      <c r="L152" s="569" t="s">
        <v>1073</v>
      </c>
      <c r="M152" s="580" t="s">
        <v>1074</v>
      </c>
      <c r="N152" s="570" t="s">
        <v>1075</v>
      </c>
      <c r="O152" s="567"/>
    </row>
    <row r="153" ht="49.5" customHeight="1">
      <c r="E153" s="511" t="str">
        <f t="shared" si="6"/>
        <v>  4.  number of goals scored in the direct encounters</v>
      </c>
      <c r="F153" s="577" t="s">
        <v>1076</v>
      </c>
      <c r="G153" s="578" t="s">
        <v>1077</v>
      </c>
      <c r="H153" s="579" t="s">
        <v>1078</v>
      </c>
      <c r="I153" s="580" t="s">
        <v>1079</v>
      </c>
      <c r="J153" s="581" t="s">
        <v>1080</v>
      </c>
      <c r="K153" s="568" t="s">
        <v>1081</v>
      </c>
      <c r="L153" s="569" t="s">
        <v>1082</v>
      </c>
      <c r="M153" s="580" t="s">
        <v>1083</v>
      </c>
      <c r="N153" s="570" t="s">
        <v>1084</v>
      </c>
      <c r="O153" s="567"/>
    </row>
    <row r="154" ht="65.25" customHeight="1">
      <c r="E154" s="511" t="str">
        <f t="shared" si="6"/>
        <v>  5.  reapplication of criterion 2 to 4 only to the teams that were not</v>
      </c>
      <c r="F154" s="577" t="s">
        <v>1085</v>
      </c>
      <c r="G154" s="578" t="s">
        <v>1086</v>
      </c>
      <c r="H154" s="579" t="s">
        <v>1087</v>
      </c>
      <c r="I154" s="580" t="s">
        <v>1088</v>
      </c>
      <c r="J154" s="581" t="s">
        <v>1089</v>
      </c>
      <c r="K154" s="568" t="s">
        <v>1090</v>
      </c>
      <c r="L154" s="569" t="s">
        <v>1091</v>
      </c>
      <c r="M154" s="580" t="s">
        <v>1092</v>
      </c>
      <c r="N154" s="570" t="s">
        <v>1093</v>
      </c>
      <c r="O154" s="567"/>
    </row>
    <row r="155" ht="51.0" customHeight="1">
      <c r="E155" s="511" t="str">
        <f t="shared" si="6"/>
        <v>       distinguishable in the 1st run.</v>
      </c>
      <c r="F155" s="577" t="s">
        <v>1094</v>
      </c>
      <c r="G155" s="578" t="s">
        <v>1095</v>
      </c>
      <c r="H155" s="579" t="s">
        <v>1096</v>
      </c>
      <c r="I155" s="580" t="s">
        <v>1097</v>
      </c>
      <c r="J155" s="581" t="s">
        <v>1098</v>
      </c>
      <c r="K155" s="568" t="s">
        <v>1099</v>
      </c>
      <c r="L155" s="569" t="s">
        <v>1100</v>
      </c>
      <c r="M155" s="580" t="s">
        <v>1101</v>
      </c>
      <c r="N155" s="570" t="s">
        <v>1102</v>
      </c>
      <c r="O155" s="567"/>
    </row>
    <row r="156" ht="49.5" customHeight="1">
      <c r="E156" s="511" t="str">
        <f t="shared" si="6"/>
        <v>  6.  goal difference in all group matches</v>
      </c>
      <c r="F156" s="577" t="s">
        <v>1103</v>
      </c>
      <c r="G156" s="578" t="s">
        <v>1104</v>
      </c>
      <c r="H156" s="579" t="s">
        <v>1105</v>
      </c>
      <c r="I156" s="580" t="s">
        <v>1106</v>
      </c>
      <c r="J156" s="581" t="s">
        <v>1107</v>
      </c>
      <c r="K156" s="568" t="s">
        <v>1108</v>
      </c>
      <c r="L156" s="569" t="s">
        <v>1109</v>
      </c>
      <c r="M156" s="580" t="s">
        <v>1110</v>
      </c>
      <c r="N156" s="570" t="s">
        <v>1111</v>
      </c>
      <c r="O156" s="567"/>
    </row>
    <row r="157" ht="49.5" customHeight="1">
      <c r="E157" s="511" t="str">
        <f t="shared" si="6"/>
        <v>  7.  number of goals scored in all group matches</v>
      </c>
      <c r="F157" s="577" t="s">
        <v>1112</v>
      </c>
      <c r="G157" s="578" t="s">
        <v>1113</v>
      </c>
      <c r="H157" s="579" t="s">
        <v>1114</v>
      </c>
      <c r="I157" s="580" t="s">
        <v>1115</v>
      </c>
      <c r="J157" s="581" t="s">
        <v>1116</v>
      </c>
      <c r="K157" s="568" t="s">
        <v>1117</v>
      </c>
      <c r="L157" s="569" t="s">
        <v>1118</v>
      </c>
      <c r="M157" s="580" t="s">
        <v>1119</v>
      </c>
      <c r="N157" s="570" t="s">
        <v>1120</v>
      </c>
      <c r="O157" s="567"/>
    </row>
    <row r="158" ht="49.5" customHeight="1">
      <c r="E158" s="511" t="str">
        <f t="shared" si="6"/>
        <v>  8.  number of wins in all group matches</v>
      </c>
      <c r="F158" s="577" t="s">
        <v>1121</v>
      </c>
      <c r="G158" s="578" t="s">
        <v>1122</v>
      </c>
      <c r="H158" s="579" t="s">
        <v>1123</v>
      </c>
      <c r="I158" s="580" t="s">
        <v>1124</v>
      </c>
      <c r="J158" s="581" t="s">
        <v>1125</v>
      </c>
      <c r="K158" s="568" t="s">
        <v>1126</v>
      </c>
      <c r="L158" s="569" t="s">
        <v>1127</v>
      </c>
      <c r="M158" s="580" t="s">
        <v>1128</v>
      </c>
      <c r="N158" s="570" t="s">
        <v>1129</v>
      </c>
      <c r="O158" s="567"/>
    </row>
    <row r="159" ht="65.25" customHeight="1">
      <c r="E159" s="511" t="str">
        <f t="shared" si="6"/>
        <v>  9.  fair-play ranking or penalty shoot-out in the last group match,</v>
      </c>
      <c r="F159" s="577" t="s">
        <v>1130</v>
      </c>
      <c r="G159" s="578" t="s">
        <v>1131</v>
      </c>
      <c r="H159" s="579" t="s">
        <v>1132</v>
      </c>
      <c r="I159" s="580" t="s">
        <v>1133</v>
      </c>
      <c r="J159" s="581" t="s">
        <v>1134</v>
      </c>
      <c r="K159" s="568" t="s">
        <v>1135</v>
      </c>
      <c r="L159" s="569" t="s">
        <v>1136</v>
      </c>
      <c r="M159" s="580" t="s">
        <v>1137</v>
      </c>
      <c r="N159" s="570" t="s">
        <v>1138</v>
      </c>
      <c r="O159" s="567"/>
    </row>
    <row r="160" ht="52.5" customHeight="1">
      <c r="E160" s="511" t="str">
        <f t="shared" si="6"/>
        <v>       if the conditions for this apply</v>
      </c>
      <c r="F160" s="577" t="s">
        <v>1139</v>
      </c>
      <c r="G160" s="578" t="s">
        <v>1140</v>
      </c>
      <c r="H160" s="579" t="s">
        <v>1141</v>
      </c>
      <c r="I160" s="580" t="s">
        <v>1142</v>
      </c>
      <c r="J160" s="581" t="s">
        <v>1143</v>
      </c>
      <c r="K160" s="568" t="s">
        <v>1144</v>
      </c>
      <c r="L160" s="569" t="s">
        <v>1145</v>
      </c>
      <c r="M160" s="580" t="s">
        <v>1146</v>
      </c>
      <c r="N160" s="570" t="s">
        <v>1147</v>
      </c>
      <c r="O160" s="567"/>
    </row>
    <row r="161" ht="63.0" customHeight="1">
      <c r="E161" s="511" t="str">
        <f t="shared" si="6"/>
        <v>10.  Position in the overall European Qualifiers Rankings</v>
      </c>
      <c r="F161" s="577" t="s">
        <v>1148</v>
      </c>
      <c r="G161" s="578" t="s">
        <v>1149</v>
      </c>
      <c r="H161" s="579" t="s">
        <v>1150</v>
      </c>
      <c r="I161" s="580" t="s">
        <v>1151</v>
      </c>
      <c r="J161" s="581" t="s">
        <v>1152</v>
      </c>
      <c r="K161" s="568" t="s">
        <v>1153</v>
      </c>
      <c r="L161" s="569" t="s">
        <v>1154</v>
      </c>
      <c r="M161" s="580" t="s">
        <v>1155</v>
      </c>
      <c r="N161" s="570" t="s">
        <v>1156</v>
      </c>
      <c r="O161" s="567"/>
    </row>
    <row r="162" ht="203.25" customHeight="1">
      <c r="E162" s="511" t="str">
        <f t="shared" si="6"/>
        <v>If a red dot appears above the group name, the ranking order within the group is not clear. Fair play or the overall European Qualifiers Rankings will then decide. In this case, enter Fair Play!</v>
      </c>
      <c r="F162" s="577" t="s">
        <v>1157</v>
      </c>
      <c r="G162" s="578" t="s">
        <v>1158</v>
      </c>
      <c r="H162" s="579" t="s">
        <v>1159</v>
      </c>
      <c r="I162" s="580" t="s">
        <v>1160</v>
      </c>
      <c r="J162" s="581" t="s">
        <v>1161</v>
      </c>
      <c r="K162" s="568" t="s">
        <v>1162</v>
      </c>
      <c r="L162" s="569" t="s">
        <v>1163</v>
      </c>
      <c r="M162" s="580" t="s">
        <v>1164</v>
      </c>
      <c r="N162" s="570" t="s">
        <v>1165</v>
      </c>
      <c r="O162" s="567"/>
    </row>
    <row r="163" ht="14.25" customHeight="1">
      <c r="E163" s="511" t="str">
        <f t="shared" si="6"/>
        <v/>
      </c>
      <c r="F163" s="582"/>
      <c r="G163" s="583"/>
      <c r="H163" s="584"/>
      <c r="I163" s="585"/>
      <c r="J163" s="584"/>
      <c r="K163" s="586"/>
      <c r="L163" s="587"/>
      <c r="M163" s="585"/>
      <c r="N163" s="588"/>
      <c r="O163" s="589"/>
    </row>
    <row r="164" ht="14.25" customHeight="1">
      <c r="E164" s="511"/>
      <c r="F164" s="558"/>
      <c r="G164" s="558"/>
      <c r="H164" s="558"/>
      <c r="I164" s="558"/>
      <c r="J164" s="558"/>
      <c r="K164" s="558"/>
      <c r="L164" s="558"/>
      <c r="M164" s="558"/>
      <c r="N164" s="558"/>
      <c r="O164" s="558"/>
    </row>
    <row r="165" ht="14.25" customHeight="1">
      <c r="E165" s="511"/>
      <c r="F165" s="558"/>
      <c r="G165" s="558"/>
      <c r="H165" s="558"/>
      <c r="I165" s="558"/>
      <c r="J165" s="558"/>
      <c r="K165" s="558"/>
      <c r="L165" s="558"/>
      <c r="M165" s="558"/>
      <c r="N165" s="558"/>
      <c r="O165" s="558"/>
    </row>
    <row r="166" ht="14.25" customHeight="1">
      <c r="E166" s="511"/>
      <c r="F166" s="558"/>
      <c r="G166" s="558"/>
      <c r="H166" s="558"/>
      <c r="I166" s="558"/>
      <c r="J166" s="558"/>
      <c r="K166" s="558"/>
      <c r="L166" s="558"/>
      <c r="M166" s="558"/>
      <c r="N166" s="558"/>
      <c r="O166" s="558"/>
    </row>
    <row r="167" ht="14.25" customHeight="1">
      <c r="E167" s="511"/>
      <c r="F167" s="558"/>
      <c r="G167" s="558"/>
      <c r="H167" s="558"/>
      <c r="I167" s="558"/>
      <c r="J167" s="558"/>
      <c r="K167" s="558"/>
      <c r="L167" s="558"/>
      <c r="M167" s="558"/>
      <c r="N167" s="558"/>
      <c r="O167" s="558"/>
    </row>
    <row r="168" ht="14.25" customHeight="1">
      <c r="E168" s="511"/>
      <c r="F168" s="558"/>
      <c r="G168" s="558"/>
      <c r="H168" s="558"/>
      <c r="I168" s="558"/>
      <c r="J168" s="558"/>
      <c r="K168" s="558"/>
      <c r="L168" s="558"/>
      <c r="M168" s="558"/>
      <c r="N168" s="558"/>
      <c r="O168" s="558"/>
    </row>
    <row r="169" ht="14.25" customHeight="1">
      <c r="E169" s="511"/>
      <c r="F169" s="558"/>
      <c r="G169" s="558"/>
      <c r="H169" s="558"/>
      <c r="I169" s="558"/>
      <c r="J169" s="558"/>
      <c r="K169" s="558"/>
      <c r="L169" s="558"/>
      <c r="M169" s="558"/>
      <c r="N169" s="558"/>
      <c r="O169" s="558"/>
    </row>
    <row r="170" ht="14.25" customHeight="1">
      <c r="E170" s="511"/>
      <c r="F170" s="558"/>
      <c r="G170" s="558"/>
      <c r="H170" s="558"/>
      <c r="I170" s="558"/>
      <c r="J170" s="558"/>
      <c r="K170" s="558"/>
      <c r="L170" s="558"/>
      <c r="M170" s="558"/>
      <c r="N170" s="558"/>
      <c r="O170" s="558"/>
    </row>
    <row r="171" ht="14.25" customHeight="1">
      <c r="E171" s="511"/>
      <c r="F171" s="590" t="s">
        <v>1166</v>
      </c>
      <c r="G171" s="591"/>
      <c r="H171" s="591"/>
      <c r="I171" s="591"/>
      <c r="J171" s="591"/>
      <c r="K171" s="591"/>
      <c r="L171" s="591"/>
      <c r="M171" s="591"/>
      <c r="N171" s="591"/>
      <c r="O171" s="592"/>
    </row>
    <row r="172" ht="14.25" customHeight="1">
      <c r="E172" s="511" t="str">
        <f t="shared" ref="E172:E218" si="7">IF($C$3,F172,IF($C$11,G172,IF($C$9,H172,IF($C$7,I172,IF($C$8,J172,IF($C$6,K172,IF($C$5,L172,IF($C$10,M172,IF($C$4,N172,IF(O172&lt;&gt;"",O172,F172))))))))))</f>
        <v>Predictions</v>
      </c>
      <c r="F172" s="549" t="s">
        <v>1166</v>
      </c>
      <c r="G172" s="550" t="s">
        <v>1167</v>
      </c>
      <c r="H172" s="551" t="s">
        <v>1168</v>
      </c>
      <c r="I172" s="552" t="s">
        <v>1169</v>
      </c>
      <c r="J172" s="551" t="s">
        <v>1170</v>
      </c>
      <c r="K172" s="593" t="s">
        <v>1171</v>
      </c>
      <c r="L172" s="594" t="s">
        <v>1172</v>
      </c>
      <c r="M172" s="552" t="s">
        <v>1173</v>
      </c>
      <c r="N172" s="570" t="s">
        <v>1174</v>
      </c>
      <c r="O172" s="554"/>
    </row>
    <row r="173" ht="14.25" customHeight="1">
      <c r="E173" s="511" t="str">
        <f t="shared" si="7"/>
        <v>Correct Results</v>
      </c>
      <c r="F173" s="549" t="s">
        <v>1175</v>
      </c>
      <c r="G173" s="550" t="s">
        <v>1176</v>
      </c>
      <c r="H173" s="551" t="s">
        <v>1177</v>
      </c>
      <c r="I173" s="552" t="s">
        <v>1178</v>
      </c>
      <c r="J173" s="551" t="s">
        <v>1179</v>
      </c>
      <c r="K173" s="593" t="s">
        <v>1180</v>
      </c>
      <c r="L173" s="594" t="s">
        <v>1181</v>
      </c>
      <c r="M173" s="552" t="s">
        <v>1182</v>
      </c>
      <c r="N173" s="570" t="s">
        <v>1183</v>
      </c>
      <c r="O173" s="554"/>
    </row>
    <row r="174" ht="14.25" customHeight="1">
      <c r="E174" s="511" t="str">
        <f t="shared" si="7"/>
        <v>Result</v>
      </c>
      <c r="F174" s="549" t="s">
        <v>1184</v>
      </c>
      <c r="G174" s="550" t="s">
        <v>1185</v>
      </c>
      <c r="H174" s="551" t="s">
        <v>1186</v>
      </c>
      <c r="I174" s="552" t="s">
        <v>1187</v>
      </c>
      <c r="J174" s="551" t="s">
        <v>1188</v>
      </c>
      <c r="K174" s="593" t="s">
        <v>1189</v>
      </c>
      <c r="L174" s="594" t="s">
        <v>1190</v>
      </c>
      <c r="M174" s="552" t="s">
        <v>1191</v>
      </c>
      <c r="N174" s="570" t="s">
        <v>1192</v>
      </c>
      <c r="O174" s="554"/>
    </row>
    <row r="175" ht="14.25" customHeight="1">
      <c r="E175" s="511" t="str">
        <f t="shared" si="7"/>
        <v>Points:</v>
      </c>
      <c r="F175" s="549" t="s">
        <v>1193</v>
      </c>
      <c r="G175" s="550" t="s">
        <v>1194</v>
      </c>
      <c r="H175" s="551" t="s">
        <v>1195</v>
      </c>
      <c r="I175" s="552" t="s">
        <v>1193</v>
      </c>
      <c r="J175" s="551" t="s">
        <v>1196</v>
      </c>
      <c r="K175" s="593" t="s">
        <v>1197</v>
      </c>
      <c r="L175" s="594" t="s">
        <v>1193</v>
      </c>
      <c r="M175" s="552" t="s">
        <v>1198</v>
      </c>
      <c r="N175" s="570" t="s">
        <v>1199</v>
      </c>
      <c r="O175" s="554"/>
    </row>
    <row r="176" ht="14.25" customHeight="1">
      <c r="E176" s="511" t="str">
        <f t="shared" si="7"/>
        <v>Sum:</v>
      </c>
      <c r="F176" s="549" t="s">
        <v>1200</v>
      </c>
      <c r="G176" s="550" t="s">
        <v>1201</v>
      </c>
      <c r="H176" s="551" t="s">
        <v>1202</v>
      </c>
      <c r="I176" s="552" t="s">
        <v>1201</v>
      </c>
      <c r="J176" s="551" t="s">
        <v>1203</v>
      </c>
      <c r="K176" s="593" t="s">
        <v>1204</v>
      </c>
      <c r="L176" s="594" t="s">
        <v>1200</v>
      </c>
      <c r="M176" s="552" t="s">
        <v>1201</v>
      </c>
      <c r="N176" s="570" t="s">
        <v>1205</v>
      </c>
      <c r="O176" s="554"/>
    </row>
    <row r="177" ht="14.25" customHeight="1">
      <c r="E177" s="511" t="str">
        <f t="shared" si="7"/>
        <v>result</v>
      </c>
      <c r="F177" s="549" t="s">
        <v>1206</v>
      </c>
      <c r="G177" s="550" t="s">
        <v>1191</v>
      </c>
      <c r="H177" s="551" t="s">
        <v>1207</v>
      </c>
      <c r="I177" s="552" t="s">
        <v>1208</v>
      </c>
      <c r="J177" s="551" t="s">
        <v>1188</v>
      </c>
      <c r="K177" s="593" t="s">
        <v>1189</v>
      </c>
      <c r="L177" s="594" t="s">
        <v>1209</v>
      </c>
      <c r="M177" s="552" t="s">
        <v>1210</v>
      </c>
      <c r="N177" s="570" t="s">
        <v>1211</v>
      </c>
      <c r="O177" s="554"/>
    </row>
    <row r="178" ht="14.25" customHeight="1">
      <c r="E178" s="511" t="str">
        <f t="shared" si="7"/>
        <v>W/D/L</v>
      </c>
      <c r="F178" s="549" t="s">
        <v>1212</v>
      </c>
      <c r="G178" s="550" t="s">
        <v>1213</v>
      </c>
      <c r="H178" s="551" t="s">
        <v>1214</v>
      </c>
      <c r="I178" s="552" t="s">
        <v>1215</v>
      </c>
      <c r="J178" s="551" t="s">
        <v>1216</v>
      </c>
      <c r="K178" s="593" t="s">
        <v>1217</v>
      </c>
      <c r="L178" s="594" t="s">
        <v>1218</v>
      </c>
      <c r="M178" s="552" t="s">
        <v>1219</v>
      </c>
      <c r="N178" s="570" t="s">
        <v>1220</v>
      </c>
      <c r="O178" s="554"/>
    </row>
    <row r="179" ht="14.25" customHeight="1">
      <c r="E179" s="511" t="str">
        <f t="shared" si="7"/>
        <v>GD</v>
      </c>
      <c r="F179" s="549" t="s">
        <v>114</v>
      </c>
      <c r="G179" s="550" t="s">
        <v>1221</v>
      </c>
      <c r="H179" s="551" t="s">
        <v>1222</v>
      </c>
      <c r="I179" s="552" t="s">
        <v>1223</v>
      </c>
      <c r="J179" s="551" t="s">
        <v>639</v>
      </c>
      <c r="K179" s="593" t="s">
        <v>640</v>
      </c>
      <c r="L179" s="594" t="s">
        <v>114</v>
      </c>
      <c r="M179" s="552" t="s">
        <v>1224</v>
      </c>
      <c r="N179" s="570" t="s">
        <v>642</v>
      </c>
      <c r="O179" s="554"/>
    </row>
    <row r="180" ht="14.25" customHeight="1">
      <c r="E180" s="511" t="str">
        <f t="shared" si="7"/>
        <v>exact</v>
      </c>
      <c r="F180" s="549" t="s">
        <v>1225</v>
      </c>
      <c r="G180" s="550" t="s">
        <v>1226</v>
      </c>
      <c r="H180" s="551" t="s">
        <v>1227</v>
      </c>
      <c r="I180" s="552" t="s">
        <v>1226</v>
      </c>
      <c r="J180" s="551" t="s">
        <v>1228</v>
      </c>
      <c r="K180" s="593" t="s">
        <v>1225</v>
      </c>
      <c r="L180" s="594" t="s">
        <v>1229</v>
      </c>
      <c r="M180" s="552" t="s">
        <v>1230</v>
      </c>
      <c r="N180" s="570" t="s">
        <v>1231</v>
      </c>
      <c r="O180" s="554"/>
    </row>
    <row r="181" ht="14.25" customHeight="1">
      <c r="E181" s="511" t="str">
        <f t="shared" si="7"/>
        <v>teams</v>
      </c>
      <c r="F181" s="549" t="s">
        <v>1232</v>
      </c>
      <c r="G181" s="550" t="s">
        <v>1233</v>
      </c>
      <c r="H181" s="551" t="s">
        <v>1234</v>
      </c>
      <c r="I181" s="552" t="s">
        <v>1235</v>
      </c>
      <c r="J181" s="551" t="s">
        <v>1236</v>
      </c>
      <c r="K181" s="593" t="s">
        <v>1232</v>
      </c>
      <c r="L181" s="594" t="s">
        <v>1237</v>
      </c>
      <c r="M181" s="552" t="s">
        <v>1238</v>
      </c>
      <c r="N181" s="570" t="s">
        <v>1239</v>
      </c>
      <c r="O181" s="554"/>
    </row>
    <row r="182" ht="14.25" customHeight="1">
      <c r="E182" s="511" t="str">
        <f t="shared" si="7"/>
        <v>Round of 16</v>
      </c>
      <c r="F182" s="549" t="s">
        <v>1240</v>
      </c>
      <c r="G182" s="550" t="s">
        <v>1241</v>
      </c>
      <c r="H182" s="551" t="s">
        <v>1242</v>
      </c>
      <c r="I182" s="552" t="s">
        <v>1243</v>
      </c>
      <c r="J182" s="551" t="s">
        <v>1244</v>
      </c>
      <c r="K182" s="593" t="s">
        <v>1245</v>
      </c>
      <c r="L182" s="594" t="s">
        <v>1246</v>
      </c>
      <c r="M182" s="552" t="s">
        <v>1247</v>
      </c>
      <c r="N182" s="570" t="s">
        <v>1248</v>
      </c>
      <c r="O182" s="554"/>
    </row>
    <row r="183" ht="14.25" customHeight="1">
      <c r="E183" s="511" t="str">
        <f t="shared" si="7"/>
        <v>Quarter final</v>
      </c>
      <c r="F183" s="549" t="s">
        <v>1249</v>
      </c>
      <c r="G183" s="550" t="s">
        <v>1250</v>
      </c>
      <c r="H183" s="551" t="s">
        <v>1251</v>
      </c>
      <c r="I183" s="552" t="s">
        <v>1252</v>
      </c>
      <c r="J183" s="551" t="s">
        <v>1253</v>
      </c>
      <c r="K183" s="593" t="s">
        <v>1254</v>
      </c>
      <c r="L183" s="594" t="s">
        <v>1255</v>
      </c>
      <c r="M183" s="552" t="s">
        <v>1256</v>
      </c>
      <c r="N183" s="570" t="s">
        <v>1257</v>
      </c>
      <c r="O183" s="554"/>
    </row>
    <row r="184" ht="14.25" customHeight="1">
      <c r="E184" s="511" t="str">
        <f t="shared" si="7"/>
        <v>Semi-Final</v>
      </c>
      <c r="F184" s="549" t="s">
        <v>1258</v>
      </c>
      <c r="G184" s="550" t="s">
        <v>1259</v>
      </c>
      <c r="H184" s="551" t="s">
        <v>1260</v>
      </c>
      <c r="I184" s="552" t="s">
        <v>1261</v>
      </c>
      <c r="J184" s="551" t="s">
        <v>1262</v>
      </c>
      <c r="K184" s="593" t="s">
        <v>1263</v>
      </c>
      <c r="L184" s="594" t="s">
        <v>1264</v>
      </c>
      <c r="M184" s="552" t="s">
        <v>1265</v>
      </c>
      <c r="N184" s="570" t="s">
        <v>1266</v>
      </c>
      <c r="O184" s="554"/>
    </row>
    <row r="185" ht="14.25" customHeight="1">
      <c r="E185" s="511" t="str">
        <f t="shared" si="7"/>
        <v>Third place</v>
      </c>
      <c r="F185" s="549" t="s">
        <v>850</v>
      </c>
      <c r="G185" s="550" t="s">
        <v>851</v>
      </c>
      <c r="H185" s="551" t="s">
        <v>852</v>
      </c>
      <c r="I185" s="552" t="s">
        <v>853</v>
      </c>
      <c r="J185" s="551" t="s">
        <v>854</v>
      </c>
      <c r="K185" s="593" t="s">
        <v>855</v>
      </c>
      <c r="L185" s="594" t="s">
        <v>856</v>
      </c>
      <c r="M185" s="552" t="s">
        <v>857</v>
      </c>
      <c r="N185" s="570" t="s">
        <v>858</v>
      </c>
      <c r="O185" s="554"/>
    </row>
    <row r="186" ht="14.25" customHeight="1">
      <c r="E186" s="511" t="str">
        <f t="shared" si="7"/>
        <v>Final</v>
      </c>
      <c r="F186" s="549" t="s">
        <v>859</v>
      </c>
      <c r="G186" s="550" t="s">
        <v>859</v>
      </c>
      <c r="H186" s="551" t="s">
        <v>860</v>
      </c>
      <c r="I186" s="552" t="s">
        <v>859</v>
      </c>
      <c r="J186" s="551" t="s">
        <v>860</v>
      </c>
      <c r="K186" s="593" t="s">
        <v>860</v>
      </c>
      <c r="L186" s="594" t="s">
        <v>860</v>
      </c>
      <c r="M186" s="552" t="s">
        <v>859</v>
      </c>
      <c r="N186" s="570" t="s">
        <v>861</v>
      </c>
      <c r="O186" s="554"/>
    </row>
    <row r="187" ht="14.25" customHeight="1">
      <c r="E187" s="511" t="str">
        <f t="shared" si="7"/>
        <v>World Champion</v>
      </c>
      <c r="F187" s="577" t="s">
        <v>1267</v>
      </c>
      <c r="G187" s="578" t="s">
        <v>1268</v>
      </c>
      <c r="H187" s="579" t="s">
        <v>1269</v>
      </c>
      <c r="I187" s="580" t="s">
        <v>1270</v>
      </c>
      <c r="J187" s="579" t="s">
        <v>1271</v>
      </c>
      <c r="K187" s="593" t="s">
        <v>1272</v>
      </c>
      <c r="L187" s="594" t="s">
        <v>1273</v>
      </c>
      <c r="M187" s="580" t="s">
        <v>1274</v>
      </c>
      <c r="N187" s="570" t="s">
        <v>1275</v>
      </c>
      <c r="O187" s="595"/>
    </row>
    <row r="188" ht="14.25" customHeight="1">
      <c r="E188" s="511" t="str">
        <f t="shared" si="7"/>
        <v>Hint</v>
      </c>
      <c r="F188" s="577" t="s">
        <v>1276</v>
      </c>
      <c r="G188" s="578" t="s">
        <v>1277</v>
      </c>
      <c r="H188" s="579" t="s">
        <v>1278</v>
      </c>
      <c r="I188" s="580" t="s">
        <v>1279</v>
      </c>
      <c r="J188" s="579" t="s">
        <v>1280</v>
      </c>
      <c r="K188" s="593" t="s">
        <v>1281</v>
      </c>
      <c r="L188" s="594" t="s">
        <v>1282</v>
      </c>
      <c r="M188" s="580" t="s">
        <v>1283</v>
      </c>
      <c r="N188" s="570" t="s">
        <v>1284</v>
      </c>
      <c r="O188" s="595"/>
    </row>
    <row r="189" ht="14.25" customHeight="1">
      <c r="E189" s="511" t="str">
        <f t="shared" si="7"/>
        <v>Factors</v>
      </c>
      <c r="F189" s="577" t="s">
        <v>1285</v>
      </c>
      <c r="G189" s="578" t="s">
        <v>1286</v>
      </c>
      <c r="H189" s="579" t="s">
        <v>1287</v>
      </c>
      <c r="I189" s="580" t="s">
        <v>1288</v>
      </c>
      <c r="J189" s="579" t="s">
        <v>1289</v>
      </c>
      <c r="K189" s="593" t="s">
        <v>1290</v>
      </c>
      <c r="L189" s="594" t="s">
        <v>1291</v>
      </c>
      <c r="M189" s="580" t="s">
        <v>1286</v>
      </c>
      <c r="N189" s="570" t="s">
        <v>1292</v>
      </c>
      <c r="O189" s="595"/>
    </row>
    <row r="190" ht="14.25" customHeight="1">
      <c r="E190" s="511" t="str">
        <f t="shared" si="7"/>
        <v>Settings</v>
      </c>
      <c r="F190" s="577" t="s">
        <v>1293</v>
      </c>
      <c r="G190" s="578" t="s">
        <v>1294</v>
      </c>
      <c r="H190" s="579" t="s">
        <v>1295</v>
      </c>
      <c r="I190" s="580" t="s">
        <v>1296</v>
      </c>
      <c r="J190" s="579" t="s">
        <v>1297</v>
      </c>
      <c r="K190" s="593" t="s">
        <v>1298</v>
      </c>
      <c r="L190" s="594" t="s">
        <v>1299</v>
      </c>
      <c r="M190" s="580" t="s">
        <v>1294</v>
      </c>
      <c r="N190" s="570" t="s">
        <v>1300</v>
      </c>
      <c r="O190" s="595"/>
    </row>
    <row r="191" ht="14.25" customHeight="1">
      <c r="E191" s="511" t="str">
        <f t="shared" si="7"/>
        <v>many g.</v>
      </c>
      <c r="F191" s="549" t="s">
        <v>1301</v>
      </c>
      <c r="G191" s="550" t="s">
        <v>1302</v>
      </c>
      <c r="H191" s="551" t="s">
        <v>1303</v>
      </c>
      <c r="I191" s="552" t="s">
        <v>1304</v>
      </c>
      <c r="J191" s="551" t="s">
        <v>1305</v>
      </c>
      <c r="K191" s="593" t="s">
        <v>1306</v>
      </c>
      <c r="L191" s="594" t="s">
        <v>1307</v>
      </c>
      <c r="M191" s="552" t="s">
        <v>1308</v>
      </c>
      <c r="N191" s="570" t="s">
        <v>1309</v>
      </c>
      <c r="O191" s="595"/>
    </row>
    <row r="192" ht="31.5" customHeight="1">
      <c r="E192" s="511" t="str">
        <f t="shared" si="7"/>
        <v>Won/Draw/Loss:</v>
      </c>
      <c r="F192" s="577" t="s">
        <v>1310</v>
      </c>
      <c r="G192" s="578" t="s">
        <v>1311</v>
      </c>
      <c r="H192" s="579" t="s">
        <v>1312</v>
      </c>
      <c r="I192" s="580" t="s">
        <v>1313</v>
      </c>
      <c r="J192" s="579" t="s">
        <v>1314</v>
      </c>
      <c r="K192" s="593" t="s">
        <v>1315</v>
      </c>
      <c r="L192" s="594" t="s">
        <v>1316</v>
      </c>
      <c r="M192" s="580" t="s">
        <v>1317</v>
      </c>
      <c r="N192" s="570" t="s">
        <v>1318</v>
      </c>
      <c r="O192" s="595"/>
    </row>
    <row r="193" ht="15.0" customHeight="1">
      <c r="E193" s="511" t="str">
        <f t="shared" si="7"/>
        <v>goal difference:</v>
      </c>
      <c r="F193" s="577" t="s">
        <v>1319</v>
      </c>
      <c r="G193" s="578" t="s">
        <v>1320</v>
      </c>
      <c r="H193" s="579" t="s">
        <v>1321</v>
      </c>
      <c r="I193" s="580" t="s">
        <v>1322</v>
      </c>
      <c r="J193" s="579" t="s">
        <v>1323</v>
      </c>
      <c r="K193" s="593" t="s">
        <v>1324</v>
      </c>
      <c r="L193" s="594" t="s">
        <v>1325</v>
      </c>
      <c r="M193" s="580" t="s">
        <v>1326</v>
      </c>
      <c r="N193" s="570" t="s">
        <v>1327</v>
      </c>
      <c r="O193" s="595"/>
    </row>
    <row r="194" ht="46.5" customHeight="1">
      <c r="E194" s="511" t="str">
        <f t="shared" si="7"/>
        <v>Many goals - good approximation</v>
      </c>
      <c r="F194" s="577" t="s">
        <v>1328</v>
      </c>
      <c r="G194" s="578" t="s">
        <v>1329</v>
      </c>
      <c r="H194" s="579" t="s">
        <v>1330</v>
      </c>
      <c r="I194" s="580" t="s">
        <v>1331</v>
      </c>
      <c r="J194" s="579" t="s">
        <v>1332</v>
      </c>
      <c r="K194" s="593" t="s">
        <v>1333</v>
      </c>
      <c r="L194" s="594" t="s">
        <v>1334</v>
      </c>
      <c r="M194" s="580" t="s">
        <v>1335</v>
      </c>
      <c r="N194" s="570" t="s">
        <v>1336</v>
      </c>
      <c r="O194" s="595"/>
    </row>
    <row r="195" ht="15.0" customHeight="1">
      <c r="E195" s="511" t="str">
        <f t="shared" si="7"/>
        <v>goals exact:</v>
      </c>
      <c r="F195" s="577" t="s">
        <v>1337</v>
      </c>
      <c r="G195" s="578" t="s">
        <v>1338</v>
      </c>
      <c r="H195" s="579" t="s">
        <v>1339</v>
      </c>
      <c r="I195" s="580" t="s">
        <v>1340</v>
      </c>
      <c r="J195" s="579" t="s">
        <v>1341</v>
      </c>
      <c r="K195" s="593" t="s">
        <v>1342</v>
      </c>
      <c r="L195" s="594" t="s">
        <v>1343</v>
      </c>
      <c r="M195" s="580" t="s">
        <v>1344</v>
      </c>
      <c r="N195" s="570" t="s">
        <v>1345</v>
      </c>
      <c r="O195" s="595"/>
    </row>
    <row r="196" ht="35.25" customHeight="1">
      <c r="E196" s="511" t="str">
        <f t="shared" si="7"/>
        <v>correct team (knockout phase):</v>
      </c>
      <c r="F196" s="577" t="s">
        <v>1346</v>
      </c>
      <c r="G196" s="578" t="s">
        <v>1347</v>
      </c>
      <c r="H196" s="579" t="s">
        <v>1348</v>
      </c>
      <c r="I196" s="580" t="s">
        <v>1349</v>
      </c>
      <c r="J196" s="579" t="s">
        <v>1350</v>
      </c>
      <c r="K196" s="593" t="s">
        <v>1351</v>
      </c>
      <c r="L196" s="594" t="s">
        <v>1352</v>
      </c>
      <c r="M196" s="580" t="s">
        <v>1353</v>
      </c>
      <c r="N196" s="570" t="s">
        <v>1354</v>
      </c>
      <c r="O196" s="595"/>
    </row>
    <row r="197" ht="121.5" customHeight="1">
      <c r="E197" s="511" t="str">
        <f t="shared" si="7"/>
        <v>For example, to add ten more people, select columns HI through MG and copy them to the right. Finished.
(Remove sheet protection!)</v>
      </c>
      <c r="F197" s="577" t="s">
        <v>1355</v>
      </c>
      <c r="G197" s="578" t="s">
        <v>1356</v>
      </c>
      <c r="H197" s="579" t="s">
        <v>1357</v>
      </c>
      <c r="I197" s="580" t="s">
        <v>1358</v>
      </c>
      <c r="J197" s="579" t="s">
        <v>1359</v>
      </c>
      <c r="K197" s="593" t="s">
        <v>1360</v>
      </c>
      <c r="L197" s="594" t="s">
        <v>1361</v>
      </c>
      <c r="M197" s="580" t="s">
        <v>1362</v>
      </c>
      <c r="N197" s="570" t="s">
        <v>1363</v>
      </c>
      <c r="O197" s="595"/>
    </row>
    <row r="198" ht="107.25" customHeight="1">
      <c r="E198" s="511" t="str">
        <f t="shared" si="7"/>
        <v>To predict the teams in the KO round, enter the team numbers in the yellow fields.</v>
      </c>
      <c r="F198" s="577" t="s">
        <v>1364</v>
      </c>
      <c r="G198" s="578" t="s">
        <v>1365</v>
      </c>
      <c r="H198" s="579" t="s">
        <v>1366</v>
      </c>
      <c r="I198" s="580" t="s">
        <v>1367</v>
      </c>
      <c r="J198" s="579" t="s">
        <v>1368</v>
      </c>
      <c r="K198" s="593" t="s">
        <v>1369</v>
      </c>
      <c r="L198" s="594" t="s">
        <v>1370</v>
      </c>
      <c r="M198" s="580" t="s">
        <v>1371</v>
      </c>
      <c r="N198" s="570" t="s">
        <v>1372</v>
      </c>
      <c r="O198" s="595"/>
    </row>
    <row r="199" ht="123.0" customHeight="1">
      <c r="E199" s="511" t="str">
        <f t="shared" si="7"/>
        <v>The factors for the individual categories and other presettings can be selected on the 'PrSettings' worksheet.</v>
      </c>
      <c r="F199" s="577" t="s">
        <v>1373</v>
      </c>
      <c r="G199" s="578" t="s">
        <v>1374</v>
      </c>
      <c r="H199" s="579" t="s">
        <v>1375</v>
      </c>
      <c r="I199" s="580" t="s">
        <v>1376</v>
      </c>
      <c r="J199" s="579" t="s">
        <v>1377</v>
      </c>
      <c r="K199" s="593" t="s">
        <v>1378</v>
      </c>
      <c r="L199" s="594" t="s">
        <v>1379</v>
      </c>
      <c r="M199" s="580" t="s">
        <v>1380</v>
      </c>
      <c r="N199" s="570" t="s">
        <v>1381</v>
      </c>
      <c r="O199" s="595"/>
    </row>
    <row r="200" ht="14.25" customHeight="1">
      <c r="E200" s="511" t="str">
        <f t="shared" si="7"/>
        <v>Access to file</v>
      </c>
      <c r="F200" s="549" t="s">
        <v>1382</v>
      </c>
      <c r="G200" s="550" t="s">
        <v>1383</v>
      </c>
      <c r="H200" s="551" t="s">
        <v>1384</v>
      </c>
      <c r="I200" s="552" t="s">
        <v>1385</v>
      </c>
      <c r="J200" s="551" t="s">
        <v>1386</v>
      </c>
      <c r="K200" s="555" t="s">
        <v>1387</v>
      </c>
      <c r="L200" s="556" t="s">
        <v>1388</v>
      </c>
      <c r="M200" s="552" t="s">
        <v>1389</v>
      </c>
      <c r="N200" s="553" t="s">
        <v>1390</v>
      </c>
      <c r="O200" s="554"/>
    </row>
    <row r="201" ht="14.25" customHeight="1">
      <c r="E201" s="511" t="str">
        <f t="shared" si="7"/>
        <v>Worksheet</v>
      </c>
      <c r="F201" s="577" t="s">
        <v>1391</v>
      </c>
      <c r="G201" s="578" t="s">
        <v>1392</v>
      </c>
      <c r="H201" s="579" t="s">
        <v>1393</v>
      </c>
      <c r="I201" s="580" t="s">
        <v>1394</v>
      </c>
      <c r="J201" s="579" t="s">
        <v>1395</v>
      </c>
      <c r="K201" s="593" t="s">
        <v>1396</v>
      </c>
      <c r="L201" s="594" t="s">
        <v>1397</v>
      </c>
      <c r="M201" s="580" t="s">
        <v>1398</v>
      </c>
      <c r="N201" s="570" t="s">
        <v>1399</v>
      </c>
      <c r="O201" s="595"/>
    </row>
    <row r="202" ht="14.25" customHeight="1">
      <c r="E202" s="511" t="str">
        <f t="shared" si="7"/>
        <v>Final Winner:</v>
      </c>
      <c r="F202" s="596" t="s">
        <v>1400</v>
      </c>
      <c r="G202" s="597" t="s">
        <v>1401</v>
      </c>
      <c r="H202" s="598" t="s">
        <v>1402</v>
      </c>
      <c r="I202" s="599" t="s">
        <v>1403</v>
      </c>
      <c r="J202" s="598" t="s">
        <v>1404</v>
      </c>
      <c r="K202" s="600" t="s">
        <v>1405</v>
      </c>
      <c r="L202" s="601" t="s">
        <v>1406</v>
      </c>
      <c r="M202" s="599" t="s">
        <v>1407</v>
      </c>
      <c r="N202" s="602" t="s">
        <v>1408</v>
      </c>
      <c r="O202" s="603"/>
    </row>
    <row r="203" ht="14.25" customHeight="1">
      <c r="E203" s="511" t="str">
        <f t="shared" si="7"/>
        <v>Points for goal difference in the event of a draw:</v>
      </c>
      <c r="F203" s="549" t="s">
        <v>1409</v>
      </c>
      <c r="G203" s="550" t="s">
        <v>1410</v>
      </c>
      <c r="H203" s="551" t="s">
        <v>1411</v>
      </c>
      <c r="I203" s="552" t="s">
        <v>1412</v>
      </c>
      <c r="J203" s="551" t="s">
        <v>1413</v>
      </c>
      <c r="K203" s="555" t="s">
        <v>1414</v>
      </c>
      <c r="L203" s="556" t="s">
        <v>1415</v>
      </c>
      <c r="M203" s="552" t="s">
        <v>1416</v>
      </c>
      <c r="N203" s="553" t="s">
        <v>1417</v>
      </c>
      <c r="O203" s="554"/>
    </row>
    <row r="204" ht="14.25" customHeight="1">
      <c r="E204" s="511" t="str">
        <f t="shared" si="7"/>
        <v>yes</v>
      </c>
      <c r="F204" s="549" t="s">
        <v>1418</v>
      </c>
      <c r="G204" s="550" t="s">
        <v>1419</v>
      </c>
      <c r="H204" s="551" t="s">
        <v>1420</v>
      </c>
      <c r="I204" s="552" t="s">
        <v>1421</v>
      </c>
      <c r="J204" s="551" t="s">
        <v>1422</v>
      </c>
      <c r="K204" s="555" t="s">
        <v>1422</v>
      </c>
      <c r="L204" s="556" t="s">
        <v>1423</v>
      </c>
      <c r="M204" s="552" t="s">
        <v>1424</v>
      </c>
      <c r="N204" s="553" t="s">
        <v>1425</v>
      </c>
      <c r="O204" s="554"/>
    </row>
    <row r="205" ht="14.25" customHeight="1">
      <c r="E205" s="511" t="str">
        <f t="shared" si="7"/>
        <v>no</v>
      </c>
      <c r="F205" s="549" t="s">
        <v>1426</v>
      </c>
      <c r="G205" s="550" t="s">
        <v>1426</v>
      </c>
      <c r="H205" s="551" t="s">
        <v>1426</v>
      </c>
      <c r="I205" s="552" t="s">
        <v>1427</v>
      </c>
      <c r="J205" s="551" t="s">
        <v>1428</v>
      </c>
      <c r="K205" s="555" t="s">
        <v>1429</v>
      </c>
      <c r="L205" s="556" t="s">
        <v>1430</v>
      </c>
      <c r="M205" s="552" t="s">
        <v>1431</v>
      </c>
      <c r="N205" s="553" t="s">
        <v>1432</v>
      </c>
      <c r="O205" s="554"/>
    </row>
    <row r="206" ht="14.25" customHeight="1">
      <c r="E206" s="511" t="str">
        <f t="shared" si="7"/>
        <v>Minimum number for 'Many Goals' in the event of a draw:</v>
      </c>
      <c r="F206" s="577" t="s">
        <v>1433</v>
      </c>
      <c r="G206" s="578" t="s">
        <v>1434</v>
      </c>
      <c r="H206" s="579" t="s">
        <v>1435</v>
      </c>
      <c r="I206" s="580" t="s">
        <v>1436</v>
      </c>
      <c r="J206" s="579" t="s">
        <v>1437</v>
      </c>
      <c r="K206" s="593" t="s">
        <v>1438</v>
      </c>
      <c r="L206" s="594" t="s">
        <v>1439</v>
      </c>
      <c r="M206" s="580" t="s">
        <v>1440</v>
      </c>
      <c r="N206" s="570" t="s">
        <v>1441</v>
      </c>
      <c r="O206" s="595"/>
    </row>
    <row r="207" ht="14.25" customHeight="1">
      <c r="E207" s="511" t="str">
        <f t="shared" si="7"/>
        <v>Minimum number for a large goal difference:</v>
      </c>
      <c r="F207" s="577" t="s">
        <v>1442</v>
      </c>
      <c r="G207" s="578" t="s">
        <v>1443</v>
      </c>
      <c r="H207" s="579" t="s">
        <v>1444</v>
      </c>
      <c r="I207" s="580" t="s">
        <v>1445</v>
      </c>
      <c r="J207" s="579" t="s">
        <v>1446</v>
      </c>
      <c r="K207" s="593" t="s">
        <v>1447</v>
      </c>
      <c r="L207" s="594" t="s">
        <v>1448</v>
      </c>
      <c r="M207" s="580" t="s">
        <v>1449</v>
      </c>
      <c r="N207" s="570" t="s">
        <v>1450</v>
      </c>
      <c r="O207" s="595"/>
    </row>
    <row r="208" ht="138.0" customHeight="1">
      <c r="E208" s="511" t="str">
        <f t="shared" si="7"/>
        <v>If many goals have been scored, points can also be awarded for a good approximation of the result. There are 3 cases:</v>
      </c>
      <c r="F208" s="577" t="s">
        <v>1451</v>
      </c>
      <c r="G208" s="578" t="s">
        <v>1452</v>
      </c>
      <c r="H208" s="579" t="s">
        <v>1453</v>
      </c>
      <c r="I208" s="580" t="s">
        <v>1454</v>
      </c>
      <c r="J208" s="579" t="s">
        <v>1455</v>
      </c>
      <c r="K208" s="593" t="s">
        <v>1456</v>
      </c>
      <c r="L208" s="594" t="s">
        <v>1457</v>
      </c>
      <c r="M208" s="580" t="s">
        <v>1458</v>
      </c>
      <c r="N208" s="570" t="s">
        <v>1459</v>
      </c>
      <c r="O208" s="595"/>
    </row>
    <row r="209" ht="53.25" customHeight="1">
      <c r="E209" s="511" t="str">
        <f t="shared" si="7"/>
        <v>a) Deviation of a maximum of 1 goal in a draw
     e.g. 4-4 instead of 5-5</v>
      </c>
      <c r="F209" s="577" t="s">
        <v>1460</v>
      </c>
      <c r="G209" s="578" t="s">
        <v>1461</v>
      </c>
      <c r="H209" s="579" t="s">
        <v>1462</v>
      </c>
      <c r="I209" s="580" t="s">
        <v>1463</v>
      </c>
      <c r="J209" s="579" t="s">
        <v>1464</v>
      </c>
      <c r="K209" s="593" t="s">
        <v>1465</v>
      </c>
      <c r="L209" s="594" t="s">
        <v>1466</v>
      </c>
      <c r="M209" s="580" t="s">
        <v>1467</v>
      </c>
      <c r="N209" s="570" t="s">
        <v>1468</v>
      </c>
      <c r="O209" s="595"/>
    </row>
    <row r="210" ht="53.25" customHeight="1">
      <c r="E210" s="511" t="str">
        <f t="shared" si="7"/>
        <v>b) Deviation of a maximum of 1 goal in the goal difference
     e.g. 4-1 instead of 5-1</v>
      </c>
      <c r="F210" s="577" t="s">
        <v>1469</v>
      </c>
      <c r="G210" s="578" t="s">
        <v>1470</v>
      </c>
      <c r="H210" s="579" t="s">
        <v>1471</v>
      </c>
      <c r="I210" s="580" t="s">
        <v>1472</v>
      </c>
      <c r="J210" s="579" t="s">
        <v>1473</v>
      </c>
      <c r="K210" s="593" t="s">
        <v>1474</v>
      </c>
      <c r="L210" s="594" t="s">
        <v>1475</v>
      </c>
      <c r="M210" s="580" t="s">
        <v>1476</v>
      </c>
      <c r="N210" s="570" t="s">
        <v>1477</v>
      </c>
      <c r="O210" s="595"/>
    </row>
    <row r="211" ht="76.5" customHeight="1">
      <c r="E211" s="511" t="str">
        <f t="shared" si="7"/>
        <v>c) Deviation of a maximum of 1 goal for one team or for both teams. A deviation for both teams must be in the same direction,
     e.g. 5-1 instead of 6-2</v>
      </c>
      <c r="F211" s="577" t="s">
        <v>1478</v>
      </c>
      <c r="G211" s="578" t="s">
        <v>1479</v>
      </c>
      <c r="H211" s="579" t="s">
        <v>1480</v>
      </c>
      <c r="I211" s="580" t="s">
        <v>1481</v>
      </c>
      <c r="J211" s="579" t="s">
        <v>1482</v>
      </c>
      <c r="K211" s="593" t="s">
        <v>1483</v>
      </c>
      <c r="L211" s="594" t="s">
        <v>1484</v>
      </c>
      <c r="M211" s="580" t="s">
        <v>1485</v>
      </c>
      <c r="N211" s="570" t="s">
        <v>1486</v>
      </c>
      <c r="O211" s="595"/>
    </row>
    <row r="212" ht="158.25" customHeight="1">
      <c r="E212" s="511" t="str">
        <f t="shared" si="7"/>
        <v>If you don't want that, you can enter a zero for the relevant factor.
You can also deactivate individual options by entering a minimum of 99.</v>
      </c>
      <c r="F212" s="577" t="s">
        <v>1487</v>
      </c>
      <c r="G212" s="578" t="s">
        <v>1488</v>
      </c>
      <c r="H212" s="579" t="s">
        <v>1489</v>
      </c>
      <c r="I212" s="580" t="s">
        <v>1490</v>
      </c>
      <c r="J212" s="579" t="s">
        <v>1491</v>
      </c>
      <c r="K212" s="593" t="s">
        <v>1492</v>
      </c>
      <c r="L212" s="594" t="s">
        <v>1493</v>
      </c>
      <c r="M212" s="580" t="s">
        <v>1494</v>
      </c>
      <c r="N212" s="570" t="s">
        <v>1495</v>
      </c>
      <c r="O212" s="595"/>
    </row>
    <row r="213" ht="14.25" customHeight="1">
      <c r="E213" s="511" t="str">
        <f t="shared" si="7"/>
        <v>In the event of a draw, should points be awarded for goal difference?
Many are used to it. But for logical reasons these are free points because in this case the goal difference is automatically correct. In the settings above you can therefore choose 'yes' or 'no'.</v>
      </c>
      <c r="F213" s="577" t="s">
        <v>1496</v>
      </c>
      <c r="G213" s="578" t="s">
        <v>1497</v>
      </c>
      <c r="H213" s="579" t="s">
        <v>1498</v>
      </c>
      <c r="I213" s="580" t="s">
        <v>1499</v>
      </c>
      <c r="J213" s="579" t="s">
        <v>1500</v>
      </c>
      <c r="K213" s="593" t="s">
        <v>1501</v>
      </c>
      <c r="L213" s="594" t="s">
        <v>1502</v>
      </c>
      <c r="M213" s="580" t="s">
        <v>1503</v>
      </c>
      <c r="N213" s="570" t="s">
        <v>1504</v>
      </c>
      <c r="O213" s="595"/>
    </row>
    <row r="214" ht="47.25" customHeight="1">
      <c r="E214" s="511" t="str">
        <f t="shared" si="7"/>
        <v>Minimum number for a large sum of goals:</v>
      </c>
      <c r="F214" s="577" t="s">
        <v>1505</v>
      </c>
      <c r="G214" s="578" t="s">
        <v>1506</v>
      </c>
      <c r="H214" s="579" t="s">
        <v>1507</v>
      </c>
      <c r="I214" s="580" t="s">
        <v>1508</v>
      </c>
      <c r="J214" s="579" t="s">
        <v>1509</v>
      </c>
      <c r="K214" s="593" t="s">
        <v>1510</v>
      </c>
      <c r="L214" s="594" t="s">
        <v>1511</v>
      </c>
      <c r="M214" s="580" t="s">
        <v>1512</v>
      </c>
      <c r="N214" s="570" t="s">
        <v>1513</v>
      </c>
      <c r="O214" s="595"/>
    </row>
    <row r="215" ht="257.25" customHeight="1">
      <c r="E215" s="511" t="str">
        <f t="shared" si="7"/>
        <v>In the round of 16, quarter-finals and semi-finals, the result is predicted without a penalty shoot-out. A tie can also be entered. In the final and third-place match, the total score (including penalty shoot-outs) must be entered.</v>
      </c>
      <c r="F215" s="577" t="s">
        <v>1514</v>
      </c>
      <c r="G215" s="578" t="s">
        <v>1515</v>
      </c>
      <c r="H215" s="579" t="s">
        <v>1516</v>
      </c>
      <c r="I215" s="580" t="s">
        <v>1517</v>
      </c>
      <c r="J215" s="579" t="s">
        <v>1518</v>
      </c>
      <c r="K215" s="593" t="s">
        <v>1519</v>
      </c>
      <c r="L215" s="594" t="s">
        <v>1520</v>
      </c>
      <c r="M215" s="580" t="s">
        <v>1521</v>
      </c>
      <c r="N215" s="570" t="s">
        <v>1522</v>
      </c>
      <c r="O215" s="595"/>
    </row>
    <row r="216" ht="19.5" customHeight="1">
      <c r="E216" s="511" t="str">
        <f t="shared" si="7"/>
        <v>Number:</v>
      </c>
      <c r="F216" s="577" t="s">
        <v>1523</v>
      </c>
      <c r="G216" s="578" t="s">
        <v>1524</v>
      </c>
      <c r="H216" s="579" t="s">
        <v>1525</v>
      </c>
      <c r="I216" s="580" t="s">
        <v>1526</v>
      </c>
      <c r="J216" s="579" t="s">
        <v>1527</v>
      </c>
      <c r="K216" s="593" t="s">
        <v>1528</v>
      </c>
      <c r="L216" s="594" t="s">
        <v>1528</v>
      </c>
      <c r="M216" s="580" t="s">
        <v>1524</v>
      </c>
      <c r="N216" s="570" t="s">
        <v>1529</v>
      </c>
      <c r="O216" s="595"/>
    </row>
    <row r="217" ht="27.75" customHeight="1">
      <c r="E217" s="511" t="str">
        <f t="shared" si="7"/>
        <v>European Champion</v>
      </c>
      <c r="F217" s="577" t="s">
        <v>1530</v>
      </c>
      <c r="G217" s="578" t="s">
        <v>1531</v>
      </c>
      <c r="H217" s="579" t="s">
        <v>1532</v>
      </c>
      <c r="I217" s="580" t="s">
        <v>1533</v>
      </c>
      <c r="J217" s="579" t="s">
        <v>1534</v>
      </c>
      <c r="K217" s="593" t="s">
        <v>1535</v>
      </c>
      <c r="L217" s="594" t="s">
        <v>1536</v>
      </c>
      <c r="M217" s="580" t="s">
        <v>1537</v>
      </c>
      <c r="N217" s="570" t="s">
        <v>1538</v>
      </c>
      <c r="O217" s="595"/>
    </row>
    <row r="218" ht="14.25" customHeight="1">
      <c r="E218" s="511" t="str">
        <f t="shared" si="7"/>
        <v/>
      </c>
      <c r="F218" s="582"/>
      <c r="G218" s="583"/>
      <c r="H218" s="584"/>
      <c r="I218" s="585"/>
      <c r="J218" s="584"/>
      <c r="K218" s="604"/>
      <c r="L218" s="605"/>
      <c r="M218" s="585"/>
      <c r="N218" s="588"/>
      <c r="O218" s="589"/>
    </row>
    <row r="219" ht="14.25" customHeight="1">
      <c r="E219" s="511"/>
    </row>
    <row r="220" ht="14.25" customHeight="1">
      <c r="E220" s="511"/>
      <c r="F220" s="546" t="s">
        <v>1539</v>
      </c>
      <c r="G220" s="606"/>
      <c r="H220" s="606"/>
      <c r="I220" s="606"/>
      <c r="J220" s="606"/>
      <c r="K220" s="607"/>
      <c r="L220" s="606"/>
      <c r="M220" s="606"/>
      <c r="N220" s="606"/>
      <c r="O220" s="608"/>
    </row>
    <row r="221" ht="14.25" customHeight="1">
      <c r="E221" s="511" t="str">
        <f t="shared" ref="E221:E233" si="8">IF($C$3,F221,IF($C$11,G221,IF($C$9,H221,IF($C$7,I221,IF($C$8,J221,IF($C$6,K221,IF($C$5,L221,IF($C$10,M221,IF($C$4,N221,IF(O221&lt;&gt;"",O221,F221))))))))))</f>
        <v>Daily schedule</v>
      </c>
      <c r="F221" s="524" t="s">
        <v>1539</v>
      </c>
      <c r="G221" s="525" t="s">
        <v>1540</v>
      </c>
      <c r="H221" s="526" t="s">
        <v>1541</v>
      </c>
      <c r="I221" s="527" t="s">
        <v>1542</v>
      </c>
      <c r="J221" s="526" t="s">
        <v>1543</v>
      </c>
      <c r="K221" s="609" t="s">
        <v>1544</v>
      </c>
      <c r="L221" s="610" t="s">
        <v>1545</v>
      </c>
      <c r="M221" s="527" t="s">
        <v>1546</v>
      </c>
      <c r="N221" s="611" t="s">
        <v>1547</v>
      </c>
      <c r="O221" s="612"/>
    </row>
    <row r="222" ht="14.25" customHeight="1">
      <c r="E222" s="511" t="str">
        <f t="shared" si="8"/>
        <v>Match No.</v>
      </c>
      <c r="F222" s="524" t="s">
        <v>1548</v>
      </c>
      <c r="G222" s="525" t="s">
        <v>1549</v>
      </c>
      <c r="H222" s="526" t="s">
        <v>1550</v>
      </c>
      <c r="I222" s="527" t="s">
        <v>1551</v>
      </c>
      <c r="J222" s="526" t="s">
        <v>1552</v>
      </c>
      <c r="K222" s="609" t="s">
        <v>1553</v>
      </c>
      <c r="L222" s="610" t="s">
        <v>1554</v>
      </c>
      <c r="M222" s="527" t="s">
        <v>1555</v>
      </c>
      <c r="N222" s="611" t="s">
        <v>1556</v>
      </c>
      <c r="O222" s="612"/>
    </row>
    <row r="223" ht="14.25" customHeight="1">
      <c r="E223" s="511" t="str">
        <f t="shared" si="8"/>
        <v>Teams</v>
      </c>
      <c r="F223" s="524" t="s">
        <v>1236</v>
      </c>
      <c r="G223" s="525" t="s">
        <v>1557</v>
      </c>
      <c r="H223" s="526" t="s">
        <v>1558</v>
      </c>
      <c r="I223" s="527" t="s">
        <v>1559</v>
      </c>
      <c r="J223" s="526" t="s">
        <v>1236</v>
      </c>
      <c r="K223" s="609" t="s">
        <v>1236</v>
      </c>
      <c r="L223" s="610" t="s">
        <v>1560</v>
      </c>
      <c r="M223" s="527" t="s">
        <v>1238</v>
      </c>
      <c r="N223" s="611" t="s">
        <v>1561</v>
      </c>
      <c r="O223" s="612"/>
    </row>
    <row r="224" ht="14.25" customHeight="1">
      <c r="E224" s="511" t="str">
        <f t="shared" si="8"/>
        <v>Time</v>
      </c>
      <c r="F224" s="524" t="s">
        <v>1562</v>
      </c>
      <c r="G224" s="525" t="s">
        <v>1563</v>
      </c>
      <c r="H224" s="526" t="s">
        <v>1564</v>
      </c>
      <c r="I224" s="527" t="s">
        <v>1565</v>
      </c>
      <c r="J224" s="526" t="s">
        <v>1566</v>
      </c>
      <c r="K224" s="609" t="s">
        <v>1567</v>
      </c>
      <c r="L224" s="610" t="s">
        <v>1568</v>
      </c>
      <c r="M224" s="527" t="s">
        <v>1564</v>
      </c>
      <c r="N224" s="611" t="s">
        <v>1569</v>
      </c>
      <c r="O224" s="612"/>
    </row>
    <row r="225" ht="14.25" customHeight="1">
      <c r="E225" s="511" t="str">
        <f t="shared" si="8"/>
        <v>Team 1</v>
      </c>
      <c r="F225" s="524" t="s">
        <v>1570</v>
      </c>
      <c r="G225" s="525" t="s">
        <v>1571</v>
      </c>
      <c r="H225" s="526" t="s">
        <v>1572</v>
      </c>
      <c r="I225" s="527" t="s">
        <v>1573</v>
      </c>
      <c r="J225" s="526" t="s">
        <v>1570</v>
      </c>
      <c r="K225" s="609" t="s">
        <v>1570</v>
      </c>
      <c r="L225" s="610" t="s">
        <v>1574</v>
      </c>
      <c r="M225" s="527" t="s">
        <v>1575</v>
      </c>
      <c r="N225" s="611" t="s">
        <v>1576</v>
      </c>
      <c r="O225" s="612"/>
    </row>
    <row r="226" ht="14.25" customHeight="1">
      <c r="E226" s="511" t="str">
        <f t="shared" si="8"/>
        <v>Team 2</v>
      </c>
      <c r="F226" s="524" t="s">
        <v>1577</v>
      </c>
      <c r="G226" s="525" t="s">
        <v>1578</v>
      </c>
      <c r="H226" s="526" t="s">
        <v>1579</v>
      </c>
      <c r="I226" s="527" t="s">
        <v>1580</v>
      </c>
      <c r="J226" s="526" t="s">
        <v>1577</v>
      </c>
      <c r="K226" s="609" t="s">
        <v>1577</v>
      </c>
      <c r="L226" s="610" t="s">
        <v>1581</v>
      </c>
      <c r="M226" s="527" t="s">
        <v>1582</v>
      </c>
      <c r="N226" s="611" t="s">
        <v>1583</v>
      </c>
      <c r="O226" s="612"/>
    </row>
    <row r="227" ht="14.25" customHeight="1">
      <c r="E227" s="511" t="str">
        <f t="shared" si="8"/>
        <v>Round of 16</v>
      </c>
      <c r="F227" s="524" t="s">
        <v>1240</v>
      </c>
      <c r="G227" s="525" t="s">
        <v>1241</v>
      </c>
      <c r="H227" s="526" t="s">
        <v>1242</v>
      </c>
      <c r="I227" s="527" t="s">
        <v>1584</v>
      </c>
      <c r="J227" s="526" t="s">
        <v>1244</v>
      </c>
      <c r="K227" s="613" t="s">
        <v>1245</v>
      </c>
      <c r="L227" s="610" t="s">
        <v>1585</v>
      </c>
      <c r="M227" s="527" t="s">
        <v>1586</v>
      </c>
      <c r="N227" s="611" t="s">
        <v>1248</v>
      </c>
      <c r="O227" s="612"/>
    </row>
    <row r="228" ht="14.25" customHeight="1">
      <c r="E228" s="511" t="str">
        <f t="shared" si="8"/>
        <v>Quarter final</v>
      </c>
      <c r="F228" s="524" t="s">
        <v>1249</v>
      </c>
      <c r="G228" s="525" t="s">
        <v>1250</v>
      </c>
      <c r="H228" s="526" t="s">
        <v>1251</v>
      </c>
      <c r="I228" s="527" t="s">
        <v>1252</v>
      </c>
      <c r="J228" s="526" t="s">
        <v>1253</v>
      </c>
      <c r="K228" s="613" t="s">
        <v>1254</v>
      </c>
      <c r="L228" s="610" t="s">
        <v>1255</v>
      </c>
      <c r="M228" s="527" t="s">
        <v>1587</v>
      </c>
      <c r="N228" s="611" t="s">
        <v>1257</v>
      </c>
      <c r="O228" s="612"/>
    </row>
    <row r="229" ht="14.25" customHeight="1">
      <c r="E229" s="511" t="str">
        <f t="shared" si="8"/>
        <v>Semi-Final</v>
      </c>
      <c r="F229" s="524" t="s">
        <v>1258</v>
      </c>
      <c r="G229" s="525" t="s">
        <v>1259</v>
      </c>
      <c r="H229" s="526" t="s">
        <v>1260</v>
      </c>
      <c r="I229" s="527" t="s">
        <v>1261</v>
      </c>
      <c r="J229" s="526" t="s">
        <v>1262</v>
      </c>
      <c r="K229" s="613" t="s">
        <v>1263</v>
      </c>
      <c r="L229" s="610" t="s">
        <v>1264</v>
      </c>
      <c r="M229" s="527" t="s">
        <v>1588</v>
      </c>
      <c r="N229" s="611" t="s">
        <v>1266</v>
      </c>
      <c r="O229" s="612"/>
    </row>
    <row r="230" ht="14.25" customHeight="1">
      <c r="E230" s="511" t="str">
        <f t="shared" si="8"/>
        <v>Date</v>
      </c>
      <c r="F230" s="524" t="s">
        <v>1589</v>
      </c>
      <c r="G230" s="525" t="s">
        <v>1590</v>
      </c>
      <c r="H230" s="526" t="s">
        <v>1591</v>
      </c>
      <c r="I230" s="527" t="s">
        <v>1589</v>
      </c>
      <c r="J230" s="526" t="s">
        <v>1592</v>
      </c>
      <c r="K230" s="609" t="s">
        <v>1592</v>
      </c>
      <c r="L230" s="610" t="s">
        <v>1593</v>
      </c>
      <c r="M230" s="527" t="s">
        <v>1591</v>
      </c>
      <c r="N230" s="611" t="s">
        <v>1594</v>
      </c>
      <c r="O230" s="612"/>
    </row>
    <row r="231" ht="14.25" customHeight="1">
      <c r="E231" s="511" t="str">
        <f t="shared" si="8"/>
        <v>Color favorites</v>
      </c>
      <c r="F231" s="524" t="s">
        <v>1595</v>
      </c>
      <c r="G231" s="525" t="s">
        <v>1596</v>
      </c>
      <c r="H231" s="526" t="s">
        <v>1597</v>
      </c>
      <c r="I231" s="527" t="s">
        <v>1598</v>
      </c>
      <c r="J231" s="526" t="s">
        <v>1599</v>
      </c>
      <c r="K231" s="609" t="s">
        <v>1600</v>
      </c>
      <c r="L231" s="610" t="s">
        <v>1601</v>
      </c>
      <c r="M231" s="527" t="s">
        <v>1602</v>
      </c>
      <c r="N231" s="611" t="s">
        <v>1603</v>
      </c>
      <c r="O231" s="612"/>
    </row>
    <row r="232" ht="14.25" customHeight="1">
      <c r="E232" s="511" t="str">
        <f t="shared" si="8"/>
        <v>Enter the group code here</v>
      </c>
      <c r="F232" s="614" t="s">
        <v>1604</v>
      </c>
      <c r="G232" s="615" t="s">
        <v>1605</v>
      </c>
      <c r="H232" s="616" t="s">
        <v>1606</v>
      </c>
      <c r="I232" s="617" t="s">
        <v>1607</v>
      </c>
      <c r="J232" s="616" t="s">
        <v>1608</v>
      </c>
      <c r="K232" s="609" t="s">
        <v>1609</v>
      </c>
      <c r="L232" s="618" t="s">
        <v>1610</v>
      </c>
      <c r="M232" s="617" t="s">
        <v>1611</v>
      </c>
      <c r="N232" s="619" t="s">
        <v>1612</v>
      </c>
      <c r="O232" s="612"/>
    </row>
    <row r="233" ht="14.25" customHeight="1">
      <c r="E233" s="511" t="str">
        <f t="shared" si="8"/>
        <v/>
      </c>
      <c r="F233" s="532"/>
      <c r="G233" s="533"/>
      <c r="H233" s="534"/>
      <c r="I233" s="535"/>
      <c r="J233" s="534"/>
      <c r="K233" s="620"/>
      <c r="L233" s="621"/>
      <c r="M233" s="535"/>
      <c r="N233" s="537"/>
      <c r="O233" s="622"/>
    </row>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I3:I4"/>
    <mergeCell ref="J3:J4"/>
    <mergeCell ref="K3:K4"/>
    <mergeCell ref="L3:L4"/>
    <mergeCell ref="M3:M4"/>
    <mergeCell ref="N3:N4"/>
    <mergeCell ref="O3:O4"/>
    <mergeCell ref="F1:J1"/>
    <mergeCell ref="F2:J2"/>
    <mergeCell ref="D3:D4"/>
    <mergeCell ref="E3:E4"/>
    <mergeCell ref="F3:F4"/>
    <mergeCell ref="G3:G4"/>
    <mergeCell ref="H3:H4"/>
  </mergeCells>
  <conditionalFormatting sqref="D3:D4">
    <cfRule type="expression" dxfId="11" priority="1">
      <formula>#REF!</formula>
    </cfRule>
  </conditionalFormatting>
  <conditionalFormatting sqref="F3:F4">
    <cfRule type="expression" dxfId="13" priority="2">
      <formula>$C$3</formula>
    </cfRule>
  </conditionalFormatting>
  <conditionalFormatting sqref="G3:G4">
    <cfRule type="expression" dxfId="13" priority="3">
      <formula>$C$11</formula>
    </cfRule>
  </conditionalFormatting>
  <conditionalFormatting sqref="H3:H4">
    <cfRule type="expression" dxfId="13" priority="4">
      <formula>$C$9</formula>
    </cfRule>
  </conditionalFormatting>
  <conditionalFormatting sqref="I3:I4">
    <cfRule type="expression" dxfId="13" priority="5">
      <formula>$C$7</formula>
    </cfRule>
  </conditionalFormatting>
  <conditionalFormatting sqref="J3:J4">
    <cfRule type="expression" dxfId="13" priority="6">
      <formula>$C$8</formula>
    </cfRule>
  </conditionalFormatting>
  <conditionalFormatting sqref="K3:K4">
    <cfRule type="expression" dxfId="13" priority="7">
      <formula>$C$6</formula>
    </cfRule>
  </conditionalFormatting>
  <conditionalFormatting sqref="L3:L4">
    <cfRule type="expression" dxfId="14" priority="8">
      <formula>$C$5</formula>
    </cfRule>
  </conditionalFormatting>
  <conditionalFormatting sqref="M3:M4">
    <cfRule type="expression" dxfId="14" priority="9">
      <formula>$C$10</formula>
    </cfRule>
  </conditionalFormatting>
  <conditionalFormatting sqref="N3:N4">
    <cfRule type="expression" dxfId="14" priority="10">
      <formula>$C$4</formula>
    </cfRule>
  </conditionalFormatting>
  <conditionalFormatting sqref="O3:O4">
    <cfRule type="expression" dxfId="13" priority="11">
      <formula>$C$12</formula>
    </cfRule>
  </conditionalFormatting>
  <dataValidations>
    <dataValidation type="decimal" allowBlank="1" showErrorMessage="1" sqref="Q2">
      <formula1>1.0</formula1>
      <formula2>5.0</formula2>
    </dataValidation>
    <dataValidation type="list" allowBlank="1" showInputMessage="1" showErrorMessage="1" prompt="Language - Invalid language" sqref="N1">
      <formula1>$B$3:$B$12</formula1>
    </dataValidation>
  </dataValidations>
  <printOptions/>
  <pageMargins bottom="0.787401575" footer="0.0" header="0.0" left="0.7" right="0.7" top="0.7874015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8.0"/>
    <col customWidth="1" hidden="1" min="2" max="2" width="11.43"/>
    <col customWidth="1" min="3" max="3" width="11.43"/>
    <col customWidth="1" min="4" max="4" width="13.14"/>
    <col customWidth="1" hidden="1" min="5" max="5" width="5.14"/>
    <col customWidth="1" min="6" max="6" width="11.43"/>
    <col customWidth="1" min="7" max="7" width="20.43"/>
    <col customWidth="1" min="8" max="8" width="15.57"/>
    <col customWidth="1" min="9" max="9" width="17.0"/>
    <col customWidth="1" min="10" max="10" width="20.29"/>
    <col customWidth="1" hidden="1" min="11" max="11" width="25.86"/>
    <col customWidth="1" hidden="1" min="12" max="12" width="15.86"/>
    <col customWidth="1" hidden="1" min="13" max="13" width="16.57"/>
    <col customWidth="1" hidden="1" min="14" max="14" width="16.86"/>
    <col customWidth="1" min="15" max="26" width="8.71"/>
  </cols>
  <sheetData>
    <row r="1" ht="36.75" customHeight="1">
      <c r="A1" s="480" t="str">
        <f>Language!$E$87</f>
        <v>Choose time zone</v>
      </c>
      <c r="G1" s="623" t="str">
        <f>Language!$E$143</f>
        <v>Click here and
choose time zone:</v>
      </c>
      <c r="H1" s="505" t="s">
        <v>1613</v>
      </c>
      <c r="I1" s="506" t="s">
        <v>1614</v>
      </c>
    </row>
    <row r="2" ht="14.25" customHeight="1"/>
    <row r="3" ht="14.25" customHeight="1">
      <c r="C3" s="336"/>
      <c r="D3" s="35"/>
    </row>
    <row r="4" ht="14.25" customHeight="1">
      <c r="B4" s="336">
        <v>-12.0</v>
      </c>
      <c r="C4" s="624" t="s">
        <v>1615</v>
      </c>
      <c r="D4" s="625" t="s">
        <v>1616</v>
      </c>
      <c r="E4" s="153">
        <f t="shared" ref="E4:E39" si="1">$B4/24</f>
        <v>-0.5</v>
      </c>
      <c r="F4" s="626"/>
      <c r="G4" s="627" t="str">
        <f>Language!$E$147</f>
        <v>For daylight saving time, the time zone must be adjusted accordingly (e.g. UTC+2 instead of UTC+1)</v>
      </c>
      <c r="J4" s="628"/>
    </row>
    <row r="5" ht="15.0" customHeight="1">
      <c r="B5" s="336">
        <v>-11.0</v>
      </c>
      <c r="C5" s="624" t="s">
        <v>1617</v>
      </c>
      <c r="D5" s="625"/>
      <c r="E5" s="153">
        <f t="shared" si="1"/>
        <v>-0.4583333333</v>
      </c>
      <c r="J5" s="629"/>
      <c r="K5" s="623" t="str">
        <f>Language!$E$144</f>
        <v>Time zone of
the host country:</v>
      </c>
      <c r="L5" s="630" t="s">
        <v>1613</v>
      </c>
      <c r="M5" s="35"/>
      <c r="N5" s="35"/>
    </row>
    <row r="6" ht="14.25" customHeight="1">
      <c r="B6" s="336">
        <v>-10.0</v>
      </c>
      <c r="C6" s="624" t="s">
        <v>1618</v>
      </c>
      <c r="D6" s="625" t="s">
        <v>1619</v>
      </c>
      <c r="E6" s="153">
        <f t="shared" si="1"/>
        <v>-0.4166666667</v>
      </c>
      <c r="J6" s="629"/>
      <c r="L6" s="631"/>
      <c r="M6" s="35"/>
      <c r="N6" s="35"/>
    </row>
    <row r="7" ht="14.25" customHeight="1">
      <c r="B7" s="336">
        <v>-9.0</v>
      </c>
      <c r="C7" s="624" t="s">
        <v>1620</v>
      </c>
      <c r="D7" s="625" t="s">
        <v>1621</v>
      </c>
      <c r="E7" s="153">
        <f t="shared" si="1"/>
        <v>-0.375</v>
      </c>
      <c r="G7" s="326"/>
      <c r="I7" s="336"/>
      <c r="J7" s="629"/>
      <c r="K7" s="629"/>
      <c r="L7" s="35"/>
      <c r="M7" s="35"/>
      <c r="N7" s="35"/>
    </row>
    <row r="8" ht="14.25" customHeight="1">
      <c r="B8" s="336">
        <v>-8.0</v>
      </c>
      <c r="C8" s="624" t="s">
        <v>1622</v>
      </c>
      <c r="D8" s="625" t="s">
        <v>1623</v>
      </c>
      <c r="E8" s="153">
        <f t="shared" si="1"/>
        <v>-0.3333333333</v>
      </c>
      <c r="I8" s="336"/>
      <c r="J8" s="629"/>
      <c r="K8" s="629"/>
      <c r="L8" s="35"/>
      <c r="M8" s="35"/>
      <c r="N8" s="35"/>
    </row>
    <row r="9" ht="14.25" customHeight="1">
      <c r="B9" s="336">
        <v>-7.0</v>
      </c>
      <c r="C9" s="624" t="s">
        <v>1624</v>
      </c>
      <c r="D9" s="625" t="s">
        <v>1625</v>
      </c>
      <c r="E9" s="153">
        <f t="shared" si="1"/>
        <v>-0.2916666667</v>
      </c>
      <c r="I9" s="336"/>
      <c r="J9" s="629"/>
      <c r="K9" s="629"/>
      <c r="L9" s="35"/>
      <c r="M9" s="35"/>
      <c r="N9" s="35"/>
    </row>
    <row r="10" ht="15.0" customHeight="1">
      <c r="B10" s="336">
        <v>-6.0</v>
      </c>
      <c r="C10" s="624" t="s">
        <v>1626</v>
      </c>
      <c r="D10" s="625" t="s">
        <v>1627</v>
      </c>
      <c r="E10" s="153">
        <f t="shared" si="1"/>
        <v>-0.25</v>
      </c>
      <c r="J10" s="629"/>
      <c r="K10" s="629"/>
      <c r="L10" s="35"/>
      <c r="M10" s="35"/>
      <c r="N10" s="35"/>
    </row>
    <row r="11" ht="14.25" customHeight="1">
      <c r="B11" s="336">
        <v>-5.0</v>
      </c>
      <c r="C11" s="624" t="s">
        <v>1628</v>
      </c>
      <c r="D11" s="625" t="s">
        <v>1629</v>
      </c>
      <c r="E11" s="153">
        <f t="shared" si="1"/>
        <v>-0.2083333333</v>
      </c>
      <c r="J11" s="336"/>
      <c r="K11" s="629"/>
      <c r="L11" s="35"/>
      <c r="M11" s="35"/>
      <c r="N11" s="35"/>
    </row>
    <row r="12" ht="14.25" customHeight="1">
      <c r="B12" s="336">
        <v>-4.0</v>
      </c>
      <c r="C12" s="624" t="s">
        <v>1630</v>
      </c>
      <c r="D12" s="625" t="s">
        <v>1631</v>
      </c>
      <c r="E12" s="153">
        <f t="shared" si="1"/>
        <v>-0.1666666667</v>
      </c>
      <c r="J12" s="629"/>
      <c r="K12" s="629"/>
      <c r="L12" s="35"/>
      <c r="M12" s="35"/>
      <c r="N12" s="35"/>
    </row>
    <row r="13" ht="14.25" customHeight="1">
      <c r="B13" s="336">
        <v>-3.5</v>
      </c>
      <c r="C13" s="624" t="s">
        <v>1632</v>
      </c>
      <c r="D13" s="625" t="s">
        <v>1633</v>
      </c>
      <c r="E13" s="153">
        <f t="shared" si="1"/>
        <v>-0.1458333333</v>
      </c>
      <c r="I13" s="336"/>
      <c r="J13" s="629"/>
      <c r="K13" s="629"/>
      <c r="L13" s="35"/>
      <c r="M13" s="35"/>
      <c r="N13" s="35"/>
    </row>
    <row r="14" ht="14.25" customHeight="1">
      <c r="B14" s="336">
        <v>-3.0</v>
      </c>
      <c r="C14" s="624" t="s">
        <v>1634</v>
      </c>
      <c r="D14" s="625"/>
      <c r="E14" s="153">
        <f t="shared" si="1"/>
        <v>-0.125</v>
      </c>
      <c r="I14" s="336"/>
      <c r="J14" s="629"/>
      <c r="K14" s="629"/>
      <c r="L14" s="35"/>
      <c r="M14" s="35"/>
      <c r="N14" s="35"/>
    </row>
    <row r="15" ht="14.25" customHeight="1">
      <c r="B15" s="336">
        <v>-2.0</v>
      </c>
      <c r="C15" s="624" t="s">
        <v>1635</v>
      </c>
      <c r="D15" s="625"/>
      <c r="E15" s="153">
        <f t="shared" si="1"/>
        <v>-0.08333333333</v>
      </c>
      <c r="I15" s="336"/>
      <c r="J15" s="629"/>
      <c r="K15" s="629"/>
      <c r="L15" s="35"/>
      <c r="M15" s="35"/>
      <c r="N15" s="35"/>
    </row>
    <row r="16" ht="14.25" customHeight="1">
      <c r="B16" s="336">
        <v>-1.0</v>
      </c>
      <c r="C16" s="624" t="s">
        <v>1636</v>
      </c>
      <c r="D16" s="625"/>
      <c r="E16" s="153">
        <f t="shared" si="1"/>
        <v>-0.04166666667</v>
      </c>
      <c r="I16" s="336"/>
      <c r="J16" s="629"/>
      <c r="K16" s="629"/>
      <c r="L16" s="35"/>
      <c r="M16" s="35"/>
      <c r="N16" s="35"/>
    </row>
    <row r="17" ht="14.25" customHeight="1">
      <c r="B17" s="336">
        <v>0.0</v>
      </c>
      <c r="C17" s="624" t="s">
        <v>1637</v>
      </c>
      <c r="D17" s="625" t="s">
        <v>1638</v>
      </c>
      <c r="E17" s="153">
        <f t="shared" si="1"/>
        <v>0</v>
      </c>
      <c r="I17" s="336"/>
      <c r="J17" s="629"/>
      <c r="K17" s="629"/>
      <c r="L17" s="35"/>
      <c r="M17" s="35"/>
      <c r="N17" s="35"/>
    </row>
    <row r="18" ht="14.25" customHeight="1">
      <c r="B18" s="336">
        <v>1.0</v>
      </c>
      <c r="C18" s="624" t="s">
        <v>1639</v>
      </c>
      <c r="D18" s="625" t="s">
        <v>1640</v>
      </c>
      <c r="E18" s="153">
        <f t="shared" si="1"/>
        <v>0.04166666667</v>
      </c>
      <c r="I18" s="632"/>
      <c r="J18" s="336"/>
      <c r="K18" s="629"/>
      <c r="L18" s="35"/>
      <c r="M18" s="35"/>
      <c r="N18" s="35"/>
    </row>
    <row r="19" ht="14.25" customHeight="1">
      <c r="B19" s="336">
        <v>2.0</v>
      </c>
      <c r="C19" s="624" t="s">
        <v>1613</v>
      </c>
      <c r="D19" s="625" t="s">
        <v>1641</v>
      </c>
      <c r="E19" s="153">
        <f t="shared" si="1"/>
        <v>0.08333333333</v>
      </c>
      <c r="I19" s="336"/>
      <c r="J19" s="629"/>
      <c r="K19" s="629"/>
      <c r="L19" s="35"/>
      <c r="M19" s="35"/>
      <c r="N19" s="35"/>
    </row>
    <row r="20" ht="14.25" customHeight="1">
      <c r="B20" s="336">
        <v>3.0</v>
      </c>
      <c r="C20" s="624" t="s">
        <v>1642</v>
      </c>
      <c r="D20" s="625" t="s">
        <v>1643</v>
      </c>
      <c r="E20" s="153">
        <f t="shared" si="1"/>
        <v>0.125</v>
      </c>
      <c r="I20" s="336"/>
      <c r="J20" s="629"/>
      <c r="K20" s="629"/>
      <c r="L20" s="35"/>
      <c r="M20" s="35"/>
      <c r="N20" s="35"/>
    </row>
    <row r="21" ht="14.25" customHeight="1">
      <c r="B21" s="336">
        <v>3.5</v>
      </c>
      <c r="C21" s="624" t="s">
        <v>1644</v>
      </c>
      <c r="D21" s="625" t="s">
        <v>1645</v>
      </c>
      <c r="E21" s="153">
        <f t="shared" si="1"/>
        <v>0.1458333333</v>
      </c>
      <c r="I21" s="336"/>
      <c r="J21" s="629"/>
      <c r="K21" s="629"/>
      <c r="L21" s="35"/>
      <c r="M21" s="35"/>
      <c r="N21" s="35"/>
    </row>
    <row r="22" ht="14.25" customHeight="1">
      <c r="B22" s="336">
        <v>4.0</v>
      </c>
      <c r="C22" s="624" t="s">
        <v>1646</v>
      </c>
      <c r="D22" s="625"/>
      <c r="E22" s="153">
        <f t="shared" si="1"/>
        <v>0.1666666667</v>
      </c>
      <c r="I22" s="336"/>
      <c r="J22" s="629"/>
      <c r="K22" s="629"/>
      <c r="L22" s="35"/>
      <c r="M22" s="35"/>
      <c r="N22" s="35"/>
    </row>
    <row r="23" ht="14.25" customHeight="1">
      <c r="B23" s="336">
        <v>4.5</v>
      </c>
      <c r="C23" s="624" t="s">
        <v>1647</v>
      </c>
      <c r="D23" s="625"/>
      <c r="E23" s="153">
        <f t="shared" si="1"/>
        <v>0.1875</v>
      </c>
      <c r="I23" s="336"/>
      <c r="J23" s="629"/>
      <c r="K23" s="629"/>
      <c r="L23" s="35"/>
      <c r="M23" s="35"/>
      <c r="N23" s="35"/>
    </row>
    <row r="24" ht="14.25" customHeight="1">
      <c r="B24" s="336">
        <v>5.0</v>
      </c>
      <c r="C24" s="624" t="s">
        <v>1648</v>
      </c>
      <c r="D24" s="625"/>
      <c r="E24" s="153">
        <f t="shared" si="1"/>
        <v>0.2083333333</v>
      </c>
      <c r="I24" s="336"/>
      <c r="J24" s="629"/>
      <c r="K24" s="629"/>
      <c r="L24" s="35"/>
      <c r="M24" s="35"/>
      <c r="N24" s="35"/>
    </row>
    <row r="25" ht="14.25" customHeight="1">
      <c r="B25" s="336">
        <v>5.5</v>
      </c>
      <c r="C25" s="624" t="s">
        <v>1649</v>
      </c>
      <c r="D25" s="625" t="s">
        <v>1650</v>
      </c>
      <c r="E25" s="153">
        <f t="shared" si="1"/>
        <v>0.2291666667</v>
      </c>
      <c r="I25" s="632"/>
      <c r="J25" s="336"/>
      <c r="K25" s="629"/>
      <c r="L25" s="35"/>
      <c r="M25" s="35"/>
      <c r="N25" s="35"/>
    </row>
    <row r="26" ht="14.25" customHeight="1">
      <c r="B26" s="336">
        <v>5.75</v>
      </c>
      <c r="C26" s="624" t="s">
        <v>1651</v>
      </c>
      <c r="D26" s="625"/>
      <c r="E26" s="153">
        <f t="shared" si="1"/>
        <v>0.2395833333</v>
      </c>
      <c r="I26" s="336"/>
      <c r="J26" s="629"/>
      <c r="K26" s="629"/>
      <c r="L26" s="35"/>
      <c r="M26" s="35"/>
      <c r="N26" s="35"/>
    </row>
    <row r="27" ht="14.25" customHeight="1">
      <c r="B27" s="336">
        <v>6.0</v>
      </c>
      <c r="C27" s="624" t="s">
        <v>1652</v>
      </c>
      <c r="D27" s="625"/>
      <c r="E27" s="153">
        <f t="shared" si="1"/>
        <v>0.25</v>
      </c>
      <c r="I27" s="336"/>
      <c r="J27" s="629"/>
      <c r="K27" s="629"/>
      <c r="L27" s="35"/>
      <c r="M27" s="35"/>
      <c r="N27" s="35"/>
    </row>
    <row r="28" ht="14.25" customHeight="1">
      <c r="B28" s="336">
        <v>6.5</v>
      </c>
      <c r="C28" s="624" t="s">
        <v>1653</v>
      </c>
      <c r="D28" s="625"/>
      <c r="E28" s="153">
        <f t="shared" si="1"/>
        <v>0.2708333333</v>
      </c>
      <c r="I28" s="336"/>
      <c r="J28" s="629"/>
      <c r="K28" s="629"/>
      <c r="L28" s="35"/>
      <c r="M28" s="35"/>
      <c r="N28" s="35"/>
    </row>
    <row r="29" ht="14.25" customHeight="1">
      <c r="B29" s="336">
        <v>7.0</v>
      </c>
      <c r="C29" s="624" t="s">
        <v>1654</v>
      </c>
      <c r="D29" s="625" t="s">
        <v>1655</v>
      </c>
      <c r="E29" s="153">
        <f t="shared" si="1"/>
        <v>0.2916666667</v>
      </c>
      <c r="I29" s="336"/>
      <c r="J29" s="629"/>
      <c r="K29" s="629"/>
      <c r="L29" s="35"/>
      <c r="M29" s="35"/>
      <c r="N29" s="35"/>
    </row>
    <row r="30" ht="14.25" customHeight="1">
      <c r="B30" s="336">
        <v>8.0</v>
      </c>
      <c r="C30" s="624" t="s">
        <v>1656</v>
      </c>
      <c r="D30" s="625" t="s">
        <v>1657</v>
      </c>
      <c r="E30" s="153">
        <f t="shared" si="1"/>
        <v>0.3333333333</v>
      </c>
      <c r="I30" s="336"/>
      <c r="J30" s="629"/>
      <c r="K30" s="629"/>
      <c r="L30" s="35"/>
      <c r="M30" s="35"/>
      <c r="N30" s="35"/>
    </row>
    <row r="31" ht="14.25" customHeight="1">
      <c r="B31" s="336">
        <v>9.0</v>
      </c>
      <c r="C31" s="624" t="s">
        <v>1658</v>
      </c>
      <c r="D31" s="625" t="s">
        <v>1659</v>
      </c>
      <c r="E31" s="153">
        <f t="shared" si="1"/>
        <v>0.375</v>
      </c>
      <c r="I31" s="336"/>
      <c r="J31" s="629"/>
      <c r="K31" s="629"/>
      <c r="L31" s="35"/>
      <c r="M31" s="35"/>
      <c r="N31" s="35"/>
    </row>
    <row r="32" ht="14.25" customHeight="1">
      <c r="B32" s="336">
        <v>9.5</v>
      </c>
      <c r="C32" s="624" t="s">
        <v>1660</v>
      </c>
      <c r="D32" s="625" t="s">
        <v>1661</v>
      </c>
      <c r="E32" s="153">
        <f t="shared" si="1"/>
        <v>0.3958333333</v>
      </c>
      <c r="I32" s="632"/>
      <c r="J32" s="336"/>
      <c r="K32" s="629"/>
      <c r="L32" s="35"/>
      <c r="M32" s="35"/>
      <c r="N32" s="35"/>
    </row>
    <row r="33" ht="14.25" customHeight="1">
      <c r="B33" s="336">
        <v>10.0</v>
      </c>
      <c r="C33" s="624" t="s">
        <v>1662</v>
      </c>
      <c r="D33" s="625"/>
      <c r="E33" s="153">
        <f t="shared" si="1"/>
        <v>0.4166666667</v>
      </c>
      <c r="I33" s="336"/>
      <c r="J33" s="629"/>
      <c r="K33" s="629"/>
      <c r="L33" s="35"/>
      <c r="M33" s="35"/>
      <c r="N33" s="35"/>
    </row>
    <row r="34" ht="14.25" customHeight="1">
      <c r="B34" s="336">
        <v>10.5</v>
      </c>
      <c r="C34" s="624" t="s">
        <v>1663</v>
      </c>
      <c r="D34" s="625"/>
      <c r="E34" s="153">
        <f t="shared" si="1"/>
        <v>0.4375</v>
      </c>
      <c r="I34" s="336"/>
      <c r="J34" s="629"/>
      <c r="K34" s="629"/>
      <c r="L34" s="35"/>
      <c r="M34" s="35"/>
      <c r="N34" s="35"/>
    </row>
    <row r="35" ht="14.25" customHeight="1">
      <c r="B35" s="336">
        <v>11.0</v>
      </c>
      <c r="C35" s="624" t="s">
        <v>1664</v>
      </c>
      <c r="D35" s="625"/>
      <c r="E35" s="153">
        <f t="shared" si="1"/>
        <v>0.4583333333</v>
      </c>
      <c r="I35" s="336"/>
      <c r="J35" s="629"/>
      <c r="K35" s="629"/>
      <c r="L35" s="35"/>
      <c r="M35" s="35"/>
      <c r="N35" s="35"/>
    </row>
    <row r="36" ht="14.25" customHeight="1">
      <c r="B36" s="336">
        <v>12.0</v>
      </c>
      <c r="C36" s="624" t="s">
        <v>1665</v>
      </c>
      <c r="D36" s="625" t="s">
        <v>1666</v>
      </c>
      <c r="E36" s="153">
        <f t="shared" si="1"/>
        <v>0.5</v>
      </c>
      <c r="I36" s="336"/>
      <c r="J36" s="629"/>
      <c r="K36" s="629"/>
      <c r="L36" s="35"/>
      <c r="M36" s="35"/>
      <c r="N36" s="35"/>
    </row>
    <row r="37" ht="14.25" customHeight="1">
      <c r="B37" s="336">
        <v>12.75</v>
      </c>
      <c r="C37" s="624" t="s">
        <v>1667</v>
      </c>
      <c r="D37" s="625"/>
      <c r="E37" s="153">
        <f t="shared" si="1"/>
        <v>0.53125</v>
      </c>
      <c r="I37" s="336"/>
      <c r="J37" s="629"/>
      <c r="K37" s="629"/>
      <c r="L37" s="35"/>
      <c r="M37" s="35"/>
      <c r="N37" s="35"/>
    </row>
    <row r="38" ht="14.25" customHeight="1">
      <c r="B38" s="336">
        <v>13.0</v>
      </c>
      <c r="C38" s="624" t="s">
        <v>1668</v>
      </c>
      <c r="D38" s="625"/>
      <c r="E38" s="153">
        <f t="shared" si="1"/>
        <v>0.5416666667</v>
      </c>
      <c r="I38" s="336"/>
      <c r="J38" s="629"/>
      <c r="K38" s="629"/>
      <c r="L38" s="35"/>
      <c r="M38" s="35"/>
      <c r="N38" s="35"/>
    </row>
    <row r="39" ht="14.25" customHeight="1">
      <c r="B39" s="336">
        <v>14.0</v>
      </c>
      <c r="C39" s="624" t="s">
        <v>1669</v>
      </c>
      <c r="D39" s="625"/>
      <c r="E39" s="153">
        <f t="shared" si="1"/>
        <v>0.5833333333</v>
      </c>
      <c r="I39" s="632"/>
      <c r="J39" s="629"/>
      <c r="K39" s="629"/>
      <c r="L39" s="35"/>
      <c r="M39" s="35"/>
      <c r="N39" s="35"/>
    </row>
    <row r="40" ht="14.25" customHeight="1">
      <c r="I40" s="336"/>
      <c r="J40" s="629"/>
      <c r="K40" s="629"/>
      <c r="L40" s="35"/>
      <c r="M40" s="35"/>
      <c r="N40" s="35"/>
    </row>
    <row r="41" ht="14.25" customHeight="1">
      <c r="I41" s="336"/>
      <c r="J41" s="629"/>
      <c r="K41" s="629"/>
      <c r="L41" s="35"/>
      <c r="M41" s="35"/>
      <c r="N41" s="35"/>
    </row>
    <row r="42" ht="14.25" hidden="1" customHeight="1">
      <c r="I42" s="336"/>
      <c r="J42" s="629"/>
      <c r="K42" s="629"/>
      <c r="L42" s="35"/>
      <c r="M42" s="35"/>
      <c r="N42" s="35"/>
    </row>
    <row r="43" ht="14.25" hidden="1" customHeight="1">
      <c r="I43" s="336"/>
      <c r="J43" s="629"/>
      <c r="K43" s="629"/>
      <c r="L43" s="35"/>
      <c r="M43" s="35"/>
      <c r="N43" s="35"/>
    </row>
    <row r="44" ht="14.25" hidden="1" customHeight="1">
      <c r="I44" s="336"/>
      <c r="J44" s="629"/>
      <c r="K44" s="629"/>
      <c r="L44" s="35"/>
      <c r="M44" s="35"/>
      <c r="N44" s="35"/>
    </row>
    <row r="45" ht="14.25" hidden="1" customHeight="1">
      <c r="I45" s="336"/>
      <c r="J45" s="629"/>
      <c r="K45" s="629"/>
      <c r="L45" s="35"/>
      <c r="M45" s="35"/>
      <c r="N45" s="35"/>
    </row>
    <row r="46" ht="14.25" hidden="1" customHeight="1">
      <c r="I46" s="632"/>
      <c r="J46" s="336"/>
      <c r="K46" s="629"/>
      <c r="L46" s="35"/>
      <c r="M46" s="35"/>
      <c r="N46" s="35"/>
    </row>
    <row r="47" ht="14.25" hidden="1" customHeight="1">
      <c r="I47" s="336"/>
      <c r="J47" s="629"/>
      <c r="K47" s="629"/>
      <c r="L47" s="35"/>
      <c r="M47" s="35"/>
      <c r="N47" s="35"/>
    </row>
    <row r="48" ht="14.25" hidden="1" customHeight="1">
      <c r="I48" s="336"/>
      <c r="J48" s="629"/>
      <c r="K48" s="629"/>
      <c r="L48" s="35"/>
      <c r="M48" s="35"/>
      <c r="N48" s="35"/>
    </row>
    <row r="49" ht="14.25" hidden="1" customHeight="1">
      <c r="I49" s="336"/>
      <c r="J49" s="629"/>
      <c r="K49" s="629"/>
      <c r="L49" s="35"/>
      <c r="M49" s="35"/>
      <c r="N49" s="35"/>
    </row>
    <row r="50" ht="14.25" hidden="1" customHeight="1">
      <c r="I50" s="336"/>
      <c r="J50" s="629"/>
      <c r="K50" s="629"/>
      <c r="L50" s="35"/>
      <c r="M50" s="35"/>
      <c r="N50" s="35"/>
    </row>
    <row r="51" ht="14.25" hidden="1" customHeight="1">
      <c r="I51" s="336"/>
      <c r="J51" s="629"/>
      <c r="K51" s="629"/>
      <c r="L51" s="35"/>
      <c r="M51" s="35"/>
      <c r="N51" s="35"/>
    </row>
    <row r="52" ht="14.25" hidden="1" customHeight="1">
      <c r="I52" s="336"/>
      <c r="J52" s="629"/>
      <c r="K52" s="629"/>
      <c r="L52" s="35"/>
      <c r="M52" s="35"/>
      <c r="N52" s="35"/>
    </row>
    <row r="53" ht="14.25" hidden="1" customHeight="1">
      <c r="I53" s="632"/>
      <c r="J53" s="336"/>
      <c r="K53" s="629"/>
      <c r="L53" s="35"/>
      <c r="M53" s="35"/>
      <c r="N53" s="35"/>
    </row>
    <row r="54" ht="14.25" hidden="1" customHeight="1">
      <c r="I54" s="336"/>
      <c r="J54" s="629"/>
      <c r="K54" s="629"/>
      <c r="L54" s="35"/>
      <c r="M54" s="35"/>
      <c r="N54" s="35"/>
    </row>
    <row r="55" ht="14.25" hidden="1" customHeight="1">
      <c r="I55" s="336"/>
      <c r="J55" s="629"/>
      <c r="K55" s="629"/>
      <c r="L55" s="35"/>
      <c r="M55" s="35"/>
      <c r="N55" s="35"/>
    </row>
    <row r="56" ht="14.25" hidden="1" customHeight="1">
      <c r="I56" s="336"/>
      <c r="J56" s="629"/>
      <c r="K56" s="629"/>
      <c r="L56" s="35"/>
      <c r="M56" s="35"/>
      <c r="N56" s="35"/>
    </row>
    <row r="57" ht="14.25" hidden="1" customHeight="1">
      <c r="I57" s="336"/>
      <c r="J57" s="629"/>
      <c r="K57" s="629"/>
      <c r="L57" s="35"/>
      <c r="M57" s="35"/>
      <c r="N57" s="35"/>
    </row>
    <row r="58" ht="14.25" hidden="1" customHeight="1">
      <c r="I58" s="336"/>
      <c r="J58" s="629"/>
      <c r="K58" s="629"/>
      <c r="L58" s="35"/>
      <c r="M58" s="35"/>
      <c r="N58" s="35"/>
    </row>
    <row r="59" ht="14.25" hidden="1" customHeight="1">
      <c r="I59" s="336"/>
      <c r="J59" s="629"/>
      <c r="K59" s="629"/>
      <c r="L59" s="35"/>
      <c r="M59" s="35"/>
      <c r="N59" s="35"/>
    </row>
    <row r="60" ht="14.25" hidden="1" customHeight="1">
      <c r="I60" s="222"/>
      <c r="J60" s="336"/>
      <c r="K60" s="629"/>
      <c r="L60" s="35"/>
      <c r="M60" s="35"/>
      <c r="N60" s="35"/>
    </row>
    <row r="61" ht="14.25" hidden="1" customHeight="1">
      <c r="I61" s="336"/>
      <c r="J61" s="629"/>
      <c r="K61" s="629"/>
      <c r="L61" s="35"/>
      <c r="M61" s="35"/>
      <c r="N61" s="35"/>
    </row>
    <row r="62" ht="14.25" hidden="1" customHeight="1">
      <c r="I62" s="336"/>
      <c r="J62" s="629"/>
      <c r="K62" s="629"/>
      <c r="L62" s="35"/>
      <c r="M62" s="35"/>
      <c r="N62" s="35"/>
    </row>
    <row r="63" ht="14.25" hidden="1" customHeight="1">
      <c r="I63" s="336"/>
      <c r="J63" s="629"/>
      <c r="K63" s="629"/>
      <c r="L63" s="35"/>
      <c r="M63" s="35"/>
      <c r="N63" s="35"/>
    </row>
    <row r="64" ht="14.25" hidden="1" customHeight="1">
      <c r="I64" s="336"/>
      <c r="J64" s="629"/>
      <c r="K64" s="629"/>
      <c r="L64" s="35"/>
      <c r="M64" s="35"/>
      <c r="N64" s="35"/>
    </row>
    <row r="65" ht="14.25" hidden="1" customHeight="1">
      <c r="I65" s="336"/>
      <c r="J65" s="629"/>
      <c r="K65" s="629"/>
      <c r="L65" s="35"/>
      <c r="M65" s="35"/>
      <c r="N65" s="35"/>
    </row>
    <row r="66" ht="14.25" hidden="1" customHeight="1">
      <c r="I66" s="336"/>
      <c r="J66" s="629"/>
      <c r="K66" s="629"/>
      <c r="L66" s="35"/>
      <c r="M66" s="35"/>
      <c r="N66" s="35"/>
    </row>
    <row r="67" ht="14.25" hidden="1" customHeight="1">
      <c r="I67" s="336"/>
      <c r="J67" s="629"/>
      <c r="K67" s="629"/>
      <c r="L67" s="35"/>
      <c r="M67" s="35"/>
      <c r="N67" s="35"/>
    </row>
    <row r="68" ht="14.25" hidden="1" customHeight="1">
      <c r="I68" s="336"/>
      <c r="J68" s="629"/>
      <c r="K68" s="629"/>
      <c r="L68" s="35"/>
      <c r="M68" s="35"/>
      <c r="N68" s="35"/>
    </row>
    <row r="69" ht="14.25" hidden="1" customHeight="1">
      <c r="I69" s="222"/>
      <c r="J69" s="336"/>
      <c r="K69" s="629"/>
      <c r="L69" s="35"/>
      <c r="M69" s="35"/>
      <c r="N69" s="35"/>
    </row>
    <row r="70" ht="14.25" hidden="1" customHeight="1">
      <c r="I70" s="336"/>
      <c r="J70" s="629"/>
      <c r="K70" s="629"/>
      <c r="L70" s="35"/>
      <c r="M70" s="35"/>
      <c r="N70" s="35"/>
    </row>
    <row r="71" ht="14.25" hidden="1" customHeight="1">
      <c r="I71" s="336"/>
      <c r="J71" s="629"/>
      <c r="K71" s="629"/>
      <c r="L71" s="35"/>
      <c r="M71" s="35"/>
      <c r="N71" s="35"/>
    </row>
    <row r="72" ht="14.25" hidden="1" customHeight="1">
      <c r="I72" s="336"/>
      <c r="J72" s="629"/>
      <c r="K72" s="629"/>
      <c r="L72" s="35"/>
      <c r="M72" s="35"/>
      <c r="N72" s="35"/>
    </row>
    <row r="73" ht="14.25" hidden="1" customHeight="1">
      <c r="I73" s="336"/>
      <c r="J73" s="629"/>
      <c r="K73" s="629"/>
      <c r="L73" s="35"/>
      <c r="M73" s="35"/>
      <c r="N73" s="35"/>
    </row>
    <row r="74" ht="14.25" hidden="1" customHeight="1">
      <c r="I74" s="222"/>
      <c r="J74" s="336"/>
      <c r="K74" s="629"/>
      <c r="L74" s="35"/>
      <c r="M74" s="35"/>
      <c r="N74" s="35"/>
    </row>
    <row r="75" ht="14.25" hidden="1" customHeight="1">
      <c r="I75" s="336"/>
      <c r="J75" s="629"/>
      <c r="K75" s="629"/>
      <c r="L75" s="35"/>
      <c r="M75" s="35"/>
      <c r="N75" s="35"/>
    </row>
    <row r="76" ht="14.25" hidden="1" customHeight="1">
      <c r="I76" s="336"/>
      <c r="J76" s="629"/>
      <c r="K76" s="629"/>
      <c r="L76" s="35"/>
      <c r="M76" s="35"/>
      <c r="N76" s="35"/>
    </row>
    <row r="77" ht="14.25" hidden="1" customHeight="1">
      <c r="I77" s="222"/>
      <c r="J77" s="336"/>
      <c r="K77" s="629"/>
      <c r="L77" s="35"/>
      <c r="M77" s="35"/>
      <c r="N77" s="35"/>
    </row>
    <row r="78" ht="14.25" hidden="1" customHeight="1">
      <c r="I78" s="336"/>
      <c r="J78" s="629"/>
      <c r="K78" s="629"/>
      <c r="L78" s="35"/>
      <c r="M78" s="35"/>
      <c r="N78" s="35"/>
    </row>
    <row r="79" ht="14.25" hidden="1" customHeight="1">
      <c r="I79" s="222"/>
      <c r="J79" s="336"/>
      <c r="K79" s="629"/>
      <c r="L79" s="35"/>
      <c r="M79" s="35"/>
      <c r="N79" s="35"/>
    </row>
    <row r="80" ht="14.25" hidden="1" customHeight="1">
      <c r="I80" s="336"/>
      <c r="J80" s="629"/>
      <c r="K80" s="629"/>
      <c r="L80" s="35"/>
      <c r="M80" s="35"/>
      <c r="N80" s="35"/>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F1"/>
    <mergeCell ref="G4:I6"/>
    <mergeCell ref="K5:K6"/>
    <mergeCell ref="L5:L6"/>
  </mergeCells>
  <conditionalFormatting sqref="C4:D39">
    <cfRule type="expression" dxfId="15" priority="1">
      <formula>$H$1=$C4</formula>
    </cfRule>
  </conditionalFormatting>
  <dataValidations>
    <dataValidation type="list" allowBlank="1" showErrorMessage="1" sqref="H1 L5">
      <formula1>$C$4:$C$39</formula1>
    </dataValidation>
  </dataValidations>
  <printOptions/>
  <pageMargins bottom="0.787401575" footer="0.0" header="0.0" left="0.7" right="0.7" top="0.7874015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14"/>
    <col customWidth="1" min="2" max="2" width="8.0"/>
    <col customWidth="1" min="3" max="7" width="11.43"/>
    <col customWidth="1" min="8" max="8" width="16.14"/>
    <col customWidth="1" min="9" max="9" width="15.14"/>
    <col customWidth="1" min="10" max="10" width="6.0"/>
    <col customWidth="1" min="11" max="19" width="11.43"/>
    <col customWidth="1" min="20" max="20" width="6.57"/>
    <col customWidth="1" min="21" max="26" width="8.71"/>
  </cols>
  <sheetData>
    <row r="1" ht="14.25" customHeight="1"/>
    <row r="2" ht="14.25" customHeight="1">
      <c r="B2" s="633"/>
      <c r="C2" s="634" t="s">
        <v>1670</v>
      </c>
      <c r="D2" s="635"/>
      <c r="E2" s="635"/>
      <c r="F2" s="635"/>
      <c r="G2" s="635"/>
      <c r="H2" s="636"/>
      <c r="I2" s="637"/>
      <c r="K2" s="633"/>
      <c r="L2" s="634" t="s">
        <v>1671</v>
      </c>
      <c r="M2" s="635"/>
      <c r="N2" s="635"/>
      <c r="O2" s="635"/>
      <c r="P2" s="635"/>
      <c r="Q2" s="636"/>
      <c r="R2" s="638"/>
      <c r="S2" s="638"/>
      <c r="T2" s="637"/>
    </row>
    <row r="3" ht="14.25" customHeight="1">
      <c r="B3" s="639"/>
      <c r="C3" s="640"/>
      <c r="D3" s="640"/>
      <c r="E3" s="640"/>
      <c r="F3" s="640"/>
      <c r="G3" s="640"/>
      <c r="H3" s="640"/>
      <c r="I3" s="641"/>
      <c r="K3" s="639"/>
      <c r="L3" s="640"/>
      <c r="M3" s="640"/>
      <c r="N3" s="640"/>
      <c r="O3" s="640"/>
      <c r="P3" s="640"/>
      <c r="Q3" s="640"/>
      <c r="R3" s="640"/>
      <c r="S3" s="640"/>
      <c r="T3" s="641"/>
    </row>
    <row r="4" ht="14.25" customHeight="1">
      <c r="B4" s="639"/>
      <c r="C4" s="640"/>
      <c r="D4" s="640"/>
      <c r="E4" s="640"/>
      <c r="F4" s="640"/>
      <c r="G4" s="640"/>
      <c r="H4" s="640"/>
      <c r="I4" s="641"/>
      <c r="K4" s="639"/>
      <c r="L4" s="640"/>
      <c r="M4" s="640"/>
      <c r="N4" s="642"/>
      <c r="O4" s="642"/>
      <c r="P4" s="642"/>
      <c r="Q4" s="642"/>
      <c r="R4" s="642"/>
      <c r="S4" s="642"/>
      <c r="T4" s="641"/>
    </row>
    <row r="5" ht="14.25" customHeight="1">
      <c r="B5" s="639"/>
      <c r="C5" s="643" t="s">
        <v>1672</v>
      </c>
      <c r="D5" s="640"/>
      <c r="E5" s="640"/>
      <c r="F5" s="640"/>
      <c r="G5" s="640"/>
      <c r="H5" s="640"/>
      <c r="I5" s="641"/>
      <c r="K5" s="639"/>
      <c r="L5" s="643" t="s">
        <v>1673</v>
      </c>
      <c r="M5" s="640"/>
      <c r="N5" s="642"/>
      <c r="O5" s="642"/>
      <c r="P5" s="642"/>
      <c r="Q5" s="642"/>
      <c r="R5" s="642"/>
      <c r="S5" s="642"/>
      <c r="T5" s="641"/>
    </row>
    <row r="6" ht="14.25" customHeight="1">
      <c r="B6" s="639"/>
      <c r="C6" s="640"/>
      <c r="D6" s="640"/>
      <c r="E6" s="640"/>
      <c r="F6" s="640"/>
      <c r="G6" s="640"/>
      <c r="H6" s="640"/>
      <c r="I6" s="641"/>
      <c r="K6" s="639"/>
      <c r="L6" s="640"/>
      <c r="M6" s="640"/>
      <c r="N6" s="642"/>
      <c r="O6" s="642"/>
      <c r="P6" s="642"/>
      <c r="Q6" s="642"/>
      <c r="R6" s="642"/>
      <c r="S6" s="642"/>
      <c r="T6" s="641"/>
    </row>
    <row r="7" ht="14.25" customHeight="1">
      <c r="B7" s="639"/>
      <c r="C7" s="644" t="s">
        <v>101</v>
      </c>
      <c r="D7" s="640"/>
      <c r="E7" s="640"/>
      <c r="F7" s="640"/>
      <c r="G7" s="640"/>
      <c r="H7" s="640"/>
      <c r="I7" s="641"/>
      <c r="K7" s="639"/>
      <c r="L7" s="644" t="s">
        <v>101</v>
      </c>
      <c r="M7" s="640"/>
      <c r="N7" s="642"/>
      <c r="O7" s="642"/>
      <c r="P7" s="642"/>
      <c r="Q7" s="642"/>
      <c r="R7" s="642"/>
      <c r="S7" s="642"/>
      <c r="T7" s="641"/>
    </row>
    <row r="8" ht="14.25" customHeight="1">
      <c r="B8" s="639"/>
      <c r="C8" s="640" t="s">
        <v>1674</v>
      </c>
      <c r="D8" s="640"/>
      <c r="E8" s="640"/>
      <c r="F8" s="640"/>
      <c r="G8" s="640"/>
      <c r="H8" s="640"/>
      <c r="I8" s="641"/>
      <c r="K8" s="639"/>
      <c r="L8" s="640" t="s">
        <v>1675</v>
      </c>
      <c r="M8" s="640"/>
      <c r="N8" s="642"/>
      <c r="O8" s="642"/>
      <c r="P8" s="642"/>
      <c r="Q8" s="642"/>
      <c r="R8" s="642"/>
      <c r="S8" s="642"/>
      <c r="T8" s="641"/>
    </row>
    <row r="9" ht="14.25" customHeight="1">
      <c r="B9" s="639"/>
      <c r="C9" s="640"/>
      <c r="D9" s="640"/>
      <c r="E9" s="640"/>
      <c r="F9" s="640"/>
      <c r="G9" s="640"/>
      <c r="H9" s="640"/>
      <c r="I9" s="641"/>
      <c r="K9" s="639"/>
      <c r="L9" s="640"/>
      <c r="M9" s="640"/>
      <c r="N9" s="642"/>
      <c r="O9" s="642"/>
      <c r="P9" s="642"/>
      <c r="Q9" s="642"/>
      <c r="R9" s="642"/>
      <c r="S9" s="642"/>
      <c r="T9" s="641"/>
    </row>
    <row r="10" ht="14.25" customHeight="1">
      <c r="B10" s="639"/>
      <c r="C10" s="644" t="s">
        <v>102</v>
      </c>
      <c r="D10" s="640"/>
      <c r="E10" s="640"/>
      <c r="F10" s="640"/>
      <c r="G10" s="640"/>
      <c r="H10" s="640"/>
      <c r="I10" s="641"/>
      <c r="K10" s="639"/>
      <c r="L10" s="644" t="s">
        <v>102</v>
      </c>
      <c r="M10" s="640"/>
      <c r="N10" s="642"/>
      <c r="O10" s="642"/>
      <c r="P10" s="642"/>
      <c r="Q10" s="642"/>
      <c r="R10" s="642"/>
      <c r="S10" s="642"/>
      <c r="T10" s="641"/>
    </row>
    <row r="11" ht="14.25" customHeight="1">
      <c r="B11" s="639"/>
      <c r="C11" s="640" t="s">
        <v>1676</v>
      </c>
      <c r="D11" s="640"/>
      <c r="E11" s="640"/>
      <c r="F11" s="640"/>
      <c r="G11" s="640"/>
      <c r="H11" s="640"/>
      <c r="I11" s="641"/>
      <c r="K11" s="639"/>
      <c r="L11" s="640" t="s">
        <v>1677</v>
      </c>
      <c r="M11" s="640"/>
      <c r="N11" s="642"/>
      <c r="O11" s="642"/>
      <c r="P11" s="642"/>
      <c r="Q11" s="642"/>
      <c r="R11" s="642"/>
      <c r="S11" s="642"/>
      <c r="T11" s="641"/>
    </row>
    <row r="12" ht="14.25" customHeight="1">
      <c r="B12" s="639"/>
      <c r="C12" s="640"/>
      <c r="D12" s="640"/>
      <c r="E12" s="640"/>
      <c r="F12" s="640"/>
      <c r="G12" s="640"/>
      <c r="H12" s="640"/>
      <c r="I12" s="641"/>
      <c r="K12" s="639"/>
      <c r="L12" s="640"/>
      <c r="M12" s="640"/>
      <c r="N12" s="642"/>
      <c r="O12" s="642"/>
      <c r="P12" s="642"/>
      <c r="Q12" s="642"/>
      <c r="R12" s="642"/>
      <c r="S12" s="642"/>
      <c r="T12" s="641"/>
    </row>
    <row r="13" ht="14.25" customHeight="1">
      <c r="B13" s="639"/>
      <c r="C13" s="644" t="s">
        <v>118</v>
      </c>
      <c r="D13" s="640"/>
      <c r="E13" s="640"/>
      <c r="F13" s="640"/>
      <c r="G13" s="640"/>
      <c r="H13" s="640"/>
      <c r="I13" s="641"/>
      <c r="K13" s="639"/>
      <c r="L13" s="644" t="s">
        <v>118</v>
      </c>
      <c r="M13" s="640"/>
      <c r="N13" s="642"/>
      <c r="O13" s="642"/>
      <c r="P13" s="642"/>
      <c r="Q13" s="642"/>
      <c r="R13" s="642"/>
      <c r="S13" s="642"/>
      <c r="T13" s="641"/>
    </row>
    <row r="14" ht="14.25" customHeight="1">
      <c r="B14" s="639"/>
      <c r="C14" s="640" t="s">
        <v>1678</v>
      </c>
      <c r="D14" s="640"/>
      <c r="E14" s="640"/>
      <c r="F14" s="640"/>
      <c r="G14" s="640"/>
      <c r="H14" s="640"/>
      <c r="I14" s="641"/>
      <c r="K14" s="639"/>
      <c r="L14" s="640" t="s">
        <v>1679</v>
      </c>
      <c r="M14" s="640"/>
      <c r="N14" s="642"/>
      <c r="O14" s="642"/>
      <c r="P14" s="642"/>
      <c r="Q14" s="642"/>
      <c r="R14" s="642"/>
      <c r="S14" s="642"/>
      <c r="T14" s="641"/>
    </row>
    <row r="15" ht="14.25" customHeight="1">
      <c r="B15" s="639"/>
      <c r="C15" s="640" t="s">
        <v>1680</v>
      </c>
      <c r="D15" s="640"/>
      <c r="E15" s="640"/>
      <c r="F15" s="640"/>
      <c r="G15" s="640"/>
      <c r="H15" s="640"/>
      <c r="I15" s="641"/>
      <c r="K15" s="639"/>
      <c r="L15" s="640" t="s">
        <v>1681</v>
      </c>
      <c r="M15" s="640"/>
      <c r="N15" s="642"/>
      <c r="O15" s="642"/>
      <c r="P15" s="642"/>
      <c r="Q15" s="642"/>
      <c r="R15" s="642"/>
      <c r="S15" s="642"/>
      <c r="T15" s="641"/>
    </row>
    <row r="16" ht="14.25" customHeight="1">
      <c r="B16" s="639"/>
      <c r="C16" s="640"/>
      <c r="D16" s="640"/>
      <c r="E16" s="640"/>
      <c r="F16" s="640"/>
      <c r="G16" s="640"/>
      <c r="H16" s="640"/>
      <c r="I16" s="641"/>
      <c r="K16" s="639"/>
      <c r="L16" s="640"/>
      <c r="M16" s="640"/>
      <c r="N16" s="642"/>
      <c r="O16" s="642"/>
      <c r="P16" s="642"/>
      <c r="Q16" s="642"/>
      <c r="R16" s="642"/>
      <c r="S16" s="642"/>
      <c r="T16" s="641"/>
    </row>
    <row r="17" ht="14.25" customHeight="1">
      <c r="B17" s="639"/>
      <c r="C17" s="644" t="s">
        <v>119</v>
      </c>
      <c r="D17" s="640"/>
      <c r="E17" s="640"/>
      <c r="F17" s="640"/>
      <c r="G17" s="640"/>
      <c r="H17" s="640"/>
      <c r="I17" s="641"/>
      <c r="K17" s="639"/>
      <c r="L17" s="644" t="s">
        <v>119</v>
      </c>
      <c r="M17" s="640"/>
      <c r="N17" s="642"/>
      <c r="O17" s="642"/>
      <c r="P17" s="642"/>
      <c r="Q17" s="642"/>
      <c r="R17" s="642"/>
      <c r="S17" s="642"/>
      <c r="T17" s="641"/>
    </row>
    <row r="18" ht="14.25" customHeight="1">
      <c r="B18" s="639"/>
      <c r="C18" s="640" t="s">
        <v>1682</v>
      </c>
      <c r="D18" s="640"/>
      <c r="E18" s="640"/>
      <c r="F18" s="640"/>
      <c r="G18" s="640"/>
      <c r="H18" s="640"/>
      <c r="I18" s="641"/>
      <c r="K18" s="639"/>
      <c r="L18" s="640" t="s">
        <v>1683</v>
      </c>
      <c r="M18" s="640"/>
      <c r="N18" s="642"/>
      <c r="O18" s="642"/>
      <c r="P18" s="642"/>
      <c r="Q18" s="642"/>
      <c r="R18" s="642"/>
      <c r="S18" s="642"/>
      <c r="T18" s="641"/>
    </row>
    <row r="19" ht="14.25" customHeight="1">
      <c r="B19" s="639"/>
      <c r="C19" s="640" t="s">
        <v>1684</v>
      </c>
      <c r="D19" s="640"/>
      <c r="E19" s="640"/>
      <c r="F19" s="640"/>
      <c r="G19" s="640"/>
      <c r="H19" s="640"/>
      <c r="I19" s="641"/>
      <c r="K19" s="639"/>
      <c r="L19" s="640" t="s">
        <v>1685</v>
      </c>
      <c r="M19" s="640"/>
      <c r="N19" s="642"/>
      <c r="O19" s="642"/>
      <c r="P19" s="642"/>
      <c r="Q19" s="642"/>
      <c r="R19" s="642"/>
      <c r="S19" s="642"/>
      <c r="T19" s="641"/>
    </row>
    <row r="20" ht="14.25" customHeight="1">
      <c r="B20" s="639"/>
      <c r="C20" s="640"/>
      <c r="D20" s="640"/>
      <c r="E20" s="640"/>
      <c r="F20" s="640"/>
      <c r="G20" s="640"/>
      <c r="H20" s="640"/>
      <c r="I20" s="641"/>
      <c r="K20" s="639"/>
      <c r="L20" s="640"/>
      <c r="M20" s="640"/>
      <c r="N20" s="642"/>
      <c r="O20" s="642"/>
      <c r="P20" s="642"/>
      <c r="Q20" s="642"/>
      <c r="R20" s="642"/>
      <c r="S20" s="642"/>
      <c r="T20" s="641"/>
    </row>
    <row r="21" ht="14.25" customHeight="1">
      <c r="B21" s="639"/>
      <c r="C21" s="640"/>
      <c r="D21" s="640"/>
      <c r="E21" s="640"/>
      <c r="F21" s="640"/>
      <c r="G21" s="640"/>
      <c r="H21" s="640"/>
      <c r="I21" s="641"/>
      <c r="K21" s="639"/>
      <c r="L21" s="640"/>
      <c r="M21" s="640"/>
      <c r="N21" s="642"/>
      <c r="O21" s="642"/>
      <c r="P21" s="642"/>
      <c r="Q21" s="642"/>
      <c r="R21" s="642"/>
      <c r="S21" s="642"/>
      <c r="T21" s="641"/>
    </row>
    <row r="22" ht="14.25" customHeight="1">
      <c r="B22" s="639"/>
      <c r="C22" s="643" t="s">
        <v>1686</v>
      </c>
      <c r="D22" s="640"/>
      <c r="E22" s="640"/>
      <c r="F22" s="640"/>
      <c r="G22" s="640"/>
      <c r="H22" s="640"/>
      <c r="I22" s="641"/>
      <c r="K22" s="639"/>
      <c r="L22" s="643" t="s">
        <v>1687</v>
      </c>
      <c r="M22" s="640"/>
      <c r="N22" s="642"/>
      <c r="O22" s="642"/>
      <c r="P22" s="642"/>
      <c r="Q22" s="642"/>
      <c r="R22" s="642"/>
      <c r="S22" s="642"/>
      <c r="T22" s="641"/>
    </row>
    <row r="23" ht="14.25" customHeight="1">
      <c r="B23" s="639"/>
      <c r="C23" s="640"/>
      <c r="D23" s="640"/>
      <c r="E23" s="640"/>
      <c r="F23" s="640"/>
      <c r="G23" s="640"/>
      <c r="H23" s="640"/>
      <c r="I23" s="641"/>
      <c r="K23" s="639"/>
      <c r="L23" s="640"/>
      <c r="M23" s="640"/>
      <c r="N23" s="642"/>
      <c r="O23" s="642"/>
      <c r="P23" s="642"/>
      <c r="Q23" s="642"/>
      <c r="R23" s="642"/>
      <c r="S23" s="642"/>
      <c r="T23" s="641"/>
    </row>
    <row r="24" ht="14.25" customHeight="1">
      <c r="B24" s="639"/>
      <c r="C24" s="640" t="s">
        <v>1688</v>
      </c>
      <c r="D24" s="640"/>
      <c r="E24" s="640"/>
      <c r="F24" s="640"/>
      <c r="G24" s="640"/>
      <c r="H24" s="640"/>
      <c r="I24" s="641"/>
      <c r="K24" s="639"/>
      <c r="L24" s="640" t="s">
        <v>1689</v>
      </c>
      <c r="M24" s="640"/>
      <c r="N24" s="640"/>
      <c r="O24" s="640"/>
      <c r="P24" s="640"/>
      <c r="Q24" s="640"/>
      <c r="R24" s="640"/>
      <c r="S24" s="640"/>
      <c r="T24" s="641"/>
    </row>
    <row r="25" ht="14.25" customHeight="1">
      <c r="B25" s="639"/>
      <c r="C25" s="640" t="s">
        <v>1690</v>
      </c>
      <c r="D25" s="640"/>
      <c r="E25" s="640"/>
      <c r="F25" s="640"/>
      <c r="G25" s="640"/>
      <c r="H25" s="640"/>
      <c r="I25" s="641"/>
      <c r="K25" s="639"/>
      <c r="L25" s="640" t="s">
        <v>1691</v>
      </c>
      <c r="M25" s="640"/>
      <c r="N25" s="640"/>
      <c r="O25" s="640"/>
      <c r="P25" s="640"/>
      <c r="Q25" s="640"/>
      <c r="R25" s="640"/>
      <c r="S25" s="640"/>
      <c r="T25" s="641"/>
    </row>
    <row r="26" ht="14.25" customHeight="1">
      <c r="B26" s="639"/>
      <c r="C26" s="640"/>
      <c r="D26" s="640"/>
      <c r="E26" s="640"/>
      <c r="F26" s="640"/>
      <c r="G26" s="640"/>
      <c r="H26" s="640"/>
      <c r="I26" s="641"/>
      <c r="K26" s="639"/>
      <c r="L26" s="640"/>
      <c r="M26" s="640"/>
      <c r="N26" s="640"/>
      <c r="O26" s="640"/>
      <c r="P26" s="640"/>
      <c r="Q26" s="640"/>
      <c r="R26" s="640"/>
      <c r="S26" s="640"/>
      <c r="T26" s="641"/>
    </row>
    <row r="27" ht="14.25" customHeight="1">
      <c r="B27" s="639"/>
      <c r="C27" s="640"/>
      <c r="D27" s="640"/>
      <c r="E27" s="640"/>
      <c r="F27" s="640"/>
      <c r="G27" s="640"/>
      <c r="H27" s="640"/>
      <c r="I27" s="641"/>
      <c r="K27" s="639"/>
      <c r="L27" s="640"/>
      <c r="M27" s="640"/>
      <c r="N27" s="640"/>
      <c r="O27" s="640"/>
      <c r="P27" s="640"/>
      <c r="Q27" s="640"/>
      <c r="R27" s="640"/>
      <c r="S27" s="640"/>
      <c r="T27" s="641"/>
    </row>
    <row r="28" ht="14.25" customHeight="1">
      <c r="B28" s="639"/>
      <c r="C28" s="643" t="s">
        <v>1692</v>
      </c>
      <c r="D28" s="640"/>
      <c r="E28" s="640"/>
      <c r="F28" s="640"/>
      <c r="G28" s="640"/>
      <c r="H28" s="640"/>
      <c r="I28" s="641"/>
      <c r="K28" s="639"/>
      <c r="L28" s="643" t="s">
        <v>1693</v>
      </c>
      <c r="M28" s="640"/>
      <c r="N28" s="640"/>
      <c r="O28" s="640"/>
      <c r="P28" s="640"/>
      <c r="Q28" s="640"/>
      <c r="R28" s="640"/>
      <c r="S28" s="640"/>
      <c r="T28" s="641"/>
    </row>
    <row r="29" ht="14.25" customHeight="1">
      <c r="B29" s="639"/>
      <c r="C29" s="640"/>
      <c r="D29" s="640"/>
      <c r="E29" s="640"/>
      <c r="F29" s="640"/>
      <c r="G29" s="640"/>
      <c r="H29" s="640"/>
      <c r="I29" s="641"/>
      <c r="K29" s="639"/>
      <c r="L29" s="640"/>
      <c r="M29" s="640"/>
      <c r="N29" s="640"/>
      <c r="O29" s="640"/>
      <c r="P29" s="640"/>
      <c r="Q29" s="640"/>
      <c r="R29" s="640"/>
      <c r="S29" s="640"/>
      <c r="T29" s="641"/>
    </row>
    <row r="30" ht="14.25" customHeight="1">
      <c r="B30" s="639"/>
      <c r="C30" s="640" t="s">
        <v>1694</v>
      </c>
      <c r="D30" s="640"/>
      <c r="E30" s="640"/>
      <c r="F30" s="640"/>
      <c r="G30" s="640"/>
      <c r="H30" s="640"/>
      <c r="I30" s="641"/>
      <c r="K30" s="639"/>
      <c r="L30" s="640" t="s">
        <v>1695</v>
      </c>
      <c r="M30" s="640"/>
      <c r="N30" s="640"/>
      <c r="O30" s="640"/>
      <c r="P30" s="640"/>
      <c r="Q30" s="640"/>
      <c r="R30" s="640"/>
      <c r="S30" s="640"/>
      <c r="T30" s="641"/>
    </row>
    <row r="31" ht="14.25" customHeight="1">
      <c r="B31" s="639"/>
      <c r="C31" s="640" t="s">
        <v>1696</v>
      </c>
      <c r="D31" s="640"/>
      <c r="E31" s="640"/>
      <c r="F31" s="640"/>
      <c r="G31" s="640"/>
      <c r="H31" s="640"/>
      <c r="I31" s="641"/>
      <c r="K31" s="639"/>
      <c r="L31" s="640" t="s">
        <v>1697</v>
      </c>
      <c r="M31" s="640"/>
      <c r="N31" s="640"/>
      <c r="O31" s="640"/>
      <c r="P31" s="640"/>
      <c r="Q31" s="640"/>
      <c r="R31" s="640"/>
      <c r="S31" s="640"/>
      <c r="T31" s="641"/>
    </row>
    <row r="32" ht="14.25" customHeight="1">
      <c r="B32" s="639"/>
      <c r="C32" s="640"/>
      <c r="D32" s="640"/>
      <c r="E32" s="642"/>
      <c r="F32" s="642"/>
      <c r="G32" s="642"/>
      <c r="H32" s="642"/>
      <c r="I32" s="645"/>
      <c r="J32" s="31"/>
      <c r="K32" s="639"/>
      <c r="L32" s="640"/>
      <c r="M32" s="640"/>
      <c r="N32" s="642"/>
      <c r="O32" s="642"/>
      <c r="P32" s="642"/>
      <c r="Q32" s="642"/>
      <c r="R32" s="642"/>
      <c r="S32" s="642"/>
      <c r="T32" s="641"/>
    </row>
    <row r="33" ht="14.25" customHeight="1">
      <c r="B33" s="639"/>
      <c r="C33" s="644"/>
      <c r="D33" s="640"/>
      <c r="E33" s="642"/>
      <c r="F33" s="642"/>
      <c r="G33" s="642"/>
      <c r="H33" s="642"/>
      <c r="I33" s="645"/>
      <c r="J33" s="31"/>
      <c r="K33" s="639"/>
      <c r="L33" s="644"/>
      <c r="M33" s="640"/>
      <c r="N33" s="642"/>
      <c r="O33" s="642"/>
      <c r="P33" s="642"/>
      <c r="Q33" s="642"/>
      <c r="R33" s="642"/>
      <c r="S33" s="642"/>
      <c r="T33" s="641"/>
    </row>
    <row r="34" ht="14.25" customHeight="1">
      <c r="B34" s="639"/>
      <c r="C34" s="643" t="s">
        <v>1698</v>
      </c>
      <c r="D34" s="640"/>
      <c r="E34" s="640"/>
      <c r="F34" s="640"/>
      <c r="G34" s="640"/>
      <c r="H34" s="640"/>
      <c r="I34" s="641"/>
      <c r="K34" s="639"/>
      <c r="L34" s="643" t="s">
        <v>1699</v>
      </c>
      <c r="M34" s="640"/>
      <c r="N34" s="640"/>
      <c r="O34" s="640"/>
      <c r="P34" s="640"/>
      <c r="Q34" s="640"/>
      <c r="R34" s="640"/>
      <c r="S34" s="640"/>
      <c r="T34" s="641"/>
    </row>
    <row r="35" ht="14.25" customHeight="1">
      <c r="B35" s="639"/>
      <c r="C35" s="640"/>
      <c r="D35" s="640"/>
      <c r="E35" s="640"/>
      <c r="F35" s="640"/>
      <c r="G35" s="640"/>
      <c r="H35" s="640"/>
      <c r="I35" s="641"/>
      <c r="K35" s="639"/>
      <c r="L35" s="640"/>
      <c r="M35" s="640"/>
      <c r="N35" s="640"/>
      <c r="O35" s="640"/>
      <c r="P35" s="640"/>
      <c r="Q35" s="640"/>
      <c r="R35" s="640"/>
      <c r="S35" s="640"/>
      <c r="T35" s="641"/>
    </row>
    <row r="36" ht="14.25" customHeight="1">
      <c r="B36" s="639"/>
      <c r="C36" s="640" t="s">
        <v>1700</v>
      </c>
      <c r="D36" s="640"/>
      <c r="E36" s="640"/>
      <c r="F36" s="640"/>
      <c r="G36" s="640"/>
      <c r="H36" s="640"/>
      <c r="I36" s="641"/>
      <c r="K36" s="639"/>
      <c r="L36" s="640" t="s">
        <v>1701</v>
      </c>
      <c r="M36" s="640"/>
      <c r="N36" s="640"/>
      <c r="O36" s="640"/>
      <c r="P36" s="640"/>
      <c r="Q36" s="640"/>
      <c r="R36" s="640"/>
      <c r="S36" s="640"/>
      <c r="T36" s="641"/>
    </row>
    <row r="37" ht="14.25" customHeight="1">
      <c r="B37" s="639"/>
      <c r="C37" s="640" t="s">
        <v>1702</v>
      </c>
      <c r="D37" s="640"/>
      <c r="E37" s="640"/>
      <c r="F37" s="640"/>
      <c r="G37" s="640"/>
      <c r="H37" s="640"/>
      <c r="I37" s="641"/>
      <c r="K37" s="639"/>
      <c r="L37" s="640" t="s">
        <v>1703</v>
      </c>
      <c r="M37" s="640"/>
      <c r="N37" s="640"/>
      <c r="O37" s="640"/>
      <c r="P37" s="640"/>
      <c r="Q37" s="640"/>
      <c r="R37" s="640"/>
      <c r="S37" s="640"/>
      <c r="T37" s="641"/>
    </row>
    <row r="38" ht="14.25" customHeight="1">
      <c r="B38" s="639"/>
      <c r="C38" s="640" t="s">
        <v>1704</v>
      </c>
      <c r="D38" s="640"/>
      <c r="E38" s="642"/>
      <c r="F38" s="642"/>
      <c r="G38" s="642"/>
      <c r="H38" s="642"/>
      <c r="I38" s="645"/>
      <c r="J38" s="31"/>
      <c r="K38" s="639"/>
      <c r="L38" s="640" t="s">
        <v>1705</v>
      </c>
      <c r="M38" s="640"/>
      <c r="N38" s="642"/>
      <c r="O38" s="642"/>
      <c r="P38" s="642"/>
      <c r="Q38" s="642"/>
      <c r="R38" s="642"/>
      <c r="S38" s="642"/>
      <c r="T38" s="641"/>
    </row>
    <row r="39" ht="14.25" customHeight="1">
      <c r="B39" s="639"/>
      <c r="C39" s="640" t="s">
        <v>1706</v>
      </c>
      <c r="D39" s="640"/>
      <c r="E39" s="642"/>
      <c r="F39" s="642"/>
      <c r="G39" s="642"/>
      <c r="H39" s="642"/>
      <c r="I39" s="645"/>
      <c r="J39" s="31"/>
      <c r="K39" s="639"/>
      <c r="L39" s="640" t="s">
        <v>1707</v>
      </c>
      <c r="M39" s="640"/>
      <c r="N39" s="642"/>
      <c r="O39" s="642"/>
      <c r="P39" s="642"/>
      <c r="Q39" s="642"/>
      <c r="R39" s="642"/>
      <c r="S39" s="642"/>
      <c r="T39" s="641"/>
    </row>
    <row r="40" ht="14.25" customHeight="1">
      <c r="B40" s="646"/>
      <c r="C40" s="647"/>
      <c r="D40" s="647"/>
      <c r="E40" s="648"/>
      <c r="F40" s="648"/>
      <c r="G40" s="648"/>
      <c r="H40" s="648"/>
      <c r="I40" s="649"/>
      <c r="J40" s="31"/>
      <c r="K40" s="646"/>
      <c r="L40" s="647"/>
      <c r="M40" s="647"/>
      <c r="N40" s="648"/>
      <c r="O40" s="648"/>
      <c r="P40" s="648"/>
      <c r="Q40" s="648"/>
      <c r="R40" s="648"/>
      <c r="S40" s="648"/>
      <c r="T40" s="650"/>
    </row>
    <row r="41" ht="14.25" customHeight="1">
      <c r="E41" s="31"/>
      <c r="F41" s="31"/>
      <c r="G41" s="31"/>
      <c r="H41" s="31"/>
      <c r="I41" s="31"/>
      <c r="J41" s="31"/>
      <c r="N41" s="31"/>
      <c r="O41" s="31"/>
      <c r="P41" s="31"/>
      <c r="Q41" s="31"/>
      <c r="R41" s="31"/>
      <c r="S41" s="31"/>
    </row>
    <row r="42" ht="14.25" hidden="1" customHeight="1">
      <c r="C42" s="222"/>
      <c r="E42" s="31"/>
      <c r="F42" s="31"/>
      <c r="G42" s="31"/>
      <c r="H42" s="31"/>
      <c r="I42" s="31"/>
      <c r="J42" s="31"/>
      <c r="L42" s="222"/>
      <c r="N42" s="31"/>
      <c r="O42" s="31"/>
      <c r="P42" s="31"/>
      <c r="Q42" s="31"/>
      <c r="R42" s="31"/>
      <c r="S42" s="31"/>
    </row>
    <row r="43" ht="14.25" hidden="1" customHeight="1">
      <c r="C43" s="222"/>
      <c r="E43" s="31"/>
      <c r="F43" s="31"/>
      <c r="G43" s="31"/>
      <c r="H43" s="31"/>
      <c r="I43" s="31"/>
      <c r="J43" s="31"/>
      <c r="L43" s="222"/>
      <c r="N43" s="31"/>
      <c r="O43" s="31"/>
      <c r="P43" s="31"/>
      <c r="Q43" s="31"/>
      <c r="R43" s="31"/>
      <c r="S43" s="31"/>
    </row>
    <row r="44" ht="14.25" hidden="1" customHeight="1">
      <c r="E44" s="31"/>
      <c r="F44" s="31"/>
      <c r="G44" s="31"/>
      <c r="H44" s="31"/>
      <c r="I44" s="31"/>
      <c r="J44" s="31"/>
      <c r="N44" s="31"/>
      <c r="O44" s="31"/>
      <c r="P44" s="31"/>
      <c r="Q44" s="31"/>
      <c r="R44" s="31"/>
      <c r="S44" s="31"/>
    </row>
    <row r="45" ht="14.25" hidden="1" customHeight="1">
      <c r="E45" s="31"/>
      <c r="F45" s="31"/>
      <c r="G45" s="31"/>
      <c r="H45" s="31"/>
      <c r="I45" s="31"/>
      <c r="J45" s="31"/>
      <c r="N45" s="31"/>
      <c r="O45" s="31"/>
      <c r="P45" s="31"/>
      <c r="Q45" s="31"/>
      <c r="R45" s="31"/>
      <c r="S45" s="31"/>
    </row>
    <row r="46" ht="14.25" hidden="1" customHeight="1">
      <c r="E46" s="31"/>
      <c r="F46" s="31"/>
      <c r="G46" s="31"/>
      <c r="H46" s="31"/>
      <c r="I46" s="31"/>
      <c r="J46" s="31"/>
      <c r="N46" s="31"/>
      <c r="O46" s="31"/>
      <c r="P46" s="31"/>
      <c r="Q46" s="31"/>
      <c r="R46" s="31"/>
      <c r="S46" s="31"/>
    </row>
    <row r="47" ht="14.25" hidden="1" customHeight="1">
      <c r="C47" s="222"/>
      <c r="E47" s="31"/>
      <c r="F47" s="31"/>
      <c r="G47" s="31"/>
      <c r="H47" s="31"/>
      <c r="I47" s="31"/>
      <c r="J47" s="31"/>
      <c r="L47" s="222"/>
      <c r="N47" s="31"/>
      <c r="O47" s="31"/>
      <c r="P47" s="31"/>
      <c r="Q47" s="31"/>
      <c r="R47" s="31"/>
      <c r="S47" s="31"/>
    </row>
    <row r="48" ht="14.25" hidden="1" customHeight="1">
      <c r="E48" s="31"/>
      <c r="F48" s="31"/>
      <c r="G48" s="31"/>
      <c r="H48" s="31"/>
      <c r="I48" s="31"/>
      <c r="J48" s="31"/>
      <c r="N48" s="31"/>
      <c r="O48" s="31"/>
      <c r="P48" s="31"/>
      <c r="Q48" s="31"/>
      <c r="R48" s="31"/>
      <c r="S48" s="31"/>
    </row>
    <row r="49" ht="14.25" hidden="1" customHeight="1">
      <c r="E49" s="31"/>
      <c r="F49" s="31"/>
      <c r="G49" s="31"/>
      <c r="H49" s="31"/>
      <c r="I49" s="31"/>
      <c r="J49" s="31"/>
      <c r="N49" s="31"/>
      <c r="O49" s="31"/>
      <c r="P49" s="31"/>
      <c r="Q49" s="31"/>
      <c r="R49" s="31"/>
      <c r="S49" s="31"/>
    </row>
    <row r="50" ht="14.25" hidden="1" customHeight="1">
      <c r="C50" s="222"/>
      <c r="E50" s="31"/>
      <c r="F50" s="31"/>
      <c r="G50" s="31"/>
      <c r="H50" s="31"/>
      <c r="I50" s="31"/>
      <c r="J50" s="31"/>
      <c r="L50" s="222"/>
      <c r="N50" s="31"/>
      <c r="O50" s="31"/>
      <c r="P50" s="31"/>
      <c r="Q50" s="31"/>
      <c r="R50" s="31"/>
      <c r="S50" s="31"/>
    </row>
    <row r="51" ht="14.25" hidden="1" customHeight="1">
      <c r="C51" s="511"/>
      <c r="E51" s="31"/>
      <c r="F51" s="31"/>
      <c r="G51" s="31"/>
      <c r="H51" s="31"/>
      <c r="I51" s="31"/>
      <c r="J51" s="31"/>
      <c r="L51" s="511"/>
      <c r="N51" s="31"/>
      <c r="O51" s="31"/>
      <c r="P51" s="31"/>
      <c r="Q51" s="31"/>
      <c r="R51" s="31"/>
      <c r="S51" s="31"/>
    </row>
    <row r="52" ht="14.25" hidden="1" customHeight="1">
      <c r="E52" s="31"/>
      <c r="F52" s="31"/>
      <c r="G52" s="31"/>
      <c r="H52" s="31"/>
      <c r="I52" s="31"/>
      <c r="J52" s="31"/>
      <c r="N52" s="31"/>
      <c r="O52" s="31"/>
      <c r="P52" s="31"/>
      <c r="Q52" s="31"/>
      <c r="R52" s="31"/>
      <c r="S52" s="31"/>
    </row>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C2:H2"/>
    <mergeCell ref="L2:Q2"/>
  </mergeCells>
  <printOptions/>
  <pageMargins bottom="0.787401575" footer="0.0" header="0.0" left="0.7" right="0.7" top="0.787401575"/>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4.43"/>
    <col customWidth="1" min="3" max="3" width="14.0"/>
    <col customWidth="1" min="4" max="4" width="7.86"/>
    <col customWidth="1" min="5" max="5" width="7.71"/>
    <col customWidth="1" min="6" max="6" width="5.0"/>
    <col customWidth="1" min="7" max="8" width="5.43"/>
    <col customWidth="1" min="9" max="9" width="17.57"/>
    <col customWidth="1" min="10" max="10" width="10.86"/>
    <col customWidth="1" min="11" max="11" width="7.86"/>
    <col customWidth="1" min="12" max="13" width="11.43"/>
    <col customWidth="1" min="14" max="14" width="4.29"/>
    <col customWidth="1" min="15" max="15" width="4.57"/>
    <col customWidth="1" min="16" max="16" width="0.86"/>
    <col customWidth="1" min="17" max="17" width="3.57"/>
    <col customWidth="1" min="18" max="26" width="10.86"/>
  </cols>
  <sheetData>
    <row r="1" ht="14.25" customHeight="1">
      <c r="B1" s="133"/>
      <c r="C1" s="651" t="str">
        <f>Language!$E$128</f>
        <v>Third in the group</v>
      </c>
    </row>
    <row r="2" ht="38.25" customHeight="1">
      <c r="B2" s="133"/>
    </row>
    <row r="3" ht="14.25" customHeight="1">
      <c r="A3" s="652"/>
      <c r="B3" s="653"/>
      <c r="C3" s="654"/>
      <c r="D3" s="655" t="s">
        <v>632</v>
      </c>
      <c r="E3" s="655" t="s">
        <v>114</v>
      </c>
      <c r="F3" s="655" t="s">
        <v>1708</v>
      </c>
      <c r="G3" s="655" t="s">
        <v>1709</v>
      </c>
      <c r="H3" s="655" t="s">
        <v>652</v>
      </c>
      <c r="I3" s="655" t="s">
        <v>1710</v>
      </c>
      <c r="J3" s="655" t="s">
        <v>630</v>
      </c>
      <c r="K3" s="655"/>
      <c r="L3" s="655" t="s">
        <v>1711</v>
      </c>
      <c r="M3" s="655" t="s">
        <v>1712</v>
      </c>
    </row>
    <row r="4" ht="14.25" customHeight="1">
      <c r="A4" s="133"/>
      <c r="B4" s="133" t="s">
        <v>101</v>
      </c>
      <c r="C4" s="153" t="str">
        <f>GrpA!P$13</f>
        <v>Scotland</v>
      </c>
      <c r="D4" s="133">
        <f>GrpA!Q$13</f>
        <v>2</v>
      </c>
      <c r="E4" s="133">
        <f>GrpA!R$13</f>
        <v>-3</v>
      </c>
      <c r="F4" s="133">
        <f>GrpA!S$13</f>
        <v>0</v>
      </c>
      <c r="G4" s="133">
        <f>GrpA!T$13</f>
        <v>3</v>
      </c>
      <c r="H4" s="133">
        <f>GrpA!U$13</f>
        <v>0</v>
      </c>
      <c r="I4" s="656">
        <f>$D4*FactorPts+$E4*FactorGD+$F4*FactorFor+$H4*FactorWins+$L4*FactorFairPlay+$M4*FactorRank</f>
        <v>19997000</v>
      </c>
      <c r="J4" s="133" t="s">
        <v>103</v>
      </c>
      <c r="K4" s="133"/>
      <c r="L4" s="133">
        <f>SUMIFS(FairPlayPoints1,FairPlayTeams1,$C4)+SUMIFS(FairPlayPoints2,FairPlayTeams2,$C4)</f>
        <v>0</v>
      </c>
      <c r="M4" s="133">
        <f t="array" ref="M4">100-INDEX(Language!$D$5:$D$62,MATCH($C4,Language!$E$5:$E$62,0),1)</f>
        <v>87</v>
      </c>
    </row>
    <row r="5" ht="14.25" customHeight="1">
      <c r="A5" s="133"/>
      <c r="B5" s="133" t="s">
        <v>102</v>
      </c>
      <c r="C5" s="153" t="str">
        <f>GrpB!P$13</f>
        <v>Croatia</v>
      </c>
      <c r="D5" s="133">
        <f>GrpB!Q$13</f>
        <v>3</v>
      </c>
      <c r="E5" s="133">
        <f>GrpB!R$13</f>
        <v>-1</v>
      </c>
      <c r="F5" s="133">
        <f>GrpB!S$13</f>
        <v>1</v>
      </c>
      <c r="G5" s="133">
        <f>GrpB!T$13</f>
        <v>2</v>
      </c>
      <c r="H5" s="133">
        <f>GrpB!U$13</f>
        <v>1</v>
      </c>
      <c r="I5" s="656">
        <f>$D5*FactorPts+$E5*FactorGD+$F5*FactorFor+$H5*FactorWins+$L5*FactorFairPlay+$M5*FactorRank</f>
        <v>29999010</v>
      </c>
      <c r="J5" s="133" t="s">
        <v>105</v>
      </c>
      <c r="K5" s="133"/>
      <c r="L5" s="133">
        <f>SUMIFS(FairPlayPoints1,FairPlayTeams1,$C5)+SUMIFS(FairPlayPoints2,FairPlayTeams2,$C5)</f>
        <v>0</v>
      </c>
      <c r="M5" s="133">
        <f t="array" ref="M5">100-INDEX(Language!$D$5:$D$62,MATCH($C5,Language!$E$5:$E$62,0),1)</f>
        <v>86</v>
      </c>
    </row>
    <row r="6" ht="14.25" customHeight="1">
      <c r="A6" s="133"/>
      <c r="B6" s="133" t="s">
        <v>118</v>
      </c>
      <c r="C6" s="153" t="str">
        <f>GrpC!P$13</f>
        <v>Slovenia</v>
      </c>
      <c r="D6" s="133">
        <f>GrpC!Q$13</f>
        <v>1</v>
      </c>
      <c r="E6" s="133">
        <f>GrpC!R$13</f>
        <v>-3</v>
      </c>
      <c r="F6" s="133">
        <f>GrpC!S$13</f>
        <v>0</v>
      </c>
      <c r="G6" s="133">
        <f>GrpC!T$13</f>
        <v>3</v>
      </c>
      <c r="H6" s="133">
        <f>GrpC!U$13</f>
        <v>0</v>
      </c>
      <c r="I6" s="656">
        <f>$D6*FactorPts+$E6*FactorGD+$F6*FactorFor+$H6*FactorWins+$L6*FactorFairPlay+$M6*FactorRank</f>
        <v>9997000</v>
      </c>
      <c r="J6" s="133" t="s">
        <v>107</v>
      </c>
      <c r="K6" s="133"/>
      <c r="L6" s="133">
        <f>SUMIFS(FairPlayPoints1,FairPlayTeams1,$C6)+SUMIFS(FairPlayPoints2,FairPlayTeams2,$C6)</f>
        <v>0</v>
      </c>
      <c r="M6" s="133">
        <f t="array" ref="M6">100-INDEX(Language!$D$5:$D$62,MATCH($C6,Language!$E$5:$E$62,0),1)</f>
        <v>85</v>
      </c>
    </row>
    <row r="7" ht="14.25" customHeight="1">
      <c r="A7" s="133"/>
      <c r="B7" s="133" t="s">
        <v>119</v>
      </c>
      <c r="C7" s="153" t="str">
        <f>GrpD!P$13</f>
        <v>Austria</v>
      </c>
      <c r="D7" s="133">
        <f>GrpD!Q$13</f>
        <v>1</v>
      </c>
      <c r="E7" s="133">
        <f>GrpD!R$13</f>
        <v>-3</v>
      </c>
      <c r="F7" s="133">
        <f>GrpD!S$13</f>
        <v>1</v>
      </c>
      <c r="G7" s="133">
        <f>GrpD!T$13</f>
        <v>4</v>
      </c>
      <c r="H7" s="133">
        <f>GrpD!U$13</f>
        <v>0</v>
      </c>
      <c r="I7" s="656">
        <f>$D7*FactorPts+$E7*FactorGD+$F7*FactorFor+$H7*FactorWins+$L7*FactorFairPlay+$M7*FactorRank</f>
        <v>9997010</v>
      </c>
      <c r="J7" s="133" t="s">
        <v>104</v>
      </c>
      <c r="K7" s="133"/>
      <c r="L7" s="133">
        <f>SUMIFS(FairPlayPoints1,FairPlayTeams1,$C7)+SUMIFS(FairPlayPoints2,FairPlayTeams2,$C7)</f>
        <v>0</v>
      </c>
      <c r="M7" s="133">
        <f t="array" ref="M7">100-INDEX(Language!$D$5:$D$62,MATCH($C7,Language!$E$5:$E$62,0),1)</f>
        <v>89</v>
      </c>
    </row>
    <row r="8" ht="14.25" customHeight="1">
      <c r="A8" s="133"/>
      <c r="B8" s="133" t="s">
        <v>1713</v>
      </c>
      <c r="C8" s="153" t="str">
        <f>GrpE!P$13</f>
        <v>Ukraine</v>
      </c>
      <c r="D8" s="133">
        <f>GrpE!Q$13</f>
        <v>3</v>
      </c>
      <c r="E8" s="133">
        <f>GrpE!R$13</f>
        <v>-1</v>
      </c>
      <c r="F8" s="133">
        <f>GrpE!S$13</f>
        <v>2</v>
      </c>
      <c r="G8" s="133">
        <f>GrpE!T$13</f>
        <v>3</v>
      </c>
      <c r="H8" s="133">
        <f>GrpE!U$13</f>
        <v>1</v>
      </c>
      <c r="I8" s="656">
        <f>$D8*FactorPts+$E8*FactorGD+$F8*FactorFor+$H8*FactorWins+$L8*FactorFairPlay+$M8*FactorRank</f>
        <v>29999020</v>
      </c>
      <c r="J8" s="133" t="s">
        <v>106</v>
      </c>
      <c r="K8" s="133"/>
      <c r="L8" s="133">
        <f>SUMIFS(FairPlayPoints1,FairPlayTeams1,$C8)+SUMIFS(FairPlayPoints2,FairPlayTeams2,$C8)</f>
        <v>0</v>
      </c>
      <c r="M8" s="133">
        <f t="array" ref="M8">100-INDEX(Language!$D$5:$D$62,MATCH($C8,Language!$E$5:$E$62,0),1)</f>
        <v>79</v>
      </c>
    </row>
    <row r="9" ht="14.25" customHeight="1">
      <c r="A9" s="133"/>
      <c r="B9" s="133" t="s">
        <v>1714</v>
      </c>
      <c r="C9" s="153" t="str">
        <f>GrpF!P$13</f>
        <v>Georgia</v>
      </c>
      <c r="D9" s="133">
        <f>GrpF!Q$13</f>
        <v>3</v>
      </c>
      <c r="E9" s="133">
        <f>GrpF!R$13</f>
        <v>-1</v>
      </c>
      <c r="F9" s="133">
        <f>GrpF!S$13</f>
        <v>3</v>
      </c>
      <c r="G9" s="133">
        <f>GrpF!T$13</f>
        <v>4</v>
      </c>
      <c r="H9" s="133">
        <f>GrpF!U$13</f>
        <v>1</v>
      </c>
      <c r="I9" s="656">
        <f>$D9*FactorPts+$E9*FactorGD+$F9*FactorFor+$H9*FactorWins+$L9*FactorFairPlay+$M9*FactorRank</f>
        <v>29999030</v>
      </c>
      <c r="J9" s="133" t="s">
        <v>108</v>
      </c>
      <c r="K9" s="133"/>
      <c r="L9" s="133">
        <f>SUMIFS(FairPlayPoints1,FairPlayTeams1,$C9)+SUMIFS(FairPlayPoints2,FairPlayTeams2,$C9)</f>
        <v>0</v>
      </c>
      <c r="M9" s="133">
        <f t="array" ref="M9">100-INDEX(Language!$D$5:$D$62,MATCH($C9,Language!$E$5:$E$62,0),1)</f>
        <v>66</v>
      </c>
    </row>
    <row r="10" ht="14.25" customHeight="1">
      <c r="B10" s="133"/>
      <c r="D10" s="657" t="s">
        <v>632</v>
      </c>
      <c r="E10" s="657" t="s">
        <v>114</v>
      </c>
      <c r="F10" s="655" t="s">
        <v>1708</v>
      </c>
      <c r="G10" s="655" t="s">
        <v>1709</v>
      </c>
      <c r="H10" s="657" t="s">
        <v>652</v>
      </c>
      <c r="I10" s="655" t="s">
        <v>1710</v>
      </c>
      <c r="J10" s="657" t="s">
        <v>630</v>
      </c>
      <c r="K10" s="133"/>
    </row>
    <row r="11" ht="14.25" customHeight="1">
      <c r="B11" s="658" t="s">
        <v>101</v>
      </c>
      <c r="C11" s="659" t="str">
        <f t="shared" ref="C11:H11" si="1">INDEX(C$4:C$9,MATCH($I11,$I$4:$I$9,0))</f>
        <v>Georgia</v>
      </c>
      <c r="D11" s="660">
        <f t="shared" si="1"/>
        <v>3</v>
      </c>
      <c r="E11" s="661">
        <f t="shared" si="1"/>
        <v>-1</v>
      </c>
      <c r="F11" s="662">
        <f t="shared" si="1"/>
        <v>3</v>
      </c>
      <c r="G11" s="663">
        <f t="shared" si="1"/>
        <v>4</v>
      </c>
      <c r="H11" s="663">
        <f t="shared" si="1"/>
        <v>1</v>
      </c>
      <c r="I11" s="664">
        <f t="shared" ref="I11:I16" si="3">LARGE($I$4:$I$9,ROW($I4)-3)</f>
        <v>29999030</v>
      </c>
      <c r="J11" s="665" t="str">
        <f t="shared" ref="J11:J16" si="4">INDEX(J$4:J$9,MATCH($I11,$I$4:$I$9,0))</f>
        <v>F</v>
      </c>
      <c r="K11" s="666"/>
      <c r="L11" s="661">
        <f t="array" ref="L11">SUM(IF($J$11:$J$14 &lt; $J11,1))</f>
        <v>3</v>
      </c>
      <c r="M11" s="661" t="str">
        <f t="shared" ref="M11:M14" si="5">INDEX($J$11:$J$14,MATCH(ROW()-11,$L$11:$L$14,0))</f>
        <v>A</v>
      </c>
      <c r="N11" s="660">
        <f t="shared" ref="N11:N16" si="6">D11</f>
        <v>3</v>
      </c>
      <c r="O11" s="667">
        <f t="shared" ref="O11:O16" si="7">F11</f>
        <v>3</v>
      </c>
      <c r="P11" s="668" t="s">
        <v>1021</v>
      </c>
      <c r="Q11" s="669">
        <f t="shared" ref="Q11:Q16" si="8">G11</f>
        <v>4</v>
      </c>
      <c r="S11" s="133"/>
      <c r="T11" s="133"/>
    </row>
    <row r="12" ht="14.25" customHeight="1">
      <c r="B12" s="670" t="s">
        <v>102</v>
      </c>
      <c r="C12" s="671" t="str">
        <f t="shared" ref="C12:H12" si="2">INDEX(C$4:C$9,MATCH($I12,$I$4:$I$9,0))</f>
        <v>Ukraine</v>
      </c>
      <c r="D12" s="672">
        <f t="shared" si="2"/>
        <v>3</v>
      </c>
      <c r="E12" s="673">
        <f t="shared" si="2"/>
        <v>-1</v>
      </c>
      <c r="F12" s="674">
        <f t="shared" si="2"/>
        <v>2</v>
      </c>
      <c r="G12" s="675">
        <f t="shared" si="2"/>
        <v>3</v>
      </c>
      <c r="H12" s="675">
        <f t="shared" si="2"/>
        <v>1</v>
      </c>
      <c r="I12" s="676">
        <f t="shared" si="3"/>
        <v>29999020</v>
      </c>
      <c r="J12" s="677" t="str">
        <f t="shared" si="4"/>
        <v>E</v>
      </c>
      <c r="K12" s="675"/>
      <c r="L12" s="673">
        <f t="array" ref="L12">SUM(IF($J$11:$J$14 &lt; $J12,1))</f>
        <v>2</v>
      </c>
      <c r="M12" s="673" t="str">
        <f t="shared" si="5"/>
        <v>B</v>
      </c>
      <c r="N12" s="672">
        <f t="shared" si="6"/>
        <v>3</v>
      </c>
      <c r="O12" s="678">
        <f t="shared" si="7"/>
        <v>2</v>
      </c>
      <c r="P12" s="679" t="s">
        <v>1021</v>
      </c>
      <c r="Q12" s="680">
        <f t="shared" si="8"/>
        <v>3</v>
      </c>
      <c r="S12" s="133"/>
      <c r="T12" s="133"/>
    </row>
    <row r="13" ht="14.25" customHeight="1">
      <c r="B13" s="670" t="s">
        <v>118</v>
      </c>
      <c r="C13" s="671" t="str">
        <f t="shared" ref="C13:H13" si="9">INDEX(C$4:C$9,MATCH($I13,$I$4:$I$9,0))</f>
        <v>Croatia</v>
      </c>
      <c r="D13" s="672">
        <f t="shared" si="9"/>
        <v>3</v>
      </c>
      <c r="E13" s="673">
        <f t="shared" si="9"/>
        <v>-1</v>
      </c>
      <c r="F13" s="674">
        <f t="shared" si="9"/>
        <v>1</v>
      </c>
      <c r="G13" s="675">
        <f t="shared" si="9"/>
        <v>2</v>
      </c>
      <c r="H13" s="675">
        <f t="shared" si="9"/>
        <v>1</v>
      </c>
      <c r="I13" s="676">
        <f t="shared" si="3"/>
        <v>29999010</v>
      </c>
      <c r="J13" s="677" t="str">
        <f t="shared" si="4"/>
        <v>B</v>
      </c>
      <c r="K13" s="675"/>
      <c r="L13" s="673">
        <f t="array" ref="L13">SUM(IF($J$11:$J$14 &lt; $J13,1))</f>
        <v>1</v>
      </c>
      <c r="M13" s="673" t="str">
        <f t="shared" si="5"/>
        <v>E</v>
      </c>
      <c r="N13" s="672">
        <f t="shared" si="6"/>
        <v>3</v>
      </c>
      <c r="O13" s="678">
        <f t="shared" si="7"/>
        <v>1</v>
      </c>
      <c r="P13" s="679" t="s">
        <v>1021</v>
      </c>
      <c r="Q13" s="680">
        <f t="shared" si="8"/>
        <v>2</v>
      </c>
      <c r="S13" s="133"/>
      <c r="T13" s="133"/>
    </row>
    <row r="14" ht="14.25" customHeight="1">
      <c r="B14" s="670" t="s">
        <v>119</v>
      </c>
      <c r="C14" s="671" t="str">
        <f t="shared" ref="C14:H14" si="10">INDEX(C$4:C$9,MATCH($I14,$I$4:$I$9,0))</f>
        <v>Scotland</v>
      </c>
      <c r="D14" s="672">
        <f t="shared" si="10"/>
        <v>2</v>
      </c>
      <c r="E14" s="673">
        <f t="shared" si="10"/>
        <v>-3</v>
      </c>
      <c r="F14" s="674">
        <f t="shared" si="10"/>
        <v>0</v>
      </c>
      <c r="G14" s="675">
        <f t="shared" si="10"/>
        <v>3</v>
      </c>
      <c r="H14" s="675">
        <f t="shared" si="10"/>
        <v>0</v>
      </c>
      <c r="I14" s="676">
        <f t="shared" si="3"/>
        <v>19997000</v>
      </c>
      <c r="J14" s="677" t="str">
        <f t="shared" si="4"/>
        <v>A</v>
      </c>
      <c r="K14" s="675"/>
      <c r="L14" s="673">
        <f t="array" ref="L14">SUM(IF($J$11:$J$14 &lt; $J14,1))</f>
        <v>0</v>
      </c>
      <c r="M14" s="673" t="str">
        <f t="shared" si="5"/>
        <v>F</v>
      </c>
      <c r="N14" s="672">
        <f t="shared" si="6"/>
        <v>2</v>
      </c>
      <c r="O14" s="678">
        <f t="shared" si="7"/>
        <v>0</v>
      </c>
      <c r="P14" s="679" t="s">
        <v>1021</v>
      </c>
      <c r="Q14" s="680">
        <f t="shared" si="8"/>
        <v>3</v>
      </c>
      <c r="S14" s="133"/>
      <c r="T14" s="133"/>
    </row>
    <row r="15" ht="14.25" customHeight="1">
      <c r="B15" s="670" t="s">
        <v>1713</v>
      </c>
      <c r="C15" s="671" t="str">
        <f t="shared" ref="C15:H15" si="11">INDEX(C$4:C$9,MATCH($I15,$I$4:$I$9,0))</f>
        <v>Austria</v>
      </c>
      <c r="D15" s="672">
        <f t="shared" si="11"/>
        <v>1</v>
      </c>
      <c r="E15" s="673">
        <f t="shared" si="11"/>
        <v>-3</v>
      </c>
      <c r="F15" s="674">
        <f t="shared" si="11"/>
        <v>1</v>
      </c>
      <c r="G15" s="675">
        <f t="shared" si="11"/>
        <v>4</v>
      </c>
      <c r="H15" s="675">
        <f t="shared" si="11"/>
        <v>0</v>
      </c>
      <c r="I15" s="676">
        <f t="shared" si="3"/>
        <v>9997010</v>
      </c>
      <c r="J15" s="677" t="str">
        <f t="shared" si="4"/>
        <v>D</v>
      </c>
      <c r="K15" s="675"/>
      <c r="L15" s="671"/>
      <c r="M15" s="671"/>
      <c r="N15" s="672">
        <f t="shared" si="6"/>
        <v>1</v>
      </c>
      <c r="O15" s="678">
        <f t="shared" si="7"/>
        <v>1</v>
      </c>
      <c r="P15" s="679" t="s">
        <v>1021</v>
      </c>
      <c r="Q15" s="680">
        <f t="shared" si="8"/>
        <v>4</v>
      </c>
    </row>
    <row r="16" ht="14.25" customHeight="1">
      <c r="B16" s="681" t="s">
        <v>1714</v>
      </c>
      <c r="C16" s="682" t="str">
        <f t="shared" ref="C16:H16" si="12">INDEX(C$4:C$9,MATCH($I16,$I$4:$I$9,0))</f>
        <v>Slovenia</v>
      </c>
      <c r="D16" s="683">
        <f t="shared" si="12"/>
        <v>1</v>
      </c>
      <c r="E16" s="684">
        <f t="shared" si="12"/>
        <v>-3</v>
      </c>
      <c r="F16" s="685">
        <f t="shared" si="12"/>
        <v>0</v>
      </c>
      <c r="G16" s="686">
        <f t="shared" si="12"/>
        <v>3</v>
      </c>
      <c r="H16" s="686">
        <f t="shared" si="12"/>
        <v>0</v>
      </c>
      <c r="I16" s="687">
        <f t="shared" si="3"/>
        <v>9997000</v>
      </c>
      <c r="J16" s="688" t="str">
        <f t="shared" si="4"/>
        <v>C</v>
      </c>
      <c r="K16" s="686"/>
      <c r="L16" s="682"/>
      <c r="M16" s="682"/>
      <c r="N16" s="683">
        <f t="shared" si="6"/>
        <v>1</v>
      </c>
      <c r="O16" s="689">
        <f t="shared" si="7"/>
        <v>0</v>
      </c>
      <c r="P16" s="690" t="s">
        <v>1021</v>
      </c>
      <c r="Q16" s="691">
        <f t="shared" si="8"/>
        <v>3</v>
      </c>
    </row>
    <row r="17" ht="14.25" customHeight="1">
      <c r="B17" s="133"/>
      <c r="M17" s="692"/>
    </row>
    <row r="18" ht="14.25" customHeight="1">
      <c r="B18" s="133"/>
      <c r="D18" s="133"/>
      <c r="E18" s="133"/>
      <c r="F18" s="133"/>
      <c r="G18" s="133" t="s">
        <v>885</v>
      </c>
      <c r="J18" s="133" t="str">
        <f>M11&amp;" "&amp;M12&amp;" "&amp;M13&amp;" "&amp;M14</f>
        <v>A B E F</v>
      </c>
      <c r="K18" s="133"/>
      <c r="L18" s="133"/>
      <c r="M18" s="133"/>
    </row>
    <row r="19" ht="14.25" customHeight="1">
      <c r="B19" s="133"/>
      <c r="D19" s="133"/>
      <c r="E19" s="133"/>
      <c r="F19" s="133"/>
      <c r="G19" s="133"/>
      <c r="H19" s="133"/>
      <c r="J19" s="133"/>
      <c r="K19" s="133"/>
      <c r="L19" s="133"/>
      <c r="M19" s="133"/>
    </row>
    <row r="20" ht="14.25" customHeight="1">
      <c r="B20" s="133"/>
    </row>
    <row r="21" ht="14.25" customHeight="1">
      <c r="B21" s="133"/>
      <c r="I21" s="693" t="s">
        <v>1715</v>
      </c>
      <c r="J21" s="694">
        <f>IF(AND(TRUNC($I$14,4)=TRUNC($I$15,4),Distinctness!$G$13&gt;0),1,0)</f>
        <v>0</v>
      </c>
    </row>
    <row r="22" ht="14.25" customHeight="1">
      <c r="B22" s="133"/>
    </row>
    <row r="23" ht="14.25" customHeight="1">
      <c r="B23" s="133"/>
    </row>
    <row r="24" ht="14.25" customHeight="1">
      <c r="B24" s="133"/>
    </row>
    <row r="25" ht="14.25" customHeight="1">
      <c r="B25" s="133"/>
    </row>
    <row r="26" ht="14.25" customHeight="1">
      <c r="B26" s="133"/>
    </row>
    <row r="27" ht="14.25" customHeight="1">
      <c r="B27" s="133"/>
    </row>
    <row r="28" ht="14.25" customHeight="1">
      <c r="B28" s="133"/>
    </row>
    <row r="29" ht="14.25" customHeight="1">
      <c r="B29" s="133"/>
    </row>
    <row r="30" ht="14.25" customHeight="1">
      <c r="B30" s="133"/>
    </row>
    <row r="31" ht="14.25" customHeight="1">
      <c r="B31" s="133"/>
    </row>
    <row r="32" ht="14.25" customHeight="1">
      <c r="B32" s="133"/>
    </row>
    <row r="33" ht="14.25" customHeight="1">
      <c r="B33" s="133"/>
    </row>
    <row r="34" ht="14.25" customHeight="1">
      <c r="B34" s="133"/>
    </row>
    <row r="35" ht="14.25" customHeight="1">
      <c r="B35" s="133"/>
    </row>
    <row r="36" ht="14.25" customHeight="1">
      <c r="B36" s="133"/>
    </row>
    <row r="37" ht="14.25" customHeight="1">
      <c r="B37" s="133"/>
    </row>
    <row r="38" ht="14.25" customHeight="1">
      <c r="B38" s="133"/>
    </row>
    <row r="39" ht="14.25" customHeight="1">
      <c r="B39" s="133"/>
    </row>
    <row r="40" ht="14.25" customHeight="1">
      <c r="B40" s="133"/>
    </row>
    <row r="41" ht="14.25" customHeight="1">
      <c r="B41" s="133"/>
    </row>
    <row r="42" ht="14.25" customHeight="1">
      <c r="B42" s="133"/>
    </row>
    <row r="43" ht="14.25" customHeight="1">
      <c r="B43" s="133"/>
    </row>
    <row r="44" ht="14.25" customHeight="1">
      <c r="B44" s="133"/>
    </row>
    <row r="45" ht="14.25" customHeight="1">
      <c r="B45" s="133"/>
    </row>
    <row r="46" ht="14.25" customHeight="1">
      <c r="B46" s="133"/>
    </row>
    <row r="47" ht="14.25" customHeight="1">
      <c r="B47" s="133"/>
    </row>
    <row r="48" ht="14.25" customHeight="1">
      <c r="B48" s="133"/>
    </row>
    <row r="49" ht="14.25" customHeight="1">
      <c r="B49" s="133"/>
    </row>
    <row r="50" ht="14.25" customHeight="1">
      <c r="B50" s="133"/>
    </row>
    <row r="51" ht="14.25" customHeight="1">
      <c r="B51" s="133"/>
    </row>
    <row r="52" ht="14.25" customHeight="1">
      <c r="B52" s="133"/>
    </row>
    <row r="53" ht="14.25" customHeight="1">
      <c r="B53" s="133"/>
    </row>
    <row r="54" ht="14.25" customHeight="1">
      <c r="B54" s="133"/>
    </row>
    <row r="55" ht="14.25" customHeight="1">
      <c r="B55" s="133"/>
    </row>
    <row r="56" ht="14.25" customHeight="1">
      <c r="B56" s="133"/>
    </row>
    <row r="57" ht="14.25" customHeight="1">
      <c r="B57" s="133"/>
    </row>
    <row r="58" ht="14.25" customHeight="1">
      <c r="B58" s="133"/>
    </row>
    <row r="59" ht="14.25" customHeight="1">
      <c r="B59" s="133"/>
    </row>
    <row r="60" ht="14.25" customHeight="1">
      <c r="B60" s="133"/>
    </row>
    <row r="61" ht="14.25" customHeight="1">
      <c r="B61" s="133"/>
    </row>
    <row r="62" ht="14.25" customHeight="1">
      <c r="B62" s="133"/>
    </row>
    <row r="63" ht="14.25" customHeight="1">
      <c r="B63" s="133"/>
    </row>
    <row r="64" ht="14.25" customHeight="1">
      <c r="B64" s="133"/>
    </row>
    <row r="65" ht="14.25" customHeight="1">
      <c r="B65" s="133"/>
    </row>
    <row r="66" ht="14.25" customHeight="1">
      <c r="B66" s="133"/>
    </row>
    <row r="67" ht="14.25" customHeight="1">
      <c r="B67" s="133"/>
    </row>
    <row r="68" ht="14.25" customHeight="1">
      <c r="B68" s="133"/>
    </row>
    <row r="69" ht="14.25" customHeight="1">
      <c r="B69" s="133"/>
    </row>
    <row r="70" ht="14.25" customHeight="1">
      <c r="B70" s="133"/>
    </row>
    <row r="71" ht="14.25" customHeight="1">
      <c r="B71" s="133"/>
    </row>
    <row r="72" ht="14.25" customHeight="1">
      <c r="B72" s="133"/>
    </row>
    <row r="73" ht="14.25" customHeight="1">
      <c r="B73" s="133"/>
    </row>
    <row r="74" ht="14.25" customHeight="1">
      <c r="B74" s="133"/>
    </row>
    <row r="75" ht="14.25" customHeight="1">
      <c r="B75" s="133"/>
    </row>
    <row r="76" ht="14.25" customHeight="1">
      <c r="B76" s="133"/>
    </row>
    <row r="77" ht="14.25" customHeight="1">
      <c r="B77" s="133"/>
    </row>
    <row r="78" ht="14.25" customHeight="1">
      <c r="B78" s="133"/>
    </row>
    <row r="79" ht="14.25" customHeight="1">
      <c r="B79" s="133"/>
    </row>
    <row r="80" ht="14.25" customHeight="1">
      <c r="B80" s="133"/>
    </row>
    <row r="81" ht="14.25" customHeight="1">
      <c r="B81" s="133"/>
    </row>
    <row r="82" ht="14.25" customHeight="1">
      <c r="B82" s="133"/>
    </row>
    <row r="83" ht="14.25" customHeight="1">
      <c r="B83" s="133"/>
    </row>
    <row r="84" ht="14.25" customHeight="1">
      <c r="B84" s="133"/>
    </row>
    <row r="85" ht="14.25" customHeight="1">
      <c r="B85" s="133"/>
    </row>
    <row r="86" ht="14.25" customHeight="1">
      <c r="B86" s="133"/>
    </row>
    <row r="87" ht="14.25" customHeight="1">
      <c r="B87" s="133"/>
    </row>
    <row r="88" ht="14.25" customHeight="1">
      <c r="B88" s="133"/>
    </row>
    <row r="89" ht="14.25" customHeight="1">
      <c r="B89" s="133"/>
    </row>
    <row r="90" ht="14.25" customHeight="1">
      <c r="B90" s="133"/>
    </row>
    <row r="91" ht="14.25" customHeight="1">
      <c r="B91" s="133"/>
    </row>
    <row r="92" ht="14.25" customHeight="1">
      <c r="B92" s="133"/>
    </row>
    <row r="93" ht="14.25" customHeight="1">
      <c r="B93" s="133"/>
    </row>
    <row r="94" ht="14.25" customHeight="1">
      <c r="B94" s="133"/>
    </row>
    <row r="95" ht="14.25" customHeight="1">
      <c r="B95" s="133"/>
    </row>
    <row r="96" ht="14.25" customHeight="1">
      <c r="B96" s="133"/>
    </row>
    <row r="97" ht="14.25" customHeight="1">
      <c r="B97" s="133"/>
    </row>
    <row r="98" ht="14.25" customHeight="1">
      <c r="B98" s="133"/>
    </row>
    <row r="99" ht="14.25" customHeight="1">
      <c r="B99" s="133"/>
    </row>
    <row r="100" ht="14.25" customHeight="1">
      <c r="B100" s="133"/>
    </row>
    <row r="101" ht="14.25" customHeight="1">
      <c r="B101" s="133"/>
    </row>
    <row r="102" ht="14.25" customHeight="1">
      <c r="B102" s="133"/>
    </row>
    <row r="103" ht="14.25" customHeight="1">
      <c r="B103" s="133"/>
    </row>
    <row r="104" ht="14.25" customHeight="1">
      <c r="B104" s="133"/>
    </row>
    <row r="105" ht="14.25" customHeight="1">
      <c r="B105" s="133"/>
    </row>
    <row r="106" ht="14.25" customHeight="1">
      <c r="B106" s="133"/>
    </row>
    <row r="107" ht="14.25" customHeight="1">
      <c r="B107" s="133"/>
    </row>
    <row r="108" ht="14.25" customHeight="1">
      <c r="B108" s="133"/>
    </row>
    <row r="109" ht="14.25" customHeight="1">
      <c r="B109" s="133"/>
    </row>
    <row r="110" ht="14.25" customHeight="1">
      <c r="B110" s="133"/>
    </row>
    <row r="111" ht="14.25" customHeight="1">
      <c r="B111" s="133"/>
    </row>
    <row r="112" ht="14.25" customHeight="1">
      <c r="B112" s="133"/>
    </row>
    <row r="113" ht="14.25" customHeight="1">
      <c r="B113" s="133"/>
    </row>
    <row r="114" ht="14.25" customHeight="1">
      <c r="B114" s="133"/>
    </row>
    <row r="115" ht="14.25" customHeight="1">
      <c r="B115" s="133"/>
    </row>
    <row r="116" ht="14.25" customHeight="1">
      <c r="B116" s="133"/>
    </row>
    <row r="117" ht="14.25" customHeight="1">
      <c r="B117" s="133"/>
    </row>
    <row r="118" ht="14.25" customHeight="1">
      <c r="B118" s="133"/>
    </row>
    <row r="119" ht="14.25" customHeight="1">
      <c r="B119" s="133"/>
    </row>
    <row r="120" ht="14.25" customHeight="1">
      <c r="B120" s="133"/>
    </row>
    <row r="121" ht="14.25" customHeight="1">
      <c r="B121" s="133"/>
    </row>
    <row r="122" ht="14.25" customHeight="1">
      <c r="B122" s="133"/>
    </row>
    <row r="123" ht="14.25" customHeight="1">
      <c r="B123" s="133"/>
    </row>
    <row r="124" ht="14.25" customHeight="1">
      <c r="B124" s="133"/>
    </row>
    <row r="125" ht="14.25" customHeight="1">
      <c r="B125" s="133"/>
    </row>
    <row r="126" ht="14.25" customHeight="1">
      <c r="B126" s="133"/>
    </row>
    <row r="127" ht="14.25" customHeight="1">
      <c r="B127" s="133"/>
    </row>
    <row r="128" ht="14.25" customHeight="1">
      <c r="B128" s="133"/>
    </row>
    <row r="129" ht="14.25" customHeight="1">
      <c r="B129" s="133"/>
    </row>
    <row r="130" ht="14.25" customHeight="1">
      <c r="B130" s="133"/>
    </row>
    <row r="131" ht="14.25" customHeight="1">
      <c r="B131" s="133"/>
    </row>
    <row r="132" ht="14.25" customHeight="1">
      <c r="B132" s="133"/>
    </row>
    <row r="133" ht="14.25" customHeight="1">
      <c r="B133" s="133"/>
    </row>
    <row r="134" ht="14.25" customHeight="1">
      <c r="B134" s="133"/>
    </row>
    <row r="135" ht="14.25" customHeight="1">
      <c r="B135" s="133"/>
    </row>
    <row r="136" ht="14.25" customHeight="1">
      <c r="B136" s="133"/>
    </row>
    <row r="137" ht="14.25" customHeight="1">
      <c r="B137" s="133"/>
    </row>
    <row r="138" ht="14.25" customHeight="1">
      <c r="B138" s="133"/>
    </row>
    <row r="139" ht="14.25" customHeight="1">
      <c r="B139" s="133"/>
    </row>
    <row r="140" ht="14.25" customHeight="1">
      <c r="B140" s="133"/>
    </row>
    <row r="141" ht="14.25" customHeight="1">
      <c r="B141" s="133"/>
    </row>
    <row r="142" ht="14.25" customHeight="1">
      <c r="B142" s="133"/>
    </row>
    <row r="143" ht="14.25" customHeight="1">
      <c r="B143" s="133"/>
    </row>
    <row r="144" ht="14.25" customHeight="1">
      <c r="B144" s="133"/>
    </row>
    <row r="145" ht="14.25" customHeight="1">
      <c r="B145" s="133"/>
    </row>
    <row r="146" ht="14.25" customHeight="1">
      <c r="B146" s="133"/>
    </row>
    <row r="147" ht="14.25" customHeight="1">
      <c r="B147" s="133"/>
    </row>
    <row r="148" ht="14.25" customHeight="1">
      <c r="B148" s="133"/>
    </row>
    <row r="149" ht="14.25" customHeight="1">
      <c r="B149" s="133"/>
    </row>
    <row r="150" ht="14.25" customHeight="1">
      <c r="B150" s="133"/>
    </row>
    <row r="151" ht="14.25" customHeight="1">
      <c r="B151" s="133"/>
    </row>
    <row r="152" ht="14.25" customHeight="1">
      <c r="B152" s="133"/>
    </row>
    <row r="153" ht="14.25" customHeight="1">
      <c r="B153" s="133"/>
    </row>
    <row r="154" ht="14.25" customHeight="1">
      <c r="B154" s="133"/>
    </row>
    <row r="155" ht="14.25" customHeight="1">
      <c r="B155" s="133"/>
    </row>
    <row r="156" ht="14.25" customHeight="1">
      <c r="B156" s="133"/>
    </row>
    <row r="157" ht="14.25" customHeight="1">
      <c r="B157" s="133"/>
    </row>
    <row r="158" ht="14.25" customHeight="1">
      <c r="B158" s="133"/>
    </row>
    <row r="159" ht="14.25" customHeight="1">
      <c r="B159" s="133"/>
    </row>
    <row r="160" ht="14.25" customHeight="1">
      <c r="B160" s="133"/>
    </row>
    <row r="161" ht="14.25" customHeight="1">
      <c r="B161" s="133"/>
    </row>
    <row r="162" ht="14.25" customHeight="1">
      <c r="B162" s="133"/>
    </row>
    <row r="163" ht="14.25" customHeight="1">
      <c r="B163" s="133"/>
    </row>
    <row r="164" ht="14.25" customHeight="1">
      <c r="B164" s="133"/>
    </row>
    <row r="165" ht="14.25" customHeight="1">
      <c r="B165" s="133"/>
    </row>
    <row r="166" ht="14.25" customHeight="1">
      <c r="B166" s="133"/>
    </row>
    <row r="167" ht="14.25" customHeight="1">
      <c r="B167" s="133"/>
    </row>
    <row r="168" ht="14.25" customHeight="1">
      <c r="B168" s="133"/>
    </row>
    <row r="169" ht="14.25" customHeight="1">
      <c r="B169" s="133"/>
    </row>
    <row r="170" ht="14.25" customHeight="1">
      <c r="B170" s="133"/>
    </row>
    <row r="171" ht="14.25" customHeight="1">
      <c r="B171" s="133"/>
    </row>
    <row r="172" ht="14.25" customHeight="1">
      <c r="B172" s="133"/>
    </row>
    <row r="173" ht="14.25" customHeight="1">
      <c r="B173" s="133"/>
    </row>
    <row r="174" ht="14.25" customHeight="1">
      <c r="B174" s="133"/>
    </row>
    <row r="175" ht="14.25" customHeight="1">
      <c r="B175" s="133"/>
    </row>
    <row r="176" ht="14.25" customHeight="1">
      <c r="B176" s="133"/>
    </row>
    <row r="177" ht="14.25" customHeight="1">
      <c r="B177" s="133"/>
    </row>
    <row r="178" ht="14.25" customHeight="1">
      <c r="B178" s="133"/>
    </row>
    <row r="179" ht="14.25" customHeight="1">
      <c r="B179" s="133"/>
    </row>
    <row r="180" ht="14.25" customHeight="1">
      <c r="B180" s="133"/>
    </row>
    <row r="181" ht="14.25" customHeight="1">
      <c r="B181" s="133"/>
    </row>
    <row r="182" ht="14.25" customHeight="1">
      <c r="B182" s="133"/>
    </row>
    <row r="183" ht="14.25" customHeight="1">
      <c r="B183" s="133"/>
    </row>
    <row r="184" ht="14.25" customHeight="1">
      <c r="B184" s="133"/>
    </row>
    <row r="185" ht="14.25" customHeight="1">
      <c r="B185" s="133"/>
    </row>
    <row r="186" ht="14.25" customHeight="1">
      <c r="B186" s="133"/>
    </row>
    <row r="187" ht="14.25" customHeight="1">
      <c r="B187" s="133"/>
    </row>
    <row r="188" ht="14.25" customHeight="1">
      <c r="B188" s="133"/>
    </row>
    <row r="189" ht="14.25" customHeight="1">
      <c r="B189" s="133"/>
    </row>
    <row r="190" ht="14.25" customHeight="1">
      <c r="B190" s="133"/>
    </row>
    <row r="191" ht="14.25" customHeight="1">
      <c r="B191" s="133"/>
    </row>
    <row r="192" ht="14.25" customHeight="1">
      <c r="B192" s="133"/>
    </row>
    <row r="193" ht="14.25" customHeight="1">
      <c r="B193" s="133"/>
    </row>
    <row r="194" ht="14.25" customHeight="1">
      <c r="B194" s="133"/>
    </row>
    <row r="195" ht="14.25" customHeight="1">
      <c r="B195" s="133"/>
    </row>
    <row r="196" ht="14.25" customHeight="1">
      <c r="B196" s="133"/>
    </row>
    <row r="197" ht="14.25" customHeight="1">
      <c r="B197" s="133"/>
    </row>
    <row r="198" ht="14.25" customHeight="1">
      <c r="B198" s="133"/>
    </row>
    <row r="199" ht="14.25" customHeight="1">
      <c r="B199" s="133"/>
    </row>
    <row r="200" ht="14.25" customHeight="1">
      <c r="B200" s="133"/>
    </row>
    <row r="201" ht="14.25" customHeight="1">
      <c r="B201" s="133"/>
    </row>
    <row r="202" ht="14.25" customHeight="1">
      <c r="B202" s="133"/>
    </row>
    <row r="203" ht="14.25" customHeight="1">
      <c r="B203" s="133"/>
    </row>
    <row r="204" ht="14.25" customHeight="1">
      <c r="B204" s="133"/>
    </row>
    <row r="205" ht="14.25" customHeight="1">
      <c r="B205" s="133"/>
    </row>
    <row r="206" ht="14.25" customHeight="1">
      <c r="B206" s="133"/>
    </row>
    <row r="207" ht="14.25" customHeight="1">
      <c r="B207" s="133"/>
    </row>
    <row r="208" ht="14.25" customHeight="1">
      <c r="B208" s="133"/>
    </row>
    <row r="209" ht="14.25" customHeight="1">
      <c r="B209" s="133"/>
    </row>
    <row r="210" ht="14.25" customHeight="1">
      <c r="B210" s="133"/>
    </row>
    <row r="211" ht="14.25" customHeight="1">
      <c r="B211" s="133"/>
    </row>
    <row r="212" ht="14.25" customHeight="1">
      <c r="B212" s="133"/>
    </row>
    <row r="213" ht="14.25" customHeight="1">
      <c r="B213" s="133"/>
    </row>
    <row r="214" ht="14.25" customHeight="1">
      <c r="B214" s="133"/>
    </row>
    <row r="215" ht="14.25" customHeight="1">
      <c r="B215" s="133"/>
    </row>
    <row r="216" ht="14.25" customHeight="1">
      <c r="B216" s="133"/>
    </row>
    <row r="217" ht="14.25" customHeight="1">
      <c r="B217" s="133"/>
    </row>
    <row r="218" ht="14.25" customHeight="1">
      <c r="B218" s="133"/>
    </row>
    <row r="219" ht="14.25" customHeight="1">
      <c r="B219" s="133"/>
    </row>
    <row r="220" ht="14.25" customHeight="1">
      <c r="B220" s="133"/>
    </row>
    <row r="221" ht="14.25" customHeight="1">
      <c r="B221" s="133"/>
    </row>
    <row r="222" ht="14.25" customHeight="1">
      <c r="B222" s="133"/>
    </row>
    <row r="223" ht="14.25" customHeight="1">
      <c r="B223" s="133"/>
    </row>
    <row r="224" ht="14.25" customHeight="1">
      <c r="B224" s="133"/>
    </row>
    <row r="225" ht="14.25" customHeight="1">
      <c r="B225" s="133"/>
    </row>
    <row r="226" ht="14.25" customHeight="1">
      <c r="B226" s="133"/>
    </row>
    <row r="227" ht="14.25" customHeight="1">
      <c r="B227" s="133"/>
    </row>
    <row r="228" ht="14.25" customHeight="1">
      <c r="B228" s="133"/>
    </row>
    <row r="229" ht="14.25" customHeight="1">
      <c r="B229" s="133"/>
    </row>
    <row r="230" ht="14.25" customHeight="1">
      <c r="B230" s="133"/>
    </row>
    <row r="231" ht="14.25" customHeight="1">
      <c r="B231" s="133"/>
    </row>
    <row r="232" ht="14.25" customHeight="1">
      <c r="B232" s="133"/>
    </row>
    <row r="233" ht="14.25" customHeight="1">
      <c r="B233" s="133"/>
    </row>
    <row r="234" ht="14.25" customHeight="1">
      <c r="B234" s="133"/>
    </row>
    <row r="235" ht="14.25" customHeight="1">
      <c r="B235" s="133"/>
    </row>
    <row r="236" ht="14.25" customHeight="1">
      <c r="B236" s="133"/>
    </row>
    <row r="237" ht="14.25" customHeight="1">
      <c r="B237" s="133"/>
    </row>
    <row r="238" ht="14.25" customHeight="1">
      <c r="B238" s="133"/>
    </row>
    <row r="239" ht="14.25" customHeight="1">
      <c r="B239" s="133"/>
    </row>
    <row r="240" ht="14.25" customHeight="1">
      <c r="B240" s="133"/>
    </row>
    <row r="241" ht="14.25" customHeight="1">
      <c r="B241" s="133"/>
    </row>
    <row r="242" ht="14.25" customHeight="1">
      <c r="B242" s="133"/>
    </row>
    <row r="243" ht="14.25" customHeight="1">
      <c r="B243" s="133"/>
    </row>
    <row r="244" ht="14.25" customHeight="1">
      <c r="B244" s="133"/>
    </row>
    <row r="245" ht="14.25" customHeight="1">
      <c r="B245" s="133"/>
    </row>
    <row r="246" ht="14.25" customHeight="1">
      <c r="B246" s="133"/>
    </row>
    <row r="247" ht="14.25" customHeight="1">
      <c r="B247" s="133"/>
    </row>
    <row r="248" ht="14.25" customHeight="1">
      <c r="B248" s="133"/>
    </row>
    <row r="249" ht="14.25" customHeight="1">
      <c r="B249" s="133"/>
    </row>
    <row r="250" ht="14.25" customHeight="1">
      <c r="B250" s="133"/>
    </row>
    <row r="251" ht="14.25" customHeight="1">
      <c r="B251" s="133"/>
    </row>
    <row r="252" ht="14.25" customHeight="1">
      <c r="B252" s="133"/>
    </row>
    <row r="253" ht="14.25" customHeight="1">
      <c r="B253" s="133"/>
    </row>
    <row r="254" ht="14.25" customHeight="1">
      <c r="B254" s="133"/>
    </row>
    <row r="255" ht="14.25" customHeight="1">
      <c r="B255" s="133"/>
    </row>
    <row r="256" ht="14.25" customHeight="1">
      <c r="B256" s="133"/>
    </row>
    <row r="257" ht="14.25" customHeight="1">
      <c r="B257" s="133"/>
    </row>
    <row r="258" ht="14.25" customHeight="1">
      <c r="B258" s="133"/>
    </row>
    <row r="259" ht="14.25" customHeight="1">
      <c r="B259" s="133"/>
    </row>
    <row r="260" ht="14.25" customHeight="1">
      <c r="B260" s="133"/>
    </row>
    <row r="261" ht="14.25" customHeight="1">
      <c r="B261" s="133"/>
    </row>
    <row r="262" ht="14.25" customHeight="1">
      <c r="B262" s="133"/>
    </row>
    <row r="263" ht="14.25" customHeight="1">
      <c r="B263" s="133"/>
    </row>
    <row r="264" ht="14.25" customHeight="1">
      <c r="B264" s="133"/>
    </row>
    <row r="265" ht="14.25" customHeight="1">
      <c r="B265" s="133"/>
    </row>
    <row r="266" ht="14.25" customHeight="1">
      <c r="B266" s="133"/>
    </row>
    <row r="267" ht="14.25" customHeight="1">
      <c r="B267" s="133"/>
    </row>
    <row r="268" ht="14.25" customHeight="1">
      <c r="B268" s="133"/>
    </row>
    <row r="269" ht="14.25" customHeight="1">
      <c r="B269" s="133"/>
    </row>
    <row r="270" ht="14.25" customHeight="1">
      <c r="B270" s="133"/>
    </row>
    <row r="271" ht="14.25" customHeight="1">
      <c r="B271" s="133"/>
    </row>
    <row r="272" ht="14.25" customHeight="1">
      <c r="B272" s="133"/>
    </row>
    <row r="273" ht="14.25" customHeight="1">
      <c r="B273" s="133"/>
    </row>
    <row r="274" ht="14.25" customHeight="1">
      <c r="B274" s="133"/>
    </row>
    <row r="275" ht="14.25" customHeight="1">
      <c r="B275" s="133"/>
    </row>
    <row r="276" ht="14.25" customHeight="1">
      <c r="B276" s="133"/>
    </row>
    <row r="277" ht="14.25" customHeight="1">
      <c r="B277" s="133"/>
    </row>
    <row r="278" ht="14.25" customHeight="1">
      <c r="B278" s="133"/>
    </row>
    <row r="279" ht="14.25" customHeight="1">
      <c r="B279" s="133"/>
    </row>
    <row r="280" ht="14.25" customHeight="1">
      <c r="B280" s="133"/>
    </row>
    <row r="281" ht="14.25" customHeight="1">
      <c r="B281" s="133"/>
    </row>
    <row r="282" ht="14.25" customHeight="1">
      <c r="B282" s="133"/>
    </row>
    <row r="283" ht="14.25" customHeight="1">
      <c r="B283" s="133"/>
    </row>
    <row r="284" ht="14.25" customHeight="1">
      <c r="B284" s="133"/>
    </row>
    <row r="285" ht="14.25" customHeight="1">
      <c r="B285" s="133"/>
    </row>
    <row r="286" ht="14.25" customHeight="1">
      <c r="B286" s="133"/>
    </row>
    <row r="287" ht="14.25" customHeight="1">
      <c r="B287" s="133"/>
    </row>
    <row r="288" ht="14.25" customHeight="1">
      <c r="B288" s="133"/>
    </row>
    <row r="289" ht="14.25" customHeight="1">
      <c r="B289" s="133"/>
    </row>
    <row r="290" ht="14.25" customHeight="1">
      <c r="B290" s="133"/>
    </row>
    <row r="291" ht="14.25" customHeight="1">
      <c r="B291" s="133"/>
    </row>
    <row r="292" ht="14.25" customHeight="1">
      <c r="B292" s="133"/>
    </row>
    <row r="293" ht="14.25" customHeight="1">
      <c r="B293" s="133"/>
    </row>
    <row r="294" ht="14.25" customHeight="1">
      <c r="B294" s="133"/>
    </row>
    <row r="295" ht="14.25" customHeight="1">
      <c r="B295" s="133"/>
    </row>
    <row r="296" ht="14.25" customHeight="1">
      <c r="B296" s="133"/>
    </row>
    <row r="297" ht="14.25" customHeight="1">
      <c r="B297" s="133"/>
    </row>
    <row r="298" ht="14.25" customHeight="1">
      <c r="B298" s="133"/>
    </row>
    <row r="299" ht="14.25" customHeight="1">
      <c r="B299" s="133"/>
    </row>
    <row r="300" ht="14.25" customHeight="1">
      <c r="B300" s="133"/>
    </row>
    <row r="301" ht="14.25" customHeight="1">
      <c r="B301" s="133"/>
    </row>
    <row r="302" ht="14.25" customHeight="1">
      <c r="B302" s="133"/>
    </row>
    <row r="303" ht="14.25" customHeight="1">
      <c r="B303" s="133"/>
    </row>
    <row r="304" ht="14.25" customHeight="1">
      <c r="B304" s="133"/>
    </row>
    <row r="305" ht="14.25" customHeight="1">
      <c r="B305" s="133"/>
    </row>
    <row r="306" ht="14.25" customHeight="1">
      <c r="B306" s="133"/>
    </row>
    <row r="307" ht="14.25" customHeight="1">
      <c r="B307" s="133"/>
    </row>
    <row r="308" ht="14.25" customHeight="1">
      <c r="B308" s="133"/>
    </row>
    <row r="309" ht="14.25" customHeight="1">
      <c r="B309" s="133"/>
    </row>
    <row r="310" ht="14.25" customHeight="1">
      <c r="B310" s="133"/>
    </row>
    <row r="311" ht="14.25" customHeight="1">
      <c r="B311" s="133"/>
    </row>
    <row r="312" ht="14.25" customHeight="1">
      <c r="B312" s="133"/>
    </row>
    <row r="313" ht="14.25" customHeight="1">
      <c r="B313" s="133"/>
    </row>
    <row r="314" ht="14.25" customHeight="1">
      <c r="B314" s="133"/>
    </row>
    <row r="315" ht="14.25" customHeight="1">
      <c r="B315" s="133"/>
    </row>
    <row r="316" ht="14.25" customHeight="1">
      <c r="B316" s="133"/>
    </row>
    <row r="317" ht="14.25" customHeight="1">
      <c r="B317" s="133"/>
    </row>
    <row r="318" ht="14.25" customHeight="1">
      <c r="B318" s="133"/>
    </row>
    <row r="319" ht="14.25" customHeight="1">
      <c r="B319" s="133"/>
    </row>
    <row r="320" ht="14.25" customHeight="1">
      <c r="B320" s="133"/>
    </row>
    <row r="321" ht="14.25" customHeight="1">
      <c r="B321" s="133"/>
    </row>
    <row r="322" ht="14.25" customHeight="1">
      <c r="B322" s="133"/>
    </row>
    <row r="323" ht="14.25" customHeight="1">
      <c r="B323" s="133"/>
    </row>
    <row r="324" ht="14.25" customHeight="1">
      <c r="B324" s="133"/>
    </row>
    <row r="325" ht="14.25" customHeight="1">
      <c r="B325" s="133"/>
    </row>
    <row r="326" ht="14.25" customHeight="1">
      <c r="B326" s="133"/>
    </row>
    <row r="327" ht="14.25" customHeight="1">
      <c r="B327" s="133"/>
    </row>
    <row r="328" ht="14.25" customHeight="1">
      <c r="B328" s="133"/>
    </row>
    <row r="329" ht="14.25" customHeight="1">
      <c r="B329" s="133"/>
    </row>
    <row r="330" ht="14.25" customHeight="1">
      <c r="B330" s="133"/>
    </row>
    <row r="331" ht="14.25" customHeight="1">
      <c r="B331" s="133"/>
    </row>
    <row r="332" ht="14.25" customHeight="1">
      <c r="B332" s="133"/>
    </row>
    <row r="333" ht="14.25" customHeight="1">
      <c r="B333" s="133"/>
    </row>
    <row r="334" ht="14.25" customHeight="1">
      <c r="B334" s="133"/>
    </row>
    <row r="335" ht="14.25" customHeight="1">
      <c r="B335" s="133"/>
    </row>
    <row r="336" ht="14.25" customHeight="1">
      <c r="B336" s="133"/>
    </row>
    <row r="337" ht="14.25" customHeight="1">
      <c r="B337" s="133"/>
    </row>
    <row r="338" ht="14.25" customHeight="1">
      <c r="B338" s="133"/>
    </row>
    <row r="339" ht="14.25" customHeight="1">
      <c r="B339" s="133"/>
    </row>
    <row r="340" ht="14.25" customHeight="1">
      <c r="B340" s="133"/>
    </row>
    <row r="341" ht="14.25" customHeight="1">
      <c r="B341" s="133"/>
    </row>
    <row r="342" ht="14.25" customHeight="1">
      <c r="B342" s="133"/>
    </row>
    <row r="343" ht="14.25" customHeight="1">
      <c r="B343" s="133"/>
    </row>
    <row r="344" ht="14.25" customHeight="1">
      <c r="B344" s="133"/>
    </row>
    <row r="345" ht="14.25" customHeight="1">
      <c r="B345" s="133"/>
    </row>
    <row r="346" ht="14.25" customHeight="1">
      <c r="B346" s="133"/>
    </row>
    <row r="347" ht="14.25" customHeight="1">
      <c r="B347" s="133"/>
    </row>
    <row r="348" ht="14.25" customHeight="1">
      <c r="B348" s="133"/>
    </row>
    <row r="349" ht="14.25" customHeight="1">
      <c r="B349" s="133"/>
    </row>
    <row r="350" ht="14.25" customHeight="1">
      <c r="B350" s="133"/>
    </row>
    <row r="351" ht="14.25" customHeight="1">
      <c r="B351" s="133"/>
    </row>
    <row r="352" ht="14.25" customHeight="1">
      <c r="B352" s="133"/>
    </row>
    <row r="353" ht="14.25" customHeight="1">
      <c r="B353" s="133"/>
    </row>
    <row r="354" ht="14.25" customHeight="1">
      <c r="B354" s="133"/>
    </row>
    <row r="355" ht="14.25" customHeight="1">
      <c r="B355" s="133"/>
    </row>
    <row r="356" ht="14.25" customHeight="1">
      <c r="B356" s="133"/>
    </row>
    <row r="357" ht="14.25" customHeight="1">
      <c r="B357" s="133"/>
    </row>
    <row r="358" ht="14.25" customHeight="1">
      <c r="B358" s="133"/>
    </row>
    <row r="359" ht="14.25" customHeight="1">
      <c r="B359" s="133"/>
    </row>
    <row r="360" ht="14.25" customHeight="1">
      <c r="B360" s="133"/>
    </row>
    <row r="361" ht="14.25" customHeight="1">
      <c r="B361" s="133"/>
    </row>
    <row r="362" ht="14.25" customHeight="1">
      <c r="B362" s="133"/>
    </row>
    <row r="363" ht="14.25" customHeight="1">
      <c r="B363" s="133"/>
    </row>
    <row r="364" ht="14.25" customHeight="1">
      <c r="B364" s="133"/>
    </row>
    <row r="365" ht="14.25" customHeight="1">
      <c r="B365" s="133"/>
    </row>
    <row r="366" ht="14.25" customHeight="1">
      <c r="B366" s="133"/>
    </row>
    <row r="367" ht="14.25" customHeight="1">
      <c r="B367" s="133"/>
    </row>
    <row r="368" ht="14.25" customHeight="1">
      <c r="B368" s="133"/>
    </row>
    <row r="369" ht="14.25" customHeight="1">
      <c r="B369" s="133"/>
    </row>
    <row r="370" ht="14.25" customHeight="1">
      <c r="B370" s="133"/>
    </row>
    <row r="371" ht="14.25" customHeight="1">
      <c r="B371" s="133"/>
    </row>
    <row r="372" ht="14.25" customHeight="1">
      <c r="B372" s="133"/>
    </row>
    <row r="373" ht="14.25" customHeight="1">
      <c r="B373" s="133"/>
    </row>
    <row r="374" ht="14.25" customHeight="1">
      <c r="B374" s="133"/>
    </row>
    <row r="375" ht="14.25" customHeight="1">
      <c r="B375" s="133"/>
    </row>
    <row r="376" ht="14.25" customHeight="1">
      <c r="B376" s="133"/>
    </row>
    <row r="377" ht="14.25" customHeight="1">
      <c r="B377" s="133"/>
    </row>
    <row r="378" ht="14.25" customHeight="1">
      <c r="B378" s="133"/>
    </row>
    <row r="379" ht="14.25" customHeight="1">
      <c r="B379" s="133"/>
    </row>
    <row r="380" ht="14.25" customHeight="1">
      <c r="B380" s="133"/>
    </row>
    <row r="381" ht="14.25" customHeight="1">
      <c r="B381" s="133"/>
    </row>
    <row r="382" ht="14.25" customHeight="1">
      <c r="B382" s="133"/>
    </row>
    <row r="383" ht="14.25" customHeight="1">
      <c r="B383" s="133"/>
    </row>
    <row r="384" ht="14.25" customHeight="1">
      <c r="B384" s="133"/>
    </row>
    <row r="385" ht="14.25" customHeight="1">
      <c r="B385" s="133"/>
    </row>
    <row r="386" ht="14.25" customHeight="1">
      <c r="B386" s="133"/>
    </row>
    <row r="387" ht="14.25" customHeight="1">
      <c r="B387" s="133"/>
    </row>
    <row r="388" ht="14.25" customHeight="1">
      <c r="B388" s="133"/>
    </row>
    <row r="389" ht="14.25" customHeight="1">
      <c r="B389" s="133"/>
    </row>
    <row r="390" ht="14.25" customHeight="1">
      <c r="B390" s="133"/>
    </row>
    <row r="391" ht="14.25" customHeight="1">
      <c r="B391" s="133"/>
    </row>
    <row r="392" ht="14.25" customHeight="1">
      <c r="B392" s="133"/>
    </row>
    <row r="393" ht="14.25" customHeight="1">
      <c r="B393" s="133"/>
    </row>
    <row r="394" ht="14.25" customHeight="1">
      <c r="B394" s="133"/>
    </row>
    <row r="395" ht="14.25" customHeight="1">
      <c r="B395" s="133"/>
    </row>
    <row r="396" ht="14.25" customHeight="1">
      <c r="B396" s="133"/>
    </row>
    <row r="397" ht="14.25" customHeight="1">
      <c r="B397" s="133"/>
    </row>
    <row r="398" ht="14.25" customHeight="1">
      <c r="B398" s="133"/>
    </row>
    <row r="399" ht="14.25" customHeight="1">
      <c r="B399" s="133"/>
    </row>
    <row r="400" ht="14.25" customHeight="1">
      <c r="B400" s="133"/>
    </row>
    <row r="401" ht="14.25" customHeight="1">
      <c r="B401" s="133"/>
    </row>
    <row r="402" ht="14.25" customHeight="1">
      <c r="B402" s="133"/>
    </row>
    <row r="403" ht="14.25" customHeight="1">
      <c r="B403" s="133"/>
    </row>
    <row r="404" ht="14.25" customHeight="1">
      <c r="B404" s="133"/>
    </row>
    <row r="405" ht="14.25" customHeight="1">
      <c r="B405" s="133"/>
    </row>
    <row r="406" ht="14.25" customHeight="1">
      <c r="B406" s="133"/>
    </row>
    <row r="407" ht="14.25" customHeight="1">
      <c r="B407" s="133"/>
    </row>
    <row r="408" ht="14.25" customHeight="1">
      <c r="B408" s="133"/>
    </row>
    <row r="409" ht="14.25" customHeight="1">
      <c r="B409" s="133"/>
    </row>
    <row r="410" ht="14.25" customHeight="1">
      <c r="B410" s="133"/>
    </row>
    <row r="411" ht="14.25" customHeight="1">
      <c r="B411" s="133"/>
    </row>
    <row r="412" ht="14.25" customHeight="1">
      <c r="B412" s="133"/>
    </row>
    <row r="413" ht="14.25" customHeight="1">
      <c r="B413" s="133"/>
    </row>
    <row r="414" ht="14.25" customHeight="1">
      <c r="B414" s="133"/>
    </row>
    <row r="415" ht="14.25" customHeight="1">
      <c r="B415" s="133"/>
    </row>
    <row r="416" ht="14.25" customHeight="1">
      <c r="B416" s="133"/>
    </row>
    <row r="417" ht="14.25" customHeight="1">
      <c r="B417" s="133"/>
    </row>
    <row r="418" ht="14.25" customHeight="1">
      <c r="B418" s="133"/>
    </row>
    <row r="419" ht="14.25" customHeight="1">
      <c r="B419" s="133"/>
    </row>
    <row r="420" ht="14.25" customHeight="1">
      <c r="B420" s="133"/>
    </row>
    <row r="421" ht="14.25" customHeight="1">
      <c r="B421" s="133"/>
    </row>
    <row r="422" ht="14.25" customHeight="1">
      <c r="B422" s="133"/>
    </row>
    <row r="423" ht="14.25" customHeight="1">
      <c r="B423" s="133"/>
    </row>
    <row r="424" ht="14.25" customHeight="1">
      <c r="B424" s="133"/>
    </row>
    <row r="425" ht="14.25" customHeight="1">
      <c r="B425" s="133"/>
    </row>
    <row r="426" ht="14.25" customHeight="1">
      <c r="B426" s="133"/>
    </row>
    <row r="427" ht="14.25" customHeight="1">
      <c r="B427" s="133"/>
    </row>
    <row r="428" ht="14.25" customHeight="1">
      <c r="B428" s="133"/>
    </row>
    <row r="429" ht="14.25" customHeight="1">
      <c r="B429" s="133"/>
    </row>
    <row r="430" ht="14.25" customHeight="1">
      <c r="B430" s="133"/>
    </row>
    <row r="431" ht="14.25" customHeight="1">
      <c r="B431" s="133"/>
    </row>
    <row r="432" ht="14.25" customHeight="1">
      <c r="B432" s="133"/>
    </row>
    <row r="433" ht="14.25" customHeight="1">
      <c r="B433" s="133"/>
    </row>
    <row r="434" ht="14.25" customHeight="1">
      <c r="B434" s="133"/>
    </row>
    <row r="435" ht="14.25" customHeight="1">
      <c r="B435" s="133"/>
    </row>
    <row r="436" ht="14.25" customHeight="1">
      <c r="B436" s="133"/>
    </row>
    <row r="437" ht="14.25" customHeight="1">
      <c r="B437" s="133"/>
    </row>
    <row r="438" ht="14.25" customHeight="1">
      <c r="B438" s="133"/>
    </row>
    <row r="439" ht="14.25" customHeight="1">
      <c r="B439" s="133"/>
    </row>
    <row r="440" ht="14.25" customHeight="1">
      <c r="B440" s="133"/>
    </row>
    <row r="441" ht="14.25" customHeight="1">
      <c r="B441" s="133"/>
    </row>
    <row r="442" ht="14.25" customHeight="1">
      <c r="B442" s="133"/>
    </row>
    <row r="443" ht="14.25" customHeight="1">
      <c r="B443" s="133"/>
    </row>
    <row r="444" ht="14.25" customHeight="1">
      <c r="B444" s="133"/>
    </row>
    <row r="445" ht="14.25" customHeight="1">
      <c r="B445" s="133"/>
    </row>
    <row r="446" ht="14.25" customHeight="1">
      <c r="B446" s="133"/>
    </row>
    <row r="447" ht="14.25" customHeight="1">
      <c r="B447" s="133"/>
    </row>
    <row r="448" ht="14.25" customHeight="1">
      <c r="B448" s="133"/>
    </row>
    <row r="449" ht="14.25" customHeight="1">
      <c r="B449" s="133"/>
    </row>
    <row r="450" ht="14.25" customHeight="1">
      <c r="B450" s="133"/>
    </row>
    <row r="451" ht="14.25" customHeight="1">
      <c r="B451" s="133"/>
    </row>
    <row r="452" ht="14.25" customHeight="1">
      <c r="B452" s="133"/>
    </row>
    <row r="453" ht="14.25" customHeight="1">
      <c r="B453" s="133"/>
    </row>
    <row r="454" ht="14.25" customHeight="1">
      <c r="B454" s="133"/>
    </row>
    <row r="455" ht="14.25" customHeight="1">
      <c r="B455" s="133"/>
    </row>
    <row r="456" ht="14.25" customHeight="1">
      <c r="B456" s="133"/>
    </row>
    <row r="457" ht="14.25" customHeight="1">
      <c r="B457" s="133"/>
    </row>
    <row r="458" ht="14.25" customHeight="1">
      <c r="B458" s="133"/>
    </row>
    <row r="459" ht="14.25" customHeight="1">
      <c r="B459" s="133"/>
    </row>
    <row r="460" ht="14.25" customHeight="1">
      <c r="B460" s="133"/>
    </row>
    <row r="461" ht="14.25" customHeight="1">
      <c r="B461" s="133"/>
    </row>
    <row r="462" ht="14.25" customHeight="1">
      <c r="B462" s="133"/>
    </row>
    <row r="463" ht="14.25" customHeight="1">
      <c r="B463" s="133"/>
    </row>
    <row r="464" ht="14.25" customHeight="1">
      <c r="B464" s="133"/>
    </row>
    <row r="465" ht="14.25" customHeight="1">
      <c r="B465" s="133"/>
    </row>
    <row r="466" ht="14.25" customHeight="1">
      <c r="B466" s="133"/>
    </row>
    <row r="467" ht="14.25" customHeight="1">
      <c r="B467" s="133"/>
    </row>
    <row r="468" ht="14.25" customHeight="1">
      <c r="B468" s="133"/>
    </row>
    <row r="469" ht="14.25" customHeight="1">
      <c r="B469" s="133"/>
    </row>
    <row r="470" ht="14.25" customHeight="1">
      <c r="B470" s="133"/>
    </row>
    <row r="471" ht="14.25" customHeight="1">
      <c r="B471" s="133"/>
    </row>
    <row r="472" ht="14.25" customHeight="1">
      <c r="B472" s="133"/>
    </row>
    <row r="473" ht="14.25" customHeight="1">
      <c r="B473" s="133"/>
    </row>
    <row r="474" ht="14.25" customHeight="1">
      <c r="B474" s="133"/>
    </row>
    <row r="475" ht="14.25" customHeight="1">
      <c r="B475" s="133"/>
    </row>
    <row r="476" ht="14.25" customHeight="1">
      <c r="B476" s="133"/>
    </row>
    <row r="477" ht="14.25" customHeight="1">
      <c r="B477" s="133"/>
    </row>
    <row r="478" ht="14.25" customHeight="1">
      <c r="B478" s="133"/>
    </row>
    <row r="479" ht="14.25" customHeight="1">
      <c r="B479" s="133"/>
    </row>
    <row r="480" ht="14.25" customHeight="1">
      <c r="B480" s="133"/>
    </row>
    <row r="481" ht="14.25" customHeight="1">
      <c r="B481" s="133"/>
    </row>
    <row r="482" ht="14.25" customHeight="1">
      <c r="B482" s="133"/>
    </row>
    <row r="483" ht="14.25" customHeight="1">
      <c r="B483" s="133"/>
    </row>
    <row r="484" ht="14.25" customHeight="1">
      <c r="B484" s="133"/>
    </row>
    <row r="485" ht="14.25" customHeight="1">
      <c r="B485" s="133"/>
    </row>
    <row r="486" ht="14.25" customHeight="1">
      <c r="B486" s="133"/>
    </row>
    <row r="487" ht="14.25" customHeight="1">
      <c r="B487" s="133"/>
    </row>
    <row r="488" ht="14.25" customHeight="1">
      <c r="B488" s="133"/>
    </row>
    <row r="489" ht="14.25" customHeight="1">
      <c r="B489" s="133"/>
    </row>
    <row r="490" ht="14.25" customHeight="1">
      <c r="B490" s="133"/>
    </row>
    <row r="491" ht="14.25" customHeight="1">
      <c r="B491" s="133"/>
    </row>
    <row r="492" ht="14.25" customHeight="1">
      <c r="B492" s="133"/>
    </row>
    <row r="493" ht="14.25" customHeight="1">
      <c r="B493" s="133"/>
    </row>
    <row r="494" ht="14.25" customHeight="1">
      <c r="B494" s="133"/>
    </row>
    <row r="495" ht="14.25" customHeight="1">
      <c r="B495" s="133"/>
    </row>
    <row r="496" ht="14.25" customHeight="1">
      <c r="B496" s="133"/>
    </row>
    <row r="497" ht="14.25" customHeight="1">
      <c r="B497" s="133"/>
    </row>
    <row r="498" ht="14.25" customHeight="1">
      <c r="B498" s="133"/>
    </row>
    <row r="499" ht="14.25" customHeight="1">
      <c r="B499" s="133"/>
    </row>
    <row r="500" ht="14.25" customHeight="1">
      <c r="B500" s="133"/>
    </row>
    <row r="501" ht="14.25" customHeight="1">
      <c r="B501" s="133"/>
    </row>
    <row r="502" ht="14.25" customHeight="1">
      <c r="B502" s="133"/>
    </row>
    <row r="503" ht="14.25" customHeight="1">
      <c r="B503" s="133"/>
    </row>
    <row r="504" ht="14.25" customHeight="1">
      <c r="B504" s="133"/>
    </row>
    <row r="505" ht="14.25" customHeight="1">
      <c r="B505" s="133"/>
    </row>
    <row r="506" ht="14.25" customHeight="1">
      <c r="B506" s="133"/>
    </row>
    <row r="507" ht="14.25" customHeight="1">
      <c r="B507" s="133"/>
    </row>
    <row r="508" ht="14.25" customHeight="1">
      <c r="B508" s="133"/>
    </row>
    <row r="509" ht="14.25" customHeight="1">
      <c r="B509" s="133"/>
    </row>
    <row r="510" ht="14.25" customHeight="1">
      <c r="B510" s="133"/>
    </row>
    <row r="511" ht="14.25" customHeight="1">
      <c r="B511" s="133"/>
    </row>
    <row r="512" ht="14.25" customHeight="1">
      <c r="B512" s="133"/>
    </row>
    <row r="513" ht="14.25" customHeight="1">
      <c r="B513" s="133"/>
    </row>
    <row r="514" ht="14.25" customHeight="1">
      <c r="B514" s="133"/>
    </row>
    <row r="515" ht="14.25" customHeight="1">
      <c r="B515" s="133"/>
    </row>
    <row r="516" ht="14.25" customHeight="1">
      <c r="B516" s="133"/>
    </row>
    <row r="517" ht="14.25" customHeight="1">
      <c r="B517" s="133"/>
    </row>
    <row r="518" ht="14.25" customHeight="1">
      <c r="B518" s="133"/>
    </row>
    <row r="519" ht="14.25" customHeight="1">
      <c r="B519" s="133"/>
    </row>
    <row r="520" ht="14.25" customHeight="1">
      <c r="B520" s="133"/>
    </row>
    <row r="521" ht="14.25" customHeight="1">
      <c r="B521" s="133"/>
    </row>
    <row r="522" ht="14.25" customHeight="1">
      <c r="B522" s="133"/>
    </row>
    <row r="523" ht="14.25" customHeight="1">
      <c r="B523" s="133"/>
    </row>
    <row r="524" ht="14.25" customHeight="1">
      <c r="B524" s="133"/>
    </row>
    <row r="525" ht="14.25" customHeight="1">
      <c r="B525" s="133"/>
    </row>
    <row r="526" ht="14.25" customHeight="1">
      <c r="B526" s="133"/>
    </row>
    <row r="527" ht="14.25" customHeight="1">
      <c r="B527" s="133"/>
    </row>
    <row r="528" ht="14.25" customHeight="1">
      <c r="B528" s="133"/>
    </row>
    <row r="529" ht="14.25" customHeight="1">
      <c r="B529" s="133"/>
    </row>
    <row r="530" ht="14.25" customHeight="1">
      <c r="B530" s="133"/>
    </row>
    <row r="531" ht="14.25" customHeight="1">
      <c r="B531" s="133"/>
    </row>
    <row r="532" ht="14.25" customHeight="1">
      <c r="B532" s="133"/>
    </row>
    <row r="533" ht="14.25" customHeight="1">
      <c r="B533" s="133"/>
    </row>
    <row r="534" ht="14.25" customHeight="1">
      <c r="B534" s="133"/>
    </row>
    <row r="535" ht="14.25" customHeight="1">
      <c r="B535" s="133"/>
    </row>
    <row r="536" ht="14.25" customHeight="1">
      <c r="B536" s="133"/>
    </row>
    <row r="537" ht="14.25" customHeight="1">
      <c r="B537" s="133"/>
    </row>
    <row r="538" ht="14.25" customHeight="1">
      <c r="B538" s="133"/>
    </row>
    <row r="539" ht="14.25" customHeight="1">
      <c r="B539" s="133"/>
    </row>
    <row r="540" ht="14.25" customHeight="1">
      <c r="B540" s="133"/>
    </row>
    <row r="541" ht="14.25" customHeight="1">
      <c r="B541" s="133"/>
    </row>
    <row r="542" ht="14.25" customHeight="1">
      <c r="B542" s="133"/>
    </row>
    <row r="543" ht="14.25" customHeight="1">
      <c r="B543" s="133"/>
    </row>
    <row r="544" ht="14.25" customHeight="1">
      <c r="B544" s="133"/>
    </row>
    <row r="545" ht="14.25" customHeight="1">
      <c r="B545" s="133"/>
    </row>
    <row r="546" ht="14.25" customHeight="1">
      <c r="B546" s="133"/>
    </row>
    <row r="547" ht="14.25" customHeight="1">
      <c r="B547" s="133"/>
    </row>
    <row r="548" ht="14.25" customHeight="1">
      <c r="B548" s="133"/>
    </row>
    <row r="549" ht="14.25" customHeight="1">
      <c r="B549" s="133"/>
    </row>
    <row r="550" ht="14.25" customHeight="1">
      <c r="B550" s="133"/>
    </row>
    <row r="551" ht="14.25" customHeight="1">
      <c r="B551" s="133"/>
    </row>
    <row r="552" ht="14.25" customHeight="1">
      <c r="B552" s="133"/>
    </row>
    <row r="553" ht="14.25" customHeight="1">
      <c r="B553" s="133"/>
    </row>
    <row r="554" ht="14.25" customHeight="1">
      <c r="B554" s="133"/>
    </row>
    <row r="555" ht="14.25" customHeight="1">
      <c r="B555" s="133"/>
    </row>
    <row r="556" ht="14.25" customHeight="1">
      <c r="B556" s="133"/>
    </row>
    <row r="557" ht="14.25" customHeight="1">
      <c r="B557" s="133"/>
    </row>
    <row r="558" ht="14.25" customHeight="1">
      <c r="B558" s="133"/>
    </row>
    <row r="559" ht="14.25" customHeight="1">
      <c r="B559" s="133"/>
    </row>
    <row r="560" ht="14.25" customHeight="1">
      <c r="B560" s="133"/>
    </row>
    <row r="561" ht="14.25" customHeight="1">
      <c r="B561" s="133"/>
    </row>
    <row r="562" ht="14.25" customHeight="1">
      <c r="B562" s="133"/>
    </row>
    <row r="563" ht="14.25" customHeight="1">
      <c r="B563" s="133"/>
    </row>
    <row r="564" ht="14.25" customHeight="1">
      <c r="B564" s="133"/>
    </row>
    <row r="565" ht="14.25" customHeight="1">
      <c r="B565" s="133"/>
    </row>
    <row r="566" ht="14.25" customHeight="1">
      <c r="B566" s="133"/>
    </row>
    <row r="567" ht="14.25" customHeight="1">
      <c r="B567" s="133"/>
    </row>
    <row r="568" ht="14.25" customHeight="1">
      <c r="B568" s="133"/>
    </row>
    <row r="569" ht="14.25" customHeight="1">
      <c r="B569" s="133"/>
    </row>
    <row r="570" ht="14.25" customHeight="1">
      <c r="B570" s="133"/>
    </row>
    <row r="571" ht="14.25" customHeight="1">
      <c r="B571" s="133"/>
    </row>
    <row r="572" ht="14.25" customHeight="1">
      <c r="B572" s="133"/>
    </row>
    <row r="573" ht="14.25" customHeight="1">
      <c r="B573" s="133"/>
    </row>
    <row r="574" ht="14.25" customHeight="1">
      <c r="B574" s="133"/>
    </row>
    <row r="575" ht="14.25" customHeight="1">
      <c r="B575" s="133"/>
    </row>
    <row r="576" ht="14.25" customHeight="1">
      <c r="B576" s="133"/>
    </row>
    <row r="577" ht="14.25" customHeight="1">
      <c r="B577" s="133"/>
    </row>
    <row r="578" ht="14.25" customHeight="1">
      <c r="B578" s="133"/>
    </row>
    <row r="579" ht="14.25" customHeight="1">
      <c r="B579" s="133"/>
    </row>
    <row r="580" ht="14.25" customHeight="1">
      <c r="B580" s="133"/>
    </row>
    <row r="581" ht="14.25" customHeight="1">
      <c r="B581" s="133"/>
    </row>
    <row r="582" ht="14.25" customHeight="1">
      <c r="B582" s="133"/>
    </row>
    <row r="583" ht="14.25" customHeight="1">
      <c r="B583" s="133"/>
    </row>
    <row r="584" ht="14.25" customHeight="1">
      <c r="B584" s="133"/>
    </row>
    <row r="585" ht="14.25" customHeight="1">
      <c r="B585" s="133"/>
    </row>
    <row r="586" ht="14.25" customHeight="1">
      <c r="B586" s="133"/>
    </row>
    <row r="587" ht="14.25" customHeight="1">
      <c r="B587" s="133"/>
    </row>
    <row r="588" ht="14.25" customHeight="1">
      <c r="B588" s="133"/>
    </row>
    <row r="589" ht="14.25" customHeight="1">
      <c r="B589" s="133"/>
    </row>
    <row r="590" ht="14.25" customHeight="1">
      <c r="B590" s="133"/>
    </row>
    <row r="591" ht="14.25" customHeight="1">
      <c r="B591" s="133"/>
    </row>
    <row r="592" ht="14.25" customHeight="1">
      <c r="B592" s="133"/>
    </row>
    <row r="593" ht="14.25" customHeight="1">
      <c r="B593" s="133"/>
    </row>
    <row r="594" ht="14.25" customHeight="1">
      <c r="B594" s="133"/>
    </row>
    <row r="595" ht="14.25" customHeight="1">
      <c r="B595" s="133"/>
    </row>
    <row r="596" ht="14.25" customHeight="1">
      <c r="B596" s="133"/>
    </row>
    <row r="597" ht="14.25" customHeight="1">
      <c r="B597" s="133"/>
    </row>
    <row r="598" ht="14.25" customHeight="1">
      <c r="B598" s="133"/>
    </row>
    <row r="599" ht="14.25" customHeight="1">
      <c r="B599" s="133"/>
    </row>
    <row r="600" ht="14.25" customHeight="1">
      <c r="B600" s="133"/>
    </row>
    <row r="601" ht="14.25" customHeight="1">
      <c r="B601" s="133"/>
    </row>
    <row r="602" ht="14.25" customHeight="1">
      <c r="B602" s="133"/>
    </row>
    <row r="603" ht="14.25" customHeight="1">
      <c r="B603" s="133"/>
    </row>
    <row r="604" ht="14.25" customHeight="1">
      <c r="B604" s="133"/>
    </row>
    <row r="605" ht="14.25" customHeight="1">
      <c r="B605" s="133"/>
    </row>
    <row r="606" ht="14.25" customHeight="1">
      <c r="B606" s="133"/>
    </row>
    <row r="607" ht="14.25" customHeight="1">
      <c r="B607" s="133"/>
    </row>
    <row r="608" ht="14.25" customHeight="1">
      <c r="B608" s="133"/>
    </row>
    <row r="609" ht="14.25" customHeight="1">
      <c r="B609" s="133"/>
    </row>
    <row r="610" ht="14.25" customHeight="1">
      <c r="B610" s="133"/>
    </row>
    <row r="611" ht="14.25" customHeight="1">
      <c r="B611" s="133"/>
    </row>
    <row r="612" ht="14.25" customHeight="1">
      <c r="B612" s="133"/>
    </row>
    <row r="613" ht="14.25" customHeight="1">
      <c r="B613" s="133"/>
    </row>
    <row r="614" ht="14.25" customHeight="1">
      <c r="B614" s="133"/>
    </row>
    <row r="615" ht="14.25" customHeight="1">
      <c r="B615" s="133"/>
    </row>
    <row r="616" ht="14.25" customHeight="1">
      <c r="B616" s="133"/>
    </row>
    <row r="617" ht="14.25" customHeight="1">
      <c r="B617" s="133"/>
    </row>
    <row r="618" ht="14.25" customHeight="1">
      <c r="B618" s="133"/>
    </row>
    <row r="619" ht="14.25" customHeight="1">
      <c r="B619" s="133"/>
    </row>
    <row r="620" ht="14.25" customHeight="1">
      <c r="B620" s="133"/>
    </row>
    <row r="621" ht="14.25" customHeight="1">
      <c r="B621" s="133"/>
    </row>
    <row r="622" ht="14.25" customHeight="1">
      <c r="B622" s="133"/>
    </row>
    <row r="623" ht="14.25" customHeight="1">
      <c r="B623" s="133"/>
    </row>
    <row r="624" ht="14.25" customHeight="1">
      <c r="B624" s="133"/>
    </row>
    <row r="625" ht="14.25" customHeight="1">
      <c r="B625" s="133"/>
    </row>
    <row r="626" ht="14.25" customHeight="1">
      <c r="B626" s="133"/>
    </row>
    <row r="627" ht="14.25" customHeight="1">
      <c r="B627" s="133"/>
    </row>
    <row r="628" ht="14.25" customHeight="1">
      <c r="B628" s="133"/>
    </row>
    <row r="629" ht="14.25" customHeight="1">
      <c r="B629" s="133"/>
    </row>
    <row r="630" ht="14.25" customHeight="1">
      <c r="B630" s="133"/>
    </row>
    <row r="631" ht="14.25" customHeight="1">
      <c r="B631" s="133"/>
    </row>
    <row r="632" ht="14.25" customHeight="1">
      <c r="B632" s="133"/>
    </row>
    <row r="633" ht="14.25" customHeight="1">
      <c r="B633" s="133"/>
    </row>
    <row r="634" ht="14.25" customHeight="1">
      <c r="B634" s="133"/>
    </row>
    <row r="635" ht="14.25" customHeight="1">
      <c r="B635" s="133"/>
    </row>
    <row r="636" ht="14.25" customHeight="1">
      <c r="B636" s="133"/>
    </row>
    <row r="637" ht="14.25" customHeight="1">
      <c r="B637" s="133"/>
    </row>
    <row r="638" ht="14.25" customHeight="1">
      <c r="B638" s="133"/>
    </row>
    <row r="639" ht="14.25" customHeight="1">
      <c r="B639" s="133"/>
    </row>
    <row r="640" ht="14.25" customHeight="1">
      <c r="B640" s="133"/>
    </row>
    <row r="641" ht="14.25" customHeight="1">
      <c r="B641" s="133"/>
    </row>
    <row r="642" ht="14.25" customHeight="1">
      <c r="B642" s="133"/>
    </row>
    <row r="643" ht="14.25" customHeight="1">
      <c r="B643" s="133"/>
    </row>
    <row r="644" ht="14.25" customHeight="1">
      <c r="B644" s="133"/>
    </row>
    <row r="645" ht="14.25" customHeight="1">
      <c r="B645" s="133"/>
    </row>
    <row r="646" ht="14.25" customHeight="1">
      <c r="B646" s="133"/>
    </row>
    <row r="647" ht="14.25" customHeight="1">
      <c r="B647" s="133"/>
    </row>
    <row r="648" ht="14.25" customHeight="1">
      <c r="B648" s="133"/>
    </row>
    <row r="649" ht="14.25" customHeight="1">
      <c r="B649" s="133"/>
    </row>
    <row r="650" ht="14.25" customHeight="1">
      <c r="B650" s="133"/>
    </row>
    <row r="651" ht="14.25" customHeight="1">
      <c r="B651" s="133"/>
    </row>
    <row r="652" ht="14.25" customHeight="1">
      <c r="B652" s="133"/>
    </row>
    <row r="653" ht="14.25" customHeight="1">
      <c r="B653" s="133"/>
    </row>
    <row r="654" ht="14.25" customHeight="1">
      <c r="B654" s="133"/>
    </row>
    <row r="655" ht="14.25" customHeight="1">
      <c r="B655" s="133"/>
    </row>
    <row r="656" ht="14.25" customHeight="1">
      <c r="B656" s="133"/>
    </row>
    <row r="657" ht="14.25" customHeight="1">
      <c r="B657" s="133"/>
    </row>
    <row r="658" ht="14.25" customHeight="1">
      <c r="B658" s="133"/>
    </row>
    <row r="659" ht="14.25" customHeight="1">
      <c r="B659" s="133"/>
    </row>
    <row r="660" ht="14.25" customHeight="1">
      <c r="B660" s="133"/>
    </row>
    <row r="661" ht="14.25" customHeight="1">
      <c r="B661" s="133"/>
    </row>
    <row r="662" ht="14.25" customHeight="1">
      <c r="B662" s="133"/>
    </row>
    <row r="663" ht="14.25" customHeight="1">
      <c r="B663" s="133"/>
    </row>
    <row r="664" ht="14.25" customHeight="1">
      <c r="B664" s="133"/>
    </row>
    <row r="665" ht="14.25" customHeight="1">
      <c r="B665" s="133"/>
    </row>
    <row r="666" ht="14.25" customHeight="1">
      <c r="B666" s="133"/>
    </row>
    <row r="667" ht="14.25" customHeight="1">
      <c r="B667" s="133"/>
    </row>
    <row r="668" ht="14.25" customHeight="1">
      <c r="B668" s="133"/>
    </row>
    <row r="669" ht="14.25" customHeight="1">
      <c r="B669" s="133"/>
    </row>
    <row r="670" ht="14.25" customHeight="1">
      <c r="B670" s="133"/>
    </row>
    <row r="671" ht="14.25" customHeight="1">
      <c r="B671" s="133"/>
    </row>
    <row r="672" ht="14.25" customHeight="1">
      <c r="B672" s="133"/>
    </row>
    <row r="673" ht="14.25" customHeight="1">
      <c r="B673" s="133"/>
    </row>
    <row r="674" ht="14.25" customHeight="1">
      <c r="B674" s="133"/>
    </row>
    <row r="675" ht="14.25" customHeight="1">
      <c r="B675" s="133"/>
    </row>
    <row r="676" ht="14.25" customHeight="1">
      <c r="B676" s="133"/>
    </row>
    <row r="677" ht="14.25" customHeight="1">
      <c r="B677" s="133"/>
    </row>
    <row r="678" ht="14.25" customHeight="1">
      <c r="B678" s="133"/>
    </row>
    <row r="679" ht="14.25" customHeight="1">
      <c r="B679" s="133"/>
    </row>
    <row r="680" ht="14.25" customHeight="1">
      <c r="B680" s="133"/>
    </row>
    <row r="681" ht="14.25" customHeight="1">
      <c r="B681" s="133"/>
    </row>
    <row r="682" ht="14.25" customHeight="1">
      <c r="B682" s="133"/>
    </row>
    <row r="683" ht="14.25" customHeight="1">
      <c r="B683" s="133"/>
    </row>
    <row r="684" ht="14.25" customHeight="1">
      <c r="B684" s="133"/>
    </row>
    <row r="685" ht="14.25" customHeight="1">
      <c r="B685" s="133"/>
    </row>
    <row r="686" ht="14.25" customHeight="1">
      <c r="B686" s="133"/>
    </row>
    <row r="687" ht="14.25" customHeight="1">
      <c r="B687" s="133"/>
    </row>
    <row r="688" ht="14.25" customHeight="1">
      <c r="B688" s="133"/>
    </row>
    <row r="689" ht="14.25" customHeight="1">
      <c r="B689" s="133"/>
    </row>
    <row r="690" ht="14.25" customHeight="1">
      <c r="B690" s="133"/>
    </row>
    <row r="691" ht="14.25" customHeight="1">
      <c r="B691" s="133"/>
    </row>
    <row r="692" ht="14.25" customHeight="1">
      <c r="B692" s="133"/>
    </row>
    <row r="693" ht="14.25" customHeight="1">
      <c r="B693" s="133"/>
    </row>
    <row r="694" ht="14.25" customHeight="1">
      <c r="B694" s="133"/>
    </row>
    <row r="695" ht="14.25" customHeight="1">
      <c r="B695" s="133"/>
    </row>
    <row r="696" ht="14.25" customHeight="1">
      <c r="B696" s="133"/>
    </row>
    <row r="697" ht="14.25" customHeight="1">
      <c r="B697" s="133"/>
    </row>
    <row r="698" ht="14.25" customHeight="1">
      <c r="B698" s="133"/>
    </row>
    <row r="699" ht="14.25" customHeight="1">
      <c r="B699" s="133"/>
    </row>
    <row r="700" ht="14.25" customHeight="1">
      <c r="B700" s="133"/>
    </row>
    <row r="701" ht="14.25" customHeight="1">
      <c r="B701" s="133"/>
    </row>
    <row r="702" ht="14.25" customHeight="1">
      <c r="B702" s="133"/>
    </row>
    <row r="703" ht="14.25" customHeight="1">
      <c r="B703" s="133"/>
    </row>
    <row r="704" ht="14.25" customHeight="1">
      <c r="B704" s="133"/>
    </row>
    <row r="705" ht="14.25" customHeight="1">
      <c r="B705" s="133"/>
    </row>
    <row r="706" ht="14.25" customHeight="1">
      <c r="B706" s="133"/>
    </row>
    <row r="707" ht="14.25" customHeight="1">
      <c r="B707" s="133"/>
    </row>
    <row r="708" ht="14.25" customHeight="1">
      <c r="B708" s="133"/>
    </row>
    <row r="709" ht="14.25" customHeight="1">
      <c r="B709" s="133"/>
    </row>
    <row r="710" ht="14.25" customHeight="1">
      <c r="B710" s="133"/>
    </row>
    <row r="711" ht="14.25" customHeight="1">
      <c r="B711" s="133"/>
    </row>
    <row r="712" ht="14.25" customHeight="1">
      <c r="B712" s="133"/>
    </row>
    <row r="713" ht="14.25" customHeight="1">
      <c r="B713" s="133"/>
    </row>
    <row r="714" ht="14.25" customHeight="1">
      <c r="B714" s="133"/>
    </row>
    <row r="715" ht="14.25" customHeight="1">
      <c r="B715" s="133"/>
    </row>
    <row r="716" ht="14.25" customHeight="1">
      <c r="B716" s="133"/>
    </row>
    <row r="717" ht="14.25" customHeight="1">
      <c r="B717" s="133"/>
    </row>
    <row r="718" ht="14.25" customHeight="1">
      <c r="B718" s="133"/>
    </row>
    <row r="719" ht="14.25" customHeight="1">
      <c r="B719" s="133"/>
    </row>
    <row r="720" ht="14.25" customHeight="1">
      <c r="B720" s="133"/>
    </row>
    <row r="721" ht="14.25" customHeight="1">
      <c r="B721" s="133"/>
    </row>
    <row r="722" ht="14.25" customHeight="1">
      <c r="B722" s="133"/>
    </row>
    <row r="723" ht="14.25" customHeight="1">
      <c r="B723" s="133"/>
    </row>
    <row r="724" ht="14.25" customHeight="1">
      <c r="B724" s="133"/>
    </row>
    <row r="725" ht="14.25" customHeight="1">
      <c r="B725" s="133"/>
    </row>
    <row r="726" ht="14.25" customHeight="1">
      <c r="B726" s="133"/>
    </row>
    <row r="727" ht="14.25" customHeight="1">
      <c r="B727" s="133"/>
    </row>
    <row r="728" ht="14.25" customHeight="1">
      <c r="B728" s="133"/>
    </row>
    <row r="729" ht="14.25" customHeight="1">
      <c r="B729" s="133"/>
    </row>
    <row r="730" ht="14.25" customHeight="1">
      <c r="B730" s="133"/>
    </row>
    <row r="731" ht="14.25" customHeight="1">
      <c r="B731" s="133"/>
    </row>
    <row r="732" ht="14.25" customHeight="1">
      <c r="B732" s="133"/>
    </row>
    <row r="733" ht="14.25" customHeight="1">
      <c r="B733" s="133"/>
    </row>
    <row r="734" ht="14.25" customHeight="1">
      <c r="B734" s="133"/>
    </row>
    <row r="735" ht="14.25" customHeight="1">
      <c r="B735" s="133"/>
    </row>
    <row r="736" ht="14.25" customHeight="1">
      <c r="B736" s="133"/>
    </row>
    <row r="737" ht="14.25" customHeight="1">
      <c r="B737" s="133"/>
    </row>
    <row r="738" ht="14.25" customHeight="1">
      <c r="B738" s="133"/>
    </row>
    <row r="739" ht="14.25" customHeight="1">
      <c r="B739" s="133"/>
    </row>
    <row r="740" ht="14.25" customHeight="1">
      <c r="B740" s="133"/>
    </row>
    <row r="741" ht="14.25" customHeight="1">
      <c r="B741" s="133"/>
    </row>
    <row r="742" ht="14.25" customHeight="1">
      <c r="B742" s="133"/>
    </row>
    <row r="743" ht="14.25" customHeight="1">
      <c r="B743" s="133"/>
    </row>
    <row r="744" ht="14.25" customHeight="1">
      <c r="B744" s="133"/>
    </row>
    <row r="745" ht="14.25" customHeight="1">
      <c r="B745" s="133"/>
    </row>
    <row r="746" ht="14.25" customHeight="1">
      <c r="B746" s="133"/>
    </row>
    <row r="747" ht="14.25" customHeight="1">
      <c r="B747" s="133"/>
    </row>
    <row r="748" ht="14.25" customHeight="1">
      <c r="B748" s="133"/>
    </row>
    <row r="749" ht="14.25" customHeight="1">
      <c r="B749" s="133"/>
    </row>
    <row r="750" ht="14.25" customHeight="1">
      <c r="B750" s="133"/>
    </row>
    <row r="751" ht="14.25" customHeight="1">
      <c r="B751" s="133"/>
    </row>
    <row r="752" ht="14.25" customHeight="1">
      <c r="B752" s="133"/>
    </row>
    <row r="753" ht="14.25" customHeight="1">
      <c r="B753" s="133"/>
    </row>
    <row r="754" ht="14.25" customHeight="1">
      <c r="B754" s="133"/>
    </row>
    <row r="755" ht="14.25" customHeight="1">
      <c r="B755" s="133"/>
    </row>
    <row r="756" ht="14.25" customHeight="1">
      <c r="B756" s="133"/>
    </row>
    <row r="757" ht="14.25" customHeight="1">
      <c r="B757" s="133"/>
    </row>
    <row r="758" ht="14.25" customHeight="1">
      <c r="B758" s="133"/>
    </row>
    <row r="759" ht="14.25" customHeight="1">
      <c r="B759" s="133"/>
    </row>
    <row r="760" ht="14.25" customHeight="1">
      <c r="B760" s="133"/>
    </row>
    <row r="761" ht="14.25" customHeight="1">
      <c r="B761" s="133"/>
    </row>
    <row r="762" ht="14.25" customHeight="1">
      <c r="B762" s="133"/>
    </row>
    <row r="763" ht="14.25" customHeight="1">
      <c r="B763" s="133"/>
    </row>
    <row r="764" ht="14.25" customHeight="1">
      <c r="B764" s="133"/>
    </row>
    <row r="765" ht="14.25" customHeight="1">
      <c r="B765" s="133"/>
    </row>
    <row r="766" ht="14.25" customHeight="1">
      <c r="B766" s="133"/>
    </row>
    <row r="767" ht="14.25" customHeight="1">
      <c r="B767" s="133"/>
    </row>
    <row r="768" ht="14.25" customHeight="1">
      <c r="B768" s="133"/>
    </row>
    <row r="769" ht="14.25" customHeight="1">
      <c r="B769" s="133"/>
    </row>
    <row r="770" ht="14.25" customHeight="1">
      <c r="B770" s="133"/>
    </row>
    <row r="771" ht="14.25" customHeight="1">
      <c r="B771" s="133"/>
    </row>
    <row r="772" ht="14.25" customHeight="1">
      <c r="B772" s="133"/>
    </row>
    <row r="773" ht="14.25" customHeight="1">
      <c r="B773" s="133"/>
    </row>
    <row r="774" ht="14.25" customHeight="1">
      <c r="B774" s="133"/>
    </row>
    <row r="775" ht="14.25" customHeight="1">
      <c r="B775" s="133"/>
    </row>
    <row r="776" ht="14.25" customHeight="1">
      <c r="B776" s="133"/>
    </row>
    <row r="777" ht="14.25" customHeight="1">
      <c r="B777" s="133"/>
    </row>
    <row r="778" ht="14.25" customHeight="1">
      <c r="B778" s="133"/>
    </row>
    <row r="779" ht="14.25" customHeight="1">
      <c r="B779" s="133"/>
    </row>
    <row r="780" ht="14.25" customHeight="1">
      <c r="B780" s="133"/>
    </row>
    <row r="781" ht="14.25" customHeight="1">
      <c r="B781" s="133"/>
    </row>
    <row r="782" ht="14.25" customHeight="1">
      <c r="B782" s="133"/>
    </row>
    <row r="783" ht="14.25" customHeight="1">
      <c r="B783" s="133"/>
    </row>
    <row r="784" ht="14.25" customHeight="1">
      <c r="B784" s="133"/>
    </row>
    <row r="785" ht="14.25" customHeight="1">
      <c r="B785" s="133"/>
    </row>
    <row r="786" ht="14.25" customHeight="1">
      <c r="B786" s="133"/>
    </row>
    <row r="787" ht="14.25" customHeight="1">
      <c r="B787" s="133"/>
    </row>
    <row r="788" ht="14.25" customHeight="1">
      <c r="B788" s="133"/>
    </row>
    <row r="789" ht="14.25" customHeight="1">
      <c r="B789" s="133"/>
    </row>
    <row r="790" ht="14.25" customHeight="1">
      <c r="B790" s="133"/>
    </row>
    <row r="791" ht="14.25" customHeight="1">
      <c r="B791" s="133"/>
    </row>
    <row r="792" ht="14.25" customHeight="1">
      <c r="B792" s="133"/>
    </row>
    <row r="793" ht="14.25" customHeight="1">
      <c r="B793" s="133"/>
    </row>
    <row r="794" ht="14.25" customHeight="1">
      <c r="B794" s="133"/>
    </row>
    <row r="795" ht="14.25" customHeight="1">
      <c r="B795" s="133"/>
    </row>
    <row r="796" ht="14.25" customHeight="1">
      <c r="B796" s="133"/>
    </row>
    <row r="797" ht="14.25" customHeight="1">
      <c r="B797" s="133"/>
    </row>
    <row r="798" ht="14.25" customHeight="1">
      <c r="B798" s="133"/>
    </row>
    <row r="799" ht="14.25" customHeight="1">
      <c r="B799" s="133"/>
    </row>
    <row r="800" ht="14.25" customHeight="1">
      <c r="B800" s="133"/>
    </row>
    <row r="801" ht="14.25" customHeight="1">
      <c r="B801" s="133"/>
    </row>
    <row r="802" ht="14.25" customHeight="1">
      <c r="B802" s="133"/>
    </row>
    <row r="803" ht="14.25" customHeight="1">
      <c r="B803" s="133"/>
    </row>
    <row r="804" ht="14.25" customHeight="1">
      <c r="B804" s="133"/>
    </row>
    <row r="805" ht="14.25" customHeight="1">
      <c r="B805" s="133"/>
    </row>
    <row r="806" ht="14.25" customHeight="1">
      <c r="B806" s="133"/>
    </row>
    <row r="807" ht="14.25" customHeight="1">
      <c r="B807" s="133"/>
    </row>
    <row r="808" ht="14.25" customHeight="1">
      <c r="B808" s="133"/>
    </row>
    <row r="809" ht="14.25" customHeight="1">
      <c r="B809" s="133"/>
    </row>
    <row r="810" ht="14.25" customHeight="1">
      <c r="B810" s="133"/>
    </row>
    <row r="811" ht="14.25" customHeight="1">
      <c r="B811" s="133"/>
    </row>
    <row r="812" ht="14.25" customHeight="1">
      <c r="B812" s="133"/>
    </row>
    <row r="813" ht="14.25" customHeight="1">
      <c r="B813" s="133"/>
    </row>
    <row r="814" ht="14.25" customHeight="1">
      <c r="B814" s="133"/>
    </row>
    <row r="815" ht="14.25" customHeight="1">
      <c r="B815" s="133"/>
    </row>
    <row r="816" ht="14.25" customHeight="1">
      <c r="B816" s="133"/>
    </row>
    <row r="817" ht="14.25" customHeight="1">
      <c r="B817" s="133"/>
    </row>
    <row r="818" ht="14.25" customHeight="1">
      <c r="B818" s="133"/>
    </row>
    <row r="819" ht="14.25" customHeight="1">
      <c r="B819" s="133"/>
    </row>
    <row r="820" ht="14.25" customHeight="1">
      <c r="B820" s="133"/>
    </row>
    <row r="821" ht="14.25" customHeight="1">
      <c r="B821" s="133"/>
    </row>
    <row r="822" ht="14.25" customHeight="1">
      <c r="B822" s="133"/>
    </row>
    <row r="823" ht="14.25" customHeight="1">
      <c r="B823" s="133"/>
    </row>
    <row r="824" ht="14.25" customHeight="1">
      <c r="B824" s="133"/>
    </row>
    <row r="825" ht="14.25" customHeight="1">
      <c r="B825" s="133"/>
    </row>
    <row r="826" ht="14.25" customHeight="1">
      <c r="B826" s="133"/>
    </row>
    <row r="827" ht="14.25" customHeight="1">
      <c r="B827" s="133"/>
    </row>
    <row r="828" ht="14.25" customHeight="1">
      <c r="B828" s="133"/>
    </row>
    <row r="829" ht="14.25" customHeight="1">
      <c r="B829" s="133"/>
    </row>
    <row r="830" ht="14.25" customHeight="1">
      <c r="B830" s="133"/>
    </row>
    <row r="831" ht="14.25" customHeight="1">
      <c r="B831" s="133"/>
    </row>
    <row r="832" ht="14.25" customHeight="1">
      <c r="B832" s="133"/>
    </row>
    <row r="833" ht="14.25" customHeight="1">
      <c r="B833" s="133"/>
    </row>
    <row r="834" ht="14.25" customHeight="1">
      <c r="B834" s="133"/>
    </row>
    <row r="835" ht="14.25" customHeight="1">
      <c r="B835" s="133"/>
    </row>
    <row r="836" ht="14.25" customHeight="1">
      <c r="B836" s="133"/>
    </row>
    <row r="837" ht="14.25" customHeight="1">
      <c r="B837" s="133"/>
    </row>
    <row r="838" ht="14.25" customHeight="1">
      <c r="B838" s="133"/>
    </row>
    <row r="839" ht="14.25" customHeight="1">
      <c r="B839" s="133"/>
    </row>
    <row r="840" ht="14.25" customHeight="1">
      <c r="B840" s="133"/>
    </row>
    <row r="841" ht="14.25" customHeight="1">
      <c r="B841" s="133"/>
    </row>
    <row r="842" ht="14.25" customHeight="1">
      <c r="B842" s="133"/>
    </row>
    <row r="843" ht="14.25" customHeight="1">
      <c r="B843" s="133"/>
    </row>
    <row r="844" ht="14.25" customHeight="1">
      <c r="B844" s="133"/>
    </row>
    <row r="845" ht="14.25" customHeight="1">
      <c r="B845" s="133"/>
    </row>
    <row r="846" ht="14.25" customHeight="1">
      <c r="B846" s="133"/>
    </row>
    <row r="847" ht="14.25" customHeight="1">
      <c r="B847" s="133"/>
    </row>
    <row r="848" ht="14.25" customHeight="1">
      <c r="B848" s="133"/>
    </row>
    <row r="849" ht="14.25" customHeight="1">
      <c r="B849" s="133"/>
    </row>
    <row r="850" ht="14.25" customHeight="1">
      <c r="B850" s="133"/>
    </row>
    <row r="851" ht="14.25" customHeight="1">
      <c r="B851" s="133"/>
    </row>
    <row r="852" ht="14.25" customHeight="1">
      <c r="B852" s="133"/>
    </row>
    <row r="853" ht="14.25" customHeight="1">
      <c r="B853" s="133"/>
    </row>
    <row r="854" ht="14.25" customHeight="1">
      <c r="B854" s="133"/>
    </row>
    <row r="855" ht="14.25" customHeight="1">
      <c r="B855" s="133"/>
    </row>
    <row r="856" ht="14.25" customHeight="1">
      <c r="B856" s="133"/>
    </row>
    <row r="857" ht="14.25" customHeight="1">
      <c r="B857" s="133"/>
    </row>
    <row r="858" ht="14.25" customHeight="1">
      <c r="B858" s="133"/>
    </row>
    <row r="859" ht="14.25" customHeight="1">
      <c r="B859" s="133"/>
    </row>
    <row r="860" ht="14.25" customHeight="1">
      <c r="B860" s="133"/>
    </row>
    <row r="861" ht="14.25" customHeight="1">
      <c r="B861" s="133"/>
    </row>
    <row r="862" ht="14.25" customHeight="1">
      <c r="B862" s="133"/>
    </row>
    <row r="863" ht="14.25" customHeight="1">
      <c r="B863" s="133"/>
    </row>
    <row r="864" ht="14.25" customHeight="1">
      <c r="B864" s="133"/>
    </row>
    <row r="865" ht="14.25" customHeight="1">
      <c r="B865" s="133"/>
    </row>
    <row r="866" ht="14.25" customHeight="1">
      <c r="B866" s="133"/>
    </row>
    <row r="867" ht="14.25" customHeight="1">
      <c r="B867" s="133"/>
    </row>
    <row r="868" ht="14.25" customHeight="1">
      <c r="B868" s="133"/>
    </row>
    <row r="869" ht="14.25" customHeight="1">
      <c r="B869" s="133"/>
    </row>
    <row r="870" ht="14.25" customHeight="1">
      <c r="B870" s="133"/>
    </row>
    <row r="871" ht="14.25" customHeight="1">
      <c r="B871" s="133"/>
    </row>
    <row r="872" ht="14.25" customHeight="1">
      <c r="B872" s="133"/>
    </row>
    <row r="873" ht="14.25" customHeight="1">
      <c r="B873" s="133"/>
    </row>
    <row r="874" ht="14.25" customHeight="1">
      <c r="B874" s="133"/>
    </row>
    <row r="875" ht="14.25" customHeight="1">
      <c r="B875" s="133"/>
    </row>
    <row r="876" ht="14.25" customHeight="1">
      <c r="B876" s="133"/>
    </row>
    <row r="877" ht="14.25" customHeight="1">
      <c r="B877" s="133"/>
    </row>
    <row r="878" ht="14.25" customHeight="1">
      <c r="B878" s="133"/>
    </row>
    <row r="879" ht="14.25" customHeight="1">
      <c r="B879" s="133"/>
    </row>
    <row r="880" ht="14.25" customHeight="1">
      <c r="B880" s="133"/>
    </row>
    <row r="881" ht="14.25" customHeight="1">
      <c r="B881" s="133"/>
    </row>
    <row r="882" ht="14.25" customHeight="1">
      <c r="B882" s="133"/>
    </row>
    <row r="883" ht="14.25" customHeight="1">
      <c r="B883" s="133"/>
    </row>
    <row r="884" ht="14.25" customHeight="1">
      <c r="B884" s="133"/>
    </row>
    <row r="885" ht="14.25" customHeight="1">
      <c r="B885" s="133"/>
    </row>
    <row r="886" ht="14.25" customHeight="1">
      <c r="B886" s="133"/>
    </row>
    <row r="887" ht="14.25" customHeight="1">
      <c r="B887" s="133"/>
    </row>
    <row r="888" ht="14.25" customHeight="1">
      <c r="B888" s="133"/>
    </row>
    <row r="889" ht="14.25" customHeight="1">
      <c r="B889" s="133"/>
    </row>
    <row r="890" ht="14.25" customHeight="1">
      <c r="B890" s="133"/>
    </row>
    <row r="891" ht="14.25" customHeight="1">
      <c r="B891" s="133"/>
    </row>
    <row r="892" ht="14.25" customHeight="1">
      <c r="B892" s="133"/>
    </row>
    <row r="893" ht="14.25" customHeight="1">
      <c r="B893" s="133"/>
    </row>
    <row r="894" ht="14.25" customHeight="1">
      <c r="B894" s="133"/>
    </row>
    <row r="895" ht="14.25" customHeight="1">
      <c r="B895" s="133"/>
    </row>
    <row r="896" ht="14.25" customHeight="1">
      <c r="B896" s="133"/>
    </row>
    <row r="897" ht="14.25" customHeight="1">
      <c r="B897" s="133"/>
    </row>
    <row r="898" ht="14.25" customHeight="1">
      <c r="B898" s="133"/>
    </row>
    <row r="899" ht="14.25" customHeight="1">
      <c r="B899" s="133"/>
    </row>
    <row r="900" ht="14.25" customHeight="1">
      <c r="B900" s="133"/>
    </row>
    <row r="901" ht="14.25" customHeight="1">
      <c r="B901" s="133"/>
    </row>
    <row r="902" ht="14.25" customHeight="1">
      <c r="B902" s="133"/>
    </row>
    <row r="903" ht="14.25" customHeight="1">
      <c r="B903" s="133"/>
    </row>
    <row r="904" ht="14.25" customHeight="1">
      <c r="B904" s="133"/>
    </row>
    <row r="905" ht="14.25" customHeight="1">
      <c r="B905" s="133"/>
    </row>
    <row r="906" ht="14.25" customHeight="1">
      <c r="B906" s="133"/>
    </row>
    <row r="907" ht="14.25" customHeight="1">
      <c r="B907" s="133"/>
    </row>
    <row r="908" ht="14.25" customHeight="1">
      <c r="B908" s="133"/>
    </row>
    <row r="909" ht="14.25" customHeight="1">
      <c r="B909" s="133"/>
    </row>
    <row r="910" ht="14.25" customHeight="1">
      <c r="B910" s="133"/>
    </row>
    <row r="911" ht="14.25" customHeight="1">
      <c r="B911" s="133"/>
    </row>
    <row r="912" ht="14.25" customHeight="1">
      <c r="B912" s="133"/>
    </row>
    <row r="913" ht="14.25" customHeight="1">
      <c r="B913" s="133"/>
    </row>
    <row r="914" ht="14.25" customHeight="1">
      <c r="B914" s="133"/>
    </row>
    <row r="915" ht="14.25" customHeight="1">
      <c r="B915" s="133"/>
    </row>
    <row r="916" ht="14.25" customHeight="1">
      <c r="B916" s="133"/>
    </row>
    <row r="917" ht="14.25" customHeight="1">
      <c r="B917" s="133"/>
    </row>
    <row r="918" ht="14.25" customHeight="1">
      <c r="B918" s="133"/>
    </row>
    <row r="919" ht="14.25" customHeight="1">
      <c r="B919" s="133"/>
    </row>
    <row r="920" ht="14.25" customHeight="1">
      <c r="B920" s="133"/>
    </row>
    <row r="921" ht="14.25" customHeight="1">
      <c r="B921" s="133"/>
    </row>
    <row r="922" ht="14.25" customHeight="1">
      <c r="B922" s="133"/>
    </row>
    <row r="923" ht="14.25" customHeight="1">
      <c r="B923" s="133"/>
    </row>
    <row r="924" ht="14.25" customHeight="1">
      <c r="B924" s="133"/>
    </row>
    <row r="925" ht="14.25" customHeight="1">
      <c r="B925" s="133"/>
    </row>
    <row r="926" ht="14.25" customHeight="1">
      <c r="B926" s="133"/>
    </row>
    <row r="927" ht="14.25" customHeight="1">
      <c r="B927" s="133"/>
    </row>
    <row r="928" ht="14.25" customHeight="1">
      <c r="B928" s="133"/>
    </row>
    <row r="929" ht="14.25" customHeight="1">
      <c r="B929" s="133"/>
    </row>
    <row r="930" ht="14.25" customHeight="1">
      <c r="B930" s="133"/>
    </row>
    <row r="931" ht="14.25" customHeight="1">
      <c r="B931" s="133"/>
    </row>
    <row r="932" ht="14.25" customHeight="1">
      <c r="B932" s="133"/>
    </row>
    <row r="933" ht="14.25" customHeight="1">
      <c r="B933" s="133"/>
    </row>
    <row r="934" ht="14.25" customHeight="1">
      <c r="B934" s="133"/>
    </row>
    <row r="935" ht="14.25" customHeight="1">
      <c r="B935" s="133"/>
    </row>
    <row r="936" ht="14.25" customHeight="1">
      <c r="B936" s="133"/>
    </row>
    <row r="937" ht="14.25" customHeight="1">
      <c r="B937" s="133"/>
    </row>
    <row r="938" ht="14.25" customHeight="1">
      <c r="B938" s="133"/>
    </row>
    <row r="939" ht="14.25" customHeight="1">
      <c r="B939" s="133"/>
    </row>
    <row r="940" ht="14.25" customHeight="1">
      <c r="B940" s="133"/>
    </row>
    <row r="941" ht="14.25" customHeight="1">
      <c r="B941" s="133"/>
    </row>
    <row r="942" ht="14.25" customHeight="1">
      <c r="B942" s="133"/>
    </row>
    <row r="943" ht="14.25" customHeight="1">
      <c r="B943" s="133"/>
    </row>
    <row r="944" ht="14.25" customHeight="1">
      <c r="B944" s="133"/>
    </row>
    <row r="945" ht="14.25" customHeight="1">
      <c r="B945" s="133"/>
    </row>
    <row r="946" ht="14.25" customHeight="1">
      <c r="B946" s="133"/>
    </row>
    <row r="947" ht="14.25" customHeight="1">
      <c r="B947" s="133"/>
    </row>
    <row r="948" ht="14.25" customHeight="1">
      <c r="B948" s="133"/>
    </row>
    <row r="949" ht="14.25" customHeight="1">
      <c r="B949" s="133"/>
    </row>
    <row r="950" ht="14.25" customHeight="1">
      <c r="B950" s="133"/>
    </row>
    <row r="951" ht="14.25" customHeight="1">
      <c r="B951" s="133"/>
    </row>
    <row r="952" ht="14.25" customHeight="1">
      <c r="B952" s="133"/>
    </row>
    <row r="953" ht="14.25" customHeight="1">
      <c r="B953" s="133"/>
    </row>
    <row r="954" ht="14.25" customHeight="1">
      <c r="B954" s="133"/>
    </row>
    <row r="955" ht="14.25" customHeight="1">
      <c r="B955" s="133"/>
    </row>
    <row r="956" ht="14.25" customHeight="1">
      <c r="B956" s="133"/>
    </row>
    <row r="957" ht="14.25" customHeight="1">
      <c r="B957" s="133"/>
    </row>
    <row r="958" ht="14.25" customHeight="1">
      <c r="B958" s="133"/>
    </row>
    <row r="959" ht="14.25" customHeight="1">
      <c r="B959" s="133"/>
    </row>
    <row r="960" ht="14.25" customHeight="1">
      <c r="B960" s="133"/>
    </row>
    <row r="961" ht="14.25" customHeight="1">
      <c r="B961" s="133"/>
    </row>
    <row r="962" ht="14.25" customHeight="1">
      <c r="B962" s="133"/>
    </row>
    <row r="963" ht="14.25" customHeight="1">
      <c r="B963" s="133"/>
    </row>
    <row r="964" ht="14.25" customHeight="1">
      <c r="B964" s="133"/>
    </row>
    <row r="965" ht="14.25" customHeight="1">
      <c r="B965" s="133"/>
    </row>
    <row r="966" ht="14.25" customHeight="1">
      <c r="B966" s="133"/>
    </row>
    <row r="967" ht="14.25" customHeight="1">
      <c r="B967" s="133"/>
    </row>
    <row r="968" ht="14.25" customHeight="1">
      <c r="B968" s="133"/>
    </row>
    <row r="969" ht="14.25" customHeight="1">
      <c r="B969" s="133"/>
    </row>
    <row r="970" ht="14.25" customHeight="1">
      <c r="B970" s="133"/>
    </row>
    <row r="971" ht="14.25" customHeight="1">
      <c r="B971" s="133"/>
    </row>
    <row r="972" ht="14.25" customHeight="1">
      <c r="B972" s="133"/>
    </row>
    <row r="973" ht="14.25" customHeight="1">
      <c r="B973" s="133"/>
    </row>
    <row r="974" ht="14.25" customHeight="1">
      <c r="B974" s="133"/>
    </row>
    <row r="975" ht="14.25" customHeight="1">
      <c r="B975" s="133"/>
    </row>
    <row r="976" ht="14.25" customHeight="1">
      <c r="B976" s="133"/>
    </row>
    <row r="977" ht="14.25" customHeight="1">
      <c r="B977" s="133"/>
    </row>
    <row r="978" ht="14.25" customHeight="1">
      <c r="B978" s="133"/>
    </row>
    <row r="979" ht="14.25" customHeight="1">
      <c r="B979" s="133"/>
    </row>
    <row r="980" ht="14.25" customHeight="1">
      <c r="B980" s="133"/>
    </row>
    <row r="981" ht="14.25" customHeight="1">
      <c r="B981" s="133"/>
    </row>
    <row r="982" ht="14.25" customHeight="1">
      <c r="B982" s="133"/>
    </row>
    <row r="983" ht="14.25" customHeight="1">
      <c r="B983" s="133"/>
    </row>
    <row r="984" ht="14.25" customHeight="1">
      <c r="B984" s="133"/>
    </row>
    <row r="985" ht="14.25" customHeight="1">
      <c r="B985" s="133"/>
    </row>
    <row r="986" ht="14.25" customHeight="1">
      <c r="B986" s="133"/>
    </row>
    <row r="987" ht="14.25" customHeight="1">
      <c r="B987" s="133"/>
    </row>
    <row r="988" ht="14.25" customHeight="1">
      <c r="B988" s="133"/>
    </row>
    <row r="989" ht="14.25" customHeight="1">
      <c r="B989" s="133"/>
    </row>
    <row r="990" ht="14.25" customHeight="1">
      <c r="B990" s="133"/>
    </row>
    <row r="991" ht="14.25" customHeight="1">
      <c r="B991" s="133"/>
    </row>
    <row r="992" ht="14.25" customHeight="1">
      <c r="B992" s="133"/>
    </row>
    <row r="993" ht="14.25" customHeight="1">
      <c r="B993" s="133"/>
    </row>
    <row r="994" ht="14.25" customHeight="1">
      <c r="B994" s="133"/>
    </row>
    <row r="995" ht="14.25" customHeight="1">
      <c r="B995" s="133"/>
    </row>
    <row r="996" ht="14.25" customHeight="1">
      <c r="B996" s="133"/>
    </row>
    <row r="997" ht="14.25" customHeight="1">
      <c r="B997" s="133"/>
    </row>
    <row r="998" ht="14.25" customHeight="1">
      <c r="B998" s="133"/>
    </row>
    <row r="999" ht="14.25" customHeight="1">
      <c r="B999" s="133"/>
    </row>
    <row r="1000" ht="14.25" customHeight="1">
      <c r="B1000" s="133"/>
    </row>
  </sheetData>
  <mergeCells count="1">
    <mergeCell ref="G18:I18"/>
  </mergeCells>
  <printOptions/>
  <pageMargins bottom="0.787401575" footer="0.0" header="0.0" left="0.7" right="0.7" top="0.7874015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7.86"/>
    <col customWidth="1" min="3" max="3" width="6.43"/>
    <col customWidth="1" min="4" max="4" width="25.71"/>
    <col customWidth="1" min="5" max="5" width="11.43"/>
    <col customWidth="1" hidden="1" min="6" max="6" width="11.43"/>
    <col customWidth="1" min="7" max="26" width="8.71"/>
  </cols>
  <sheetData>
    <row r="1" ht="14.25" customHeight="1"/>
    <row r="2" ht="14.25" customHeight="1">
      <c r="B2" s="480" t="str">
        <f>Language!$E$91</f>
        <v>Groups</v>
      </c>
    </row>
    <row r="3" ht="14.25" customHeight="1"/>
    <row r="4" ht="14.25" customHeight="1">
      <c r="B4" s="512" t="s">
        <v>1716</v>
      </c>
      <c r="C4" s="695" t="s">
        <v>1717</v>
      </c>
      <c r="D4" s="696" t="s">
        <v>96</v>
      </c>
    </row>
    <row r="5" ht="14.25" customHeight="1">
      <c r="B5" s="697"/>
      <c r="C5" s="698"/>
      <c r="D5" s="699"/>
    </row>
    <row r="6" ht="14.25" customHeight="1">
      <c r="B6" s="700"/>
      <c r="C6" s="701"/>
      <c r="D6" s="702" t="s">
        <v>103</v>
      </c>
    </row>
    <row r="7" ht="14.25" customHeight="1">
      <c r="B7" s="543" t="s">
        <v>1718</v>
      </c>
      <c r="C7" s="703">
        <v>54.0</v>
      </c>
      <c r="D7" s="530" t="str">
        <f>VLOOKUP($C7,Language!$D$5:$E$63,2,0)</f>
        <v>Germany</v>
      </c>
    </row>
    <row r="8" ht="14.25" customHeight="1">
      <c r="B8" s="543" t="s">
        <v>1719</v>
      </c>
      <c r="C8" s="704">
        <v>13.0</v>
      </c>
      <c r="D8" s="530" t="str">
        <f>VLOOKUP($C8,Language!$D$5:$E$63,2,0)</f>
        <v>Scotland</v>
      </c>
    </row>
    <row r="9" ht="14.25" customHeight="1">
      <c r="B9" s="543" t="s">
        <v>1720</v>
      </c>
      <c r="C9" s="704">
        <v>6.0</v>
      </c>
      <c r="D9" s="530" t="str">
        <f>VLOOKUP($C9,Language!$D$5:$E$63,2,0)</f>
        <v>Hungary</v>
      </c>
    </row>
    <row r="10" ht="14.25" customHeight="1">
      <c r="B10" s="705" t="s">
        <v>1721</v>
      </c>
      <c r="C10" s="703">
        <v>20.0</v>
      </c>
      <c r="D10" s="530" t="str">
        <f>VLOOKUP($C10,Language!$D$5:$E$63,2,0)</f>
        <v>Switzerland</v>
      </c>
    </row>
    <row r="11" ht="14.25" customHeight="1">
      <c r="B11" s="706"/>
      <c r="C11" s="701"/>
      <c r="D11" s="702" t="s">
        <v>105</v>
      </c>
    </row>
    <row r="12" ht="14.25" customHeight="1">
      <c r="B12" s="543" t="s">
        <v>91</v>
      </c>
      <c r="C12" s="704">
        <v>3.0</v>
      </c>
      <c r="D12" s="530" t="str">
        <f>VLOOKUP($C12,Language!$D$5:$E$63,2,0)</f>
        <v>Spain</v>
      </c>
    </row>
    <row r="13" ht="14.25" customHeight="1">
      <c r="B13" s="543" t="s">
        <v>1722</v>
      </c>
      <c r="C13" s="703">
        <v>14.0</v>
      </c>
      <c r="D13" s="530" t="str">
        <f>VLOOKUP($C13,Language!$D$5:$E$63,2,0)</f>
        <v>Croatia</v>
      </c>
    </row>
    <row r="14" ht="14.25" customHeight="1">
      <c r="B14" s="543" t="s">
        <v>1723</v>
      </c>
      <c r="C14" s="704">
        <v>18.0</v>
      </c>
      <c r="D14" s="530" t="str">
        <f>VLOOKUP($C14,Language!$D$5:$E$63,2,0)</f>
        <v>Italy</v>
      </c>
    </row>
    <row r="15" ht="14.25" customHeight="1">
      <c r="B15" s="705" t="s">
        <v>1724</v>
      </c>
      <c r="C15" s="704">
        <v>10.0</v>
      </c>
      <c r="D15" s="530" t="str">
        <f>VLOOKUP($C15,Language!$D$5:$E$63,2,0)</f>
        <v>Albania</v>
      </c>
    </row>
    <row r="16" ht="14.25" customHeight="1">
      <c r="B16" s="706"/>
      <c r="C16" s="701"/>
      <c r="D16" s="702" t="s">
        <v>107</v>
      </c>
    </row>
    <row r="17" ht="14.25" customHeight="1">
      <c r="B17" s="543" t="s">
        <v>1725</v>
      </c>
      <c r="C17" s="704">
        <v>15.0</v>
      </c>
      <c r="D17" s="530" t="str">
        <f>VLOOKUP($C17,Language!$D$5:$E$63,2,0)</f>
        <v>Slovenia</v>
      </c>
    </row>
    <row r="18" ht="14.25" customHeight="1">
      <c r="B18" s="543" t="s">
        <v>1726</v>
      </c>
      <c r="C18" s="704">
        <v>9.0</v>
      </c>
      <c r="D18" s="530" t="str">
        <f>VLOOKUP($C18,Language!$D$5:$E$63,2,0)</f>
        <v>Denmark</v>
      </c>
    </row>
    <row r="19" ht="14.25" customHeight="1">
      <c r="B19" s="543" t="s">
        <v>1727</v>
      </c>
      <c r="C19" s="704">
        <v>19.0</v>
      </c>
      <c r="D19" s="530" t="str">
        <f>VLOOKUP($C19,Language!$D$5:$E$63,2,0)</f>
        <v>Serbia</v>
      </c>
    </row>
    <row r="20" ht="14.25" customHeight="1">
      <c r="B20" s="705" t="s">
        <v>90</v>
      </c>
      <c r="C20" s="704">
        <v>5.0</v>
      </c>
      <c r="D20" s="530" t="str">
        <f>VLOOKUP($C20,Language!$D$5:$E$63,2,0)</f>
        <v>England</v>
      </c>
    </row>
    <row r="21" ht="14.25" customHeight="1">
      <c r="B21" s="706"/>
      <c r="C21" s="701"/>
      <c r="D21" s="702" t="s">
        <v>104</v>
      </c>
    </row>
    <row r="22" ht="14.25" customHeight="1">
      <c r="B22" s="543" t="s">
        <v>1728</v>
      </c>
      <c r="C22" s="704">
        <v>26.0</v>
      </c>
      <c r="D22" s="530" t="str">
        <f>VLOOKUP($C22,Language!$D$5:$E$63,2,0)</f>
        <v>Poland</v>
      </c>
    </row>
    <row r="23" ht="14.25" customHeight="1">
      <c r="B23" s="543" t="s">
        <v>1729</v>
      </c>
      <c r="C23" s="704">
        <v>12.0</v>
      </c>
      <c r="D23" s="530" t="str">
        <f>VLOOKUP($C23,Language!$D$5:$E$63,2,0)</f>
        <v>Netherlands</v>
      </c>
    </row>
    <row r="24" ht="14.25" customHeight="1">
      <c r="B24" s="543" t="s">
        <v>1730</v>
      </c>
      <c r="C24" s="704">
        <v>11.0</v>
      </c>
      <c r="D24" s="530" t="str">
        <f>VLOOKUP($C24,Language!$D$5:$E$63,2,0)</f>
        <v>Austria</v>
      </c>
    </row>
    <row r="25" ht="14.25" customHeight="1">
      <c r="B25" s="705" t="s">
        <v>92</v>
      </c>
      <c r="C25" s="703">
        <v>2.0</v>
      </c>
      <c r="D25" s="530" t="str">
        <f>VLOOKUP($C25,Language!$D$5:$E$63,2,0)</f>
        <v>France</v>
      </c>
    </row>
    <row r="26" ht="14.25" customHeight="1">
      <c r="B26" s="706"/>
      <c r="C26" s="701"/>
      <c r="D26" s="702" t="s">
        <v>106</v>
      </c>
    </row>
    <row r="27" ht="14.25" customHeight="1">
      <c r="B27" s="543" t="s">
        <v>1731</v>
      </c>
      <c r="C27" s="704">
        <v>4.0</v>
      </c>
      <c r="D27" s="530" t="str">
        <f>VLOOKUP($C27,Language!$D$5:$E$63,2,0)</f>
        <v>Belgium</v>
      </c>
    </row>
    <row r="28" ht="14.25" customHeight="1">
      <c r="B28" s="543" t="s">
        <v>1732</v>
      </c>
      <c r="C28" s="703">
        <v>16.0</v>
      </c>
      <c r="D28" s="530" t="str">
        <f>VLOOKUP($C28,Language!$D$5:$E$63,2,0)</f>
        <v>Slovakia</v>
      </c>
    </row>
    <row r="29" ht="14.25" customHeight="1">
      <c r="B29" s="543" t="s">
        <v>1733</v>
      </c>
      <c r="C29" s="704">
        <v>8.0</v>
      </c>
      <c r="D29" s="530" t="str">
        <f>VLOOKUP($C29,Language!$D$5:$E$63,2,0)</f>
        <v>Romania</v>
      </c>
    </row>
    <row r="30" ht="14.25" customHeight="1">
      <c r="B30" s="705" t="s">
        <v>1734</v>
      </c>
      <c r="C30" s="703">
        <v>21.0</v>
      </c>
      <c r="D30" s="530" t="str">
        <f>VLOOKUP($C30,Language!$D$5:$E$63,2,0)</f>
        <v>Ukraine</v>
      </c>
    </row>
    <row r="31" ht="14.25" customHeight="1">
      <c r="B31" s="706"/>
      <c r="C31" s="701"/>
      <c r="D31" s="702" t="s">
        <v>108</v>
      </c>
    </row>
    <row r="32" ht="14.25" customHeight="1">
      <c r="B32" s="543" t="s">
        <v>1735</v>
      </c>
      <c r="C32" s="703">
        <v>7.0</v>
      </c>
      <c r="D32" s="530" t="str">
        <f>VLOOKUP($C32,Language!$D$5:$E$63,2,0)</f>
        <v>Türkiye</v>
      </c>
    </row>
    <row r="33" ht="14.25" customHeight="1">
      <c r="B33" s="543" t="s">
        <v>1736</v>
      </c>
      <c r="C33" s="704">
        <v>34.0</v>
      </c>
      <c r="D33" s="530" t="str">
        <f>VLOOKUP($C33,Language!$D$5:$E$63,2,0)</f>
        <v>Georgia</v>
      </c>
    </row>
    <row r="34" ht="14.25" customHeight="1">
      <c r="B34" s="543" t="s">
        <v>1737</v>
      </c>
      <c r="C34" s="703">
        <v>1.0</v>
      </c>
      <c r="D34" s="530" t="str">
        <f>VLOOKUP($C34,Language!$D$5:$E$63,2,0)</f>
        <v>Portugal</v>
      </c>
    </row>
    <row r="35" ht="14.25" customHeight="1">
      <c r="B35" s="544" t="s">
        <v>1738</v>
      </c>
      <c r="C35" s="707">
        <v>17.0</v>
      </c>
      <c r="D35" s="538" t="str">
        <f>VLOOKUP($C35,Language!$D$5:$E$63,2,0)</f>
        <v>Czechia</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B2:D2"/>
    <mergeCell ref="B4:B5"/>
    <mergeCell ref="C4:C5"/>
    <mergeCell ref="D4:D5"/>
  </mergeCells>
  <conditionalFormatting sqref="B4:D5">
    <cfRule type="expression" dxfId="11" priority="1">
      <formula>XEY8</formula>
    </cfRule>
  </conditionalFormatting>
  <printOptions/>
  <pageMargins bottom="0.787401575" footer="0.0" header="0.0" left="0.7" right="0.7" top="0.787401575"/>
  <pageSetup paperSize="9"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9.29"/>
    <col customWidth="1" min="3" max="3" width="7.57"/>
    <col customWidth="1" min="4" max="4" width="9.29"/>
    <col customWidth="1" min="5" max="5" width="27.29"/>
    <col customWidth="1" min="6" max="6" width="26.71"/>
    <col customWidth="1" min="7" max="7" width="8.29"/>
    <col customWidth="1" min="8" max="8" width="21.57"/>
    <col customWidth="1" min="9" max="9" width="18.0"/>
    <col customWidth="1" min="10" max="10" width="19.0"/>
    <col customWidth="1" min="11" max="11" width="18.14"/>
    <col customWidth="1" min="12" max="12" width="10.29"/>
    <col customWidth="1" min="13" max="13" width="11.0"/>
    <col customWidth="1" min="14" max="14" width="23.0"/>
    <col customWidth="1" min="15" max="26" width="8.71"/>
  </cols>
  <sheetData>
    <row r="1" ht="14.25" customHeight="1">
      <c r="A1" s="172"/>
      <c r="B1" s="417" t="str">
        <f>Language!$E$88</f>
        <v>Matches</v>
      </c>
      <c r="M1" s="133"/>
      <c r="N1" s="133"/>
      <c r="O1" s="133"/>
    </row>
    <row r="2" ht="18.75" customHeight="1">
      <c r="A2" s="174"/>
      <c r="B2" s="175"/>
      <c r="C2" s="175"/>
      <c r="D2" s="175"/>
      <c r="E2" s="175"/>
      <c r="F2" s="175"/>
      <c r="G2" s="175"/>
      <c r="H2" s="175"/>
      <c r="I2" s="175"/>
      <c r="J2" s="175"/>
      <c r="M2" s="133"/>
      <c r="N2" s="133"/>
      <c r="O2" s="133"/>
    </row>
    <row r="3" ht="30.0" customHeight="1">
      <c r="A3" s="174"/>
      <c r="B3" s="708" t="s">
        <v>1548</v>
      </c>
      <c r="C3" s="709" t="s">
        <v>1236</v>
      </c>
      <c r="D3" s="710"/>
      <c r="E3" s="711" t="s">
        <v>1739</v>
      </c>
      <c r="F3" s="711" t="s">
        <v>1740</v>
      </c>
      <c r="G3" s="712" t="s">
        <v>498</v>
      </c>
      <c r="H3" s="711" t="s">
        <v>938</v>
      </c>
      <c r="I3" s="711" t="s">
        <v>1570</v>
      </c>
      <c r="J3" s="711" t="s">
        <v>1577</v>
      </c>
      <c r="K3" s="713" t="s">
        <v>1741</v>
      </c>
      <c r="M3" s="133"/>
      <c r="N3" s="133"/>
      <c r="O3" s="133"/>
    </row>
    <row r="4" ht="14.25" customHeight="1">
      <c r="B4" s="714">
        <v>1.0</v>
      </c>
      <c r="C4" s="715" t="s">
        <v>1718</v>
      </c>
      <c r="D4" s="716" t="s">
        <v>1719</v>
      </c>
      <c r="E4" s="717">
        <v>45457.875</v>
      </c>
      <c r="F4" s="629">
        <f>E4-VLOOKUP(TimeZone!$L$5,TimeZone!$C$4:$E$39,3,0)+VLOOKUP(TimeZone!$H$1,TimeZone!$C$4:$E$39,3,0)</f>
        <v>45457.875</v>
      </c>
      <c r="G4" s="718">
        <v>10.0</v>
      </c>
      <c r="H4" s="719" t="str">
        <f>IFERROR(VLOOKUP($G4,Language!$D$66:$E$81,2,0),"")</f>
        <v>Munich</v>
      </c>
      <c r="I4" s="719" t="str">
        <f>VLOOKUP(C4,Groups!$B$7:$D$35,3,0)</f>
        <v>Germany</v>
      </c>
      <c r="J4" s="719" t="str">
        <f>VLOOKUP(D4,Groups!$B$7:$D$35,3,0)</f>
        <v>Scotland</v>
      </c>
      <c r="K4" s="720"/>
      <c r="M4" s="133"/>
      <c r="N4" s="133"/>
      <c r="O4" s="133"/>
    </row>
    <row r="5" ht="14.25" customHeight="1">
      <c r="B5" s="714">
        <v>2.0</v>
      </c>
      <c r="C5" s="715" t="s">
        <v>1720</v>
      </c>
      <c r="D5" s="716" t="s">
        <v>1721</v>
      </c>
      <c r="E5" s="717">
        <v>45458.625</v>
      </c>
      <c r="F5" s="629">
        <f>E5-VLOOKUP(TimeZone!$L$5,TimeZone!$C$4:$E$39,3,0)+VLOOKUP(TimeZone!$H$1,TimeZone!$C$4:$E$39,3,0)</f>
        <v>45458.625</v>
      </c>
      <c r="G5" s="721">
        <v>7.0</v>
      </c>
      <c r="H5" s="719" t="str">
        <f>IFERROR(VLOOKUP($G5,Language!$D$66:$E$81,2,0),"")</f>
        <v>Cologne</v>
      </c>
      <c r="I5" s="719" t="str">
        <f>VLOOKUP(C5,Groups!$B$7:$D$35,3,0)</f>
        <v>Hungary</v>
      </c>
      <c r="J5" s="719" t="str">
        <f>VLOOKUP(D5,Groups!$B$7:$D$35,3,0)</f>
        <v>Switzerland</v>
      </c>
      <c r="K5" s="720"/>
      <c r="M5" s="133"/>
      <c r="N5" s="133"/>
      <c r="O5" s="133"/>
    </row>
    <row r="6" ht="14.25" customHeight="1">
      <c r="B6" s="714">
        <v>3.0</v>
      </c>
      <c r="C6" s="715" t="s">
        <v>91</v>
      </c>
      <c r="D6" s="716" t="s">
        <v>1722</v>
      </c>
      <c r="E6" s="717">
        <v>45458.75</v>
      </c>
      <c r="F6" s="629">
        <f>E6-VLOOKUP(TimeZone!$L$5,TimeZone!$C$4:$E$39,3,0)+VLOOKUP(TimeZone!$H$1,TimeZone!$C$4:$E$39,3,0)</f>
        <v>45458.75</v>
      </c>
      <c r="G6" s="721">
        <v>1.0</v>
      </c>
      <c r="H6" s="719" t="str">
        <f>IFERROR(VLOOKUP($G6,Language!$D$66:$E$81,2,0),"")</f>
        <v>Berlin</v>
      </c>
      <c r="I6" s="719" t="str">
        <f>VLOOKUP(C6,Groups!$B$7:$D$35,3,0)</f>
        <v>Spain</v>
      </c>
      <c r="J6" s="719" t="str">
        <f>VLOOKUP(D6,Groups!$B$7:$D$35,3,0)</f>
        <v>Croatia</v>
      </c>
      <c r="K6" s="720"/>
      <c r="M6" s="133"/>
      <c r="N6" s="133"/>
      <c r="O6" s="133"/>
    </row>
    <row r="7" ht="14.25" customHeight="1">
      <c r="B7" s="714">
        <v>4.0</v>
      </c>
      <c r="C7" s="715" t="s">
        <v>1723</v>
      </c>
      <c r="D7" s="716" t="s">
        <v>1724</v>
      </c>
      <c r="E7" s="717">
        <v>45458.875</v>
      </c>
      <c r="F7" s="629">
        <f>E7-VLOOKUP(TimeZone!$L$5,TimeZone!$C$4:$E$39,3,0)+VLOOKUP(TimeZone!$H$1,TimeZone!$C$4:$E$39,3,0)</f>
        <v>45458.875</v>
      </c>
      <c r="G7" s="721">
        <v>4.0</v>
      </c>
      <c r="H7" s="719" t="str">
        <f>IFERROR(VLOOKUP($G7,Language!$D$66:$E$81,2,0),"")</f>
        <v>Dortmund</v>
      </c>
      <c r="I7" s="719" t="str">
        <f>VLOOKUP(C7,Groups!$B$7:$D$35,3,0)</f>
        <v>Italy</v>
      </c>
      <c r="J7" s="719" t="str">
        <f>VLOOKUP(D7,Groups!$B$7:$D$35,3,0)</f>
        <v>Albania</v>
      </c>
      <c r="K7" s="720"/>
      <c r="M7" s="133"/>
      <c r="N7" s="133"/>
      <c r="O7" s="133"/>
    </row>
    <row r="8" ht="14.25" customHeight="1">
      <c r="B8" s="714">
        <v>5.0</v>
      </c>
      <c r="C8" s="715" t="s">
        <v>1727</v>
      </c>
      <c r="D8" s="716" t="s">
        <v>90</v>
      </c>
      <c r="E8" s="717">
        <v>45459.875</v>
      </c>
      <c r="F8" s="629">
        <f>E8-VLOOKUP(TimeZone!$L$5,TimeZone!$C$4:$E$39,3,0)+VLOOKUP(TimeZone!$H$1,TimeZone!$C$4:$E$39,3,0)</f>
        <v>45459.875</v>
      </c>
      <c r="G8" s="721">
        <v>5.0</v>
      </c>
      <c r="H8" s="719" t="str">
        <f>IFERROR(VLOOKUP($G8,Language!$D$66:$E$81,2,0),"")</f>
        <v>Gelsenkirchen</v>
      </c>
      <c r="I8" s="719" t="str">
        <f>VLOOKUP(C8,Groups!$B$7:$D$35,3,0)</f>
        <v>Serbia</v>
      </c>
      <c r="J8" s="719" t="str">
        <f>VLOOKUP(D8,Groups!$B$7:$D$35,3,0)</f>
        <v>England</v>
      </c>
      <c r="K8" s="720"/>
      <c r="M8" s="133"/>
      <c r="N8" s="133"/>
      <c r="O8" s="133"/>
    </row>
    <row r="9" ht="14.25" customHeight="1">
      <c r="B9" s="714">
        <v>6.0</v>
      </c>
      <c r="C9" s="715" t="s">
        <v>1725</v>
      </c>
      <c r="D9" s="716" t="s">
        <v>1726</v>
      </c>
      <c r="E9" s="717">
        <v>45459.75</v>
      </c>
      <c r="F9" s="629">
        <f>E9-VLOOKUP(TimeZone!$L$5,TimeZone!$C$4:$E$39,3,0)+VLOOKUP(TimeZone!$H$1,TimeZone!$C$4:$E$39,3,0)</f>
        <v>45459.75</v>
      </c>
      <c r="G9" s="721">
        <v>9.0</v>
      </c>
      <c r="H9" s="719" t="str">
        <f>IFERROR(VLOOKUP($G9,Language!$D$66:$E$81,2,0),"")</f>
        <v>Stuttgart</v>
      </c>
      <c r="I9" s="719" t="str">
        <f>VLOOKUP(C9,Groups!$B$7:$D$35,3,0)</f>
        <v>Slovenia</v>
      </c>
      <c r="J9" s="719" t="str">
        <f>VLOOKUP(D9,Groups!$B$7:$D$35,3,0)</f>
        <v>Denmark</v>
      </c>
      <c r="K9" s="720"/>
      <c r="M9" s="133"/>
      <c r="N9" s="133"/>
      <c r="O9" s="133"/>
    </row>
    <row r="10" ht="14.25" customHeight="1">
      <c r="B10" s="714">
        <v>7.0</v>
      </c>
      <c r="C10" s="715" t="s">
        <v>1728</v>
      </c>
      <c r="D10" s="716" t="s">
        <v>1729</v>
      </c>
      <c r="E10" s="717">
        <v>45459.625</v>
      </c>
      <c r="F10" s="629">
        <f>E10-VLOOKUP(TimeZone!$L$5,TimeZone!$C$4:$E$39,3,0)+VLOOKUP(TimeZone!$H$1,TimeZone!$C$4:$E$39,3,0)</f>
        <v>45459.625</v>
      </c>
      <c r="G10" s="721">
        <v>3.0</v>
      </c>
      <c r="H10" s="719" t="str">
        <f>IFERROR(VLOOKUP($G10,Language!$D$66:$E$81,2,0),"")</f>
        <v>Hamburg</v>
      </c>
      <c r="I10" s="719" t="str">
        <f>VLOOKUP(C10,Groups!$B$7:$D$35,3,0)</f>
        <v>Poland</v>
      </c>
      <c r="J10" s="719" t="str">
        <f>VLOOKUP(D10,Groups!$B$7:$D$35,3,0)</f>
        <v>Netherlands</v>
      </c>
      <c r="K10" s="720"/>
      <c r="M10" s="133"/>
      <c r="N10" s="133"/>
      <c r="O10" s="133"/>
    </row>
    <row r="11" ht="14.25" customHeight="1">
      <c r="B11" s="714">
        <v>8.0</v>
      </c>
      <c r="C11" s="715" t="s">
        <v>1730</v>
      </c>
      <c r="D11" s="716" t="s">
        <v>92</v>
      </c>
      <c r="E11" s="717">
        <v>45460.875</v>
      </c>
      <c r="F11" s="629">
        <f>E11-VLOOKUP(TimeZone!$L$5,TimeZone!$C$4:$E$39,3,0)+VLOOKUP(TimeZone!$H$1,TimeZone!$C$4:$E$39,3,0)</f>
        <v>45460.875</v>
      </c>
      <c r="G11" s="721">
        <v>6.0</v>
      </c>
      <c r="H11" s="719" t="str">
        <f>IFERROR(VLOOKUP($G11,Language!$D$66:$E$81,2,0),"")</f>
        <v>Dusseldorf</v>
      </c>
      <c r="I11" s="719" t="str">
        <f>VLOOKUP(C11,Groups!$B$7:$D$35,3,0)</f>
        <v>Austria</v>
      </c>
      <c r="J11" s="719" t="str">
        <f>VLOOKUP(D11,Groups!$B$7:$D$35,3,0)</f>
        <v>France</v>
      </c>
      <c r="K11" s="720"/>
      <c r="M11" s="133"/>
      <c r="N11" s="133"/>
      <c r="O11" s="133"/>
    </row>
    <row r="12" ht="14.25" customHeight="1">
      <c r="B12" s="714">
        <v>9.0</v>
      </c>
      <c r="C12" s="715" t="s">
        <v>1731</v>
      </c>
      <c r="D12" s="716" t="s">
        <v>1732</v>
      </c>
      <c r="E12" s="717">
        <v>45460.75</v>
      </c>
      <c r="F12" s="629">
        <f>E12-VLOOKUP(TimeZone!$L$5,TimeZone!$C$4:$E$39,3,0)+VLOOKUP(TimeZone!$H$1,TimeZone!$C$4:$E$39,3,0)</f>
        <v>45460.75</v>
      </c>
      <c r="G12" s="721">
        <v>8.0</v>
      </c>
      <c r="H12" s="719" t="str">
        <f>IFERROR(VLOOKUP($G12,Language!$D$66:$E$81,2,0),"")</f>
        <v>Frankfurt</v>
      </c>
      <c r="I12" s="719" t="str">
        <f>VLOOKUP(C12,Groups!$B$7:$D$35,3,0)</f>
        <v>Belgium</v>
      </c>
      <c r="J12" s="719" t="str">
        <f>VLOOKUP(D12,Groups!$B$7:$D$35,3,0)</f>
        <v>Slovakia</v>
      </c>
      <c r="K12" s="720"/>
      <c r="M12" s="133"/>
      <c r="N12" s="133"/>
      <c r="O12" s="133"/>
    </row>
    <row r="13" ht="14.25" customHeight="1">
      <c r="B13" s="714">
        <v>10.0</v>
      </c>
      <c r="C13" s="715" t="s">
        <v>1733</v>
      </c>
      <c r="D13" s="716" t="s">
        <v>1734</v>
      </c>
      <c r="E13" s="717">
        <v>45460.625</v>
      </c>
      <c r="F13" s="629">
        <f>E13-VLOOKUP(TimeZone!$L$5,TimeZone!$C$4:$E$39,3,0)+VLOOKUP(TimeZone!$H$1,TimeZone!$C$4:$E$39,3,0)</f>
        <v>45460.625</v>
      </c>
      <c r="G13" s="721">
        <v>10.0</v>
      </c>
      <c r="H13" s="719" t="str">
        <f>IFERROR(VLOOKUP($G13,Language!$D$66:$E$81,2,0),"")</f>
        <v>Munich</v>
      </c>
      <c r="I13" s="719" t="str">
        <f>VLOOKUP(C13,Groups!$B$7:$D$35,3,0)</f>
        <v>Romania</v>
      </c>
      <c r="J13" s="719" t="str">
        <f>VLOOKUP(D13,Groups!$B$7:$D$35,3,0)</f>
        <v>Ukraine</v>
      </c>
      <c r="K13" s="720"/>
      <c r="M13" s="133"/>
      <c r="N13" s="133"/>
      <c r="O13" s="133"/>
    </row>
    <row r="14" ht="14.25" customHeight="1">
      <c r="B14" s="714">
        <v>11.0</v>
      </c>
      <c r="C14" s="715" t="s">
        <v>1735</v>
      </c>
      <c r="D14" s="716" t="s">
        <v>1736</v>
      </c>
      <c r="E14" s="717">
        <v>45461.75</v>
      </c>
      <c r="F14" s="629">
        <f>E14-VLOOKUP(TimeZone!$L$5,TimeZone!$C$4:$E$39,3,0)+VLOOKUP(TimeZone!$H$1,TimeZone!$C$4:$E$39,3,0)</f>
        <v>45461.75</v>
      </c>
      <c r="G14" s="721">
        <v>4.0</v>
      </c>
      <c r="H14" s="719" t="str">
        <f>IFERROR(VLOOKUP($G14,Language!$D$66:$E$81,2,0),"")</f>
        <v>Dortmund</v>
      </c>
      <c r="I14" s="719" t="str">
        <f>VLOOKUP(C14,Groups!$B$7:$D$35,3,0)</f>
        <v>Türkiye</v>
      </c>
      <c r="J14" s="719" t="str">
        <f>VLOOKUP(D14,Groups!$B$7:$D$35,3,0)</f>
        <v>Georgia</v>
      </c>
      <c r="K14" s="720"/>
      <c r="M14" s="133"/>
      <c r="N14" s="133"/>
      <c r="O14" s="133"/>
    </row>
    <row r="15" ht="14.25" customHeight="1">
      <c r="B15" s="714">
        <v>12.0</v>
      </c>
      <c r="C15" s="715" t="s">
        <v>1737</v>
      </c>
      <c r="D15" s="716" t="s">
        <v>1738</v>
      </c>
      <c r="E15" s="717">
        <v>45461.875</v>
      </c>
      <c r="F15" s="629">
        <f>E15-VLOOKUP(TimeZone!$L$5,TimeZone!$C$4:$E$39,3,0)+VLOOKUP(TimeZone!$H$1,TimeZone!$C$4:$E$39,3,0)</f>
        <v>45461.875</v>
      </c>
      <c r="G15" s="721">
        <v>2.0</v>
      </c>
      <c r="H15" s="719" t="str">
        <f>IFERROR(VLOOKUP($G15,Language!$D$66:$E$81,2,0),"")</f>
        <v>Leipzig</v>
      </c>
      <c r="I15" s="719" t="str">
        <f>VLOOKUP(C15,Groups!$B$7:$D$35,3,0)</f>
        <v>Portugal</v>
      </c>
      <c r="J15" s="719" t="str">
        <f>VLOOKUP(D15,Groups!$B$7:$D$35,3,0)</f>
        <v>Czechia</v>
      </c>
      <c r="K15" s="720"/>
      <c r="M15" s="133"/>
      <c r="N15" s="133"/>
      <c r="O15" s="133"/>
    </row>
    <row r="16" ht="14.25" customHeight="1">
      <c r="B16" s="714">
        <v>13.0</v>
      </c>
      <c r="C16" s="715" t="s">
        <v>1719</v>
      </c>
      <c r="D16" s="716" t="s">
        <v>1721</v>
      </c>
      <c r="E16" s="717">
        <v>45462.875</v>
      </c>
      <c r="F16" s="629">
        <f>E16-VLOOKUP(TimeZone!$L$5,TimeZone!$C$4:$E$39,3,0)+VLOOKUP(TimeZone!$H$1,TimeZone!$C$4:$E$39,3,0)</f>
        <v>45462.875</v>
      </c>
      <c r="G16" s="721">
        <v>7.0</v>
      </c>
      <c r="H16" s="719" t="str">
        <f>IFERROR(VLOOKUP($G16,Language!$D$66:$E$81,2,0),"")</f>
        <v>Cologne</v>
      </c>
      <c r="I16" s="719" t="str">
        <f>VLOOKUP(C16,Groups!$B$7:$D$35,3,0)</f>
        <v>Scotland</v>
      </c>
      <c r="J16" s="719" t="str">
        <f>VLOOKUP(D16,Groups!$B$7:$D$35,3,0)</f>
        <v>Switzerland</v>
      </c>
      <c r="K16" s="720"/>
      <c r="M16" s="133"/>
      <c r="N16" s="133"/>
      <c r="O16" s="133"/>
    </row>
    <row r="17" ht="14.25" customHeight="1">
      <c r="B17" s="714">
        <v>14.0</v>
      </c>
      <c r="C17" s="715" t="s">
        <v>1718</v>
      </c>
      <c r="D17" s="716" t="s">
        <v>1720</v>
      </c>
      <c r="E17" s="717">
        <v>45462.75</v>
      </c>
      <c r="F17" s="629">
        <f>E17-VLOOKUP(TimeZone!$L$5,TimeZone!$C$4:$E$39,3,0)+VLOOKUP(TimeZone!$H$1,TimeZone!$C$4:$E$39,3,0)</f>
        <v>45462.75</v>
      </c>
      <c r="G17" s="721">
        <v>9.0</v>
      </c>
      <c r="H17" s="719" t="str">
        <f>IFERROR(VLOOKUP($G17,Language!$D$66:$E$81,2,0),"")</f>
        <v>Stuttgart</v>
      </c>
      <c r="I17" s="719" t="str">
        <f>VLOOKUP(C17,Groups!$B$7:$D$35,3,0)</f>
        <v>Germany</v>
      </c>
      <c r="J17" s="719" t="str">
        <f>VLOOKUP(D17,Groups!$B$7:$D$35,3,0)</f>
        <v>Hungary</v>
      </c>
      <c r="K17" s="720"/>
      <c r="M17" s="133"/>
      <c r="N17" s="133"/>
      <c r="O17" s="133"/>
    </row>
    <row r="18" ht="14.25" customHeight="1">
      <c r="B18" s="714">
        <v>15.0</v>
      </c>
      <c r="C18" s="715" t="s">
        <v>1722</v>
      </c>
      <c r="D18" s="716" t="s">
        <v>1724</v>
      </c>
      <c r="E18" s="717">
        <v>45462.625</v>
      </c>
      <c r="F18" s="629">
        <f>E18-VLOOKUP(TimeZone!$L$5,TimeZone!$C$4:$E$39,3,0)+VLOOKUP(TimeZone!$H$1,TimeZone!$C$4:$E$39,3,0)</f>
        <v>45462.625</v>
      </c>
      <c r="G18" s="721">
        <v>3.0</v>
      </c>
      <c r="H18" s="719" t="str">
        <f>IFERROR(VLOOKUP($G18,Language!$D$66:$E$81,2,0),"")</f>
        <v>Hamburg</v>
      </c>
      <c r="I18" s="719" t="str">
        <f>VLOOKUP(C18,Groups!$B$7:$D$35,3,0)</f>
        <v>Croatia</v>
      </c>
      <c r="J18" s="719" t="str">
        <f>VLOOKUP(D18,Groups!$B$7:$D$35,3,0)</f>
        <v>Albania</v>
      </c>
      <c r="K18" s="720"/>
      <c r="M18" s="133"/>
      <c r="N18" s="133"/>
      <c r="O18" s="133"/>
    </row>
    <row r="19" ht="14.25" customHeight="1">
      <c r="B19" s="714">
        <v>16.0</v>
      </c>
      <c r="C19" s="715" t="s">
        <v>91</v>
      </c>
      <c r="D19" s="716" t="s">
        <v>1723</v>
      </c>
      <c r="E19" s="717">
        <v>45463.875</v>
      </c>
      <c r="F19" s="629">
        <f>E19-VLOOKUP(TimeZone!$L$5,TimeZone!$C$4:$E$39,3,0)+VLOOKUP(TimeZone!$H$1,TimeZone!$C$4:$E$39,3,0)</f>
        <v>45463.875</v>
      </c>
      <c r="G19" s="721">
        <v>5.0</v>
      </c>
      <c r="H19" s="719" t="str">
        <f>IFERROR(VLOOKUP($G19,Language!$D$66:$E$81,2,0),"")</f>
        <v>Gelsenkirchen</v>
      </c>
      <c r="I19" s="719" t="str">
        <f>VLOOKUP(C19,Groups!$B$7:$D$35,3,0)</f>
        <v>Spain</v>
      </c>
      <c r="J19" s="719" t="str">
        <f>VLOOKUP(D19,Groups!$B$7:$D$35,3,0)</f>
        <v>Italy</v>
      </c>
      <c r="K19" s="720"/>
      <c r="M19" s="133"/>
      <c r="N19" s="133"/>
      <c r="O19" s="133"/>
    </row>
    <row r="20" ht="14.25" customHeight="1">
      <c r="B20" s="714">
        <v>17.0</v>
      </c>
      <c r="C20" s="715" t="s">
        <v>1726</v>
      </c>
      <c r="D20" s="716" t="s">
        <v>90</v>
      </c>
      <c r="E20" s="717">
        <v>45463.75</v>
      </c>
      <c r="F20" s="629">
        <f>E20-VLOOKUP(TimeZone!$L$5,TimeZone!$C$4:$E$39,3,0)+VLOOKUP(TimeZone!$H$1,TimeZone!$C$4:$E$39,3,0)</f>
        <v>45463.75</v>
      </c>
      <c r="G20" s="721">
        <v>8.0</v>
      </c>
      <c r="H20" s="719" t="str">
        <f>IFERROR(VLOOKUP($G20,Language!$D$66:$E$81,2,0),"")</f>
        <v>Frankfurt</v>
      </c>
      <c r="I20" s="719" t="str">
        <f>VLOOKUP(C20,Groups!$B$7:$D$35,3,0)</f>
        <v>Denmark</v>
      </c>
      <c r="J20" s="719" t="str">
        <f>VLOOKUP(D20,Groups!$B$7:$D$35,3,0)</f>
        <v>England</v>
      </c>
      <c r="K20" s="720"/>
      <c r="M20" s="133"/>
      <c r="N20" s="133"/>
      <c r="O20" s="133"/>
    </row>
    <row r="21" ht="14.25" customHeight="1">
      <c r="B21" s="714">
        <v>18.0</v>
      </c>
      <c r="C21" s="715" t="s">
        <v>1725</v>
      </c>
      <c r="D21" s="716" t="s">
        <v>1727</v>
      </c>
      <c r="E21" s="717">
        <v>45463.625</v>
      </c>
      <c r="F21" s="629">
        <f>E21-VLOOKUP(TimeZone!$L$5,TimeZone!$C$4:$E$39,3,0)+VLOOKUP(TimeZone!$H$1,TimeZone!$C$4:$E$39,3,0)</f>
        <v>45463.625</v>
      </c>
      <c r="G21" s="721">
        <v>10.0</v>
      </c>
      <c r="H21" s="719" t="str">
        <f>IFERROR(VLOOKUP($G21,Language!$D$66:$E$81,2,0),"")</f>
        <v>Munich</v>
      </c>
      <c r="I21" s="719" t="str">
        <f>VLOOKUP(C21,Groups!$B$7:$D$35,3,0)</f>
        <v>Slovenia</v>
      </c>
      <c r="J21" s="719" t="str">
        <f>VLOOKUP(D21,Groups!$B$7:$D$35,3,0)</f>
        <v>Serbia</v>
      </c>
      <c r="K21" s="720"/>
      <c r="M21" s="133"/>
      <c r="N21" s="133"/>
      <c r="O21" s="133"/>
    </row>
    <row r="22" ht="14.25" customHeight="1">
      <c r="B22" s="714">
        <v>19.0</v>
      </c>
      <c r="C22" s="715" t="s">
        <v>1728</v>
      </c>
      <c r="D22" s="716" t="s">
        <v>1730</v>
      </c>
      <c r="E22" s="717">
        <v>45464.75</v>
      </c>
      <c r="F22" s="629">
        <f>E22-VLOOKUP(TimeZone!$L$5,TimeZone!$C$4:$E$39,3,0)+VLOOKUP(TimeZone!$H$1,TimeZone!$C$4:$E$39,3,0)</f>
        <v>45464.75</v>
      </c>
      <c r="G22" s="721">
        <v>1.0</v>
      </c>
      <c r="H22" s="719" t="str">
        <f>IFERROR(VLOOKUP($G22,Language!$D$66:$E$81,2,0),"")</f>
        <v>Berlin</v>
      </c>
      <c r="I22" s="719" t="str">
        <f>VLOOKUP(C22,Groups!$B$7:$D$35,3,0)</f>
        <v>Poland</v>
      </c>
      <c r="J22" s="719" t="str">
        <f>VLOOKUP(D22,Groups!$B$7:$D$35,3,0)</f>
        <v>Austria</v>
      </c>
      <c r="K22" s="720"/>
      <c r="M22" s="133"/>
      <c r="N22" s="133"/>
      <c r="O22" s="133"/>
    </row>
    <row r="23" ht="14.25" customHeight="1">
      <c r="B23" s="714">
        <v>20.0</v>
      </c>
      <c r="C23" s="715" t="s">
        <v>1729</v>
      </c>
      <c r="D23" s="716" t="s">
        <v>92</v>
      </c>
      <c r="E23" s="717">
        <v>45464.875</v>
      </c>
      <c r="F23" s="629">
        <f>E23-VLOOKUP(TimeZone!$L$5,TimeZone!$C$4:$E$39,3,0)+VLOOKUP(TimeZone!$H$1,TimeZone!$C$4:$E$39,3,0)</f>
        <v>45464.875</v>
      </c>
      <c r="G23" s="721">
        <v>2.0</v>
      </c>
      <c r="H23" s="719" t="str">
        <f>IFERROR(VLOOKUP($G23,Language!$D$66:$E$81,2,0),"")</f>
        <v>Leipzig</v>
      </c>
      <c r="I23" s="719" t="str">
        <f>VLOOKUP(C23,Groups!$B$7:$D$35,3,0)</f>
        <v>Netherlands</v>
      </c>
      <c r="J23" s="719" t="str">
        <f>VLOOKUP(D23,Groups!$B$7:$D$35,3,0)</f>
        <v>France</v>
      </c>
      <c r="K23" s="720"/>
      <c r="M23" s="133"/>
      <c r="N23" s="133"/>
      <c r="O23" s="133"/>
    </row>
    <row r="24" ht="14.25" customHeight="1">
      <c r="B24" s="714">
        <v>21.0</v>
      </c>
      <c r="C24" s="715" t="s">
        <v>1732</v>
      </c>
      <c r="D24" s="716" t="s">
        <v>1734</v>
      </c>
      <c r="E24" s="717">
        <v>45464.625</v>
      </c>
      <c r="F24" s="629">
        <f>E24-VLOOKUP(TimeZone!$L$5,TimeZone!$C$4:$E$39,3,0)+VLOOKUP(TimeZone!$H$1,TimeZone!$C$4:$E$39,3,0)</f>
        <v>45464.625</v>
      </c>
      <c r="G24" s="721">
        <v>6.0</v>
      </c>
      <c r="H24" s="719" t="str">
        <f>IFERROR(VLOOKUP($G24,Language!$D$66:$E$81,2,0),"")</f>
        <v>Dusseldorf</v>
      </c>
      <c r="I24" s="719" t="str">
        <f>VLOOKUP(C24,Groups!$B$7:$D$35,3,0)</f>
        <v>Slovakia</v>
      </c>
      <c r="J24" s="719" t="str">
        <f>VLOOKUP(D24,Groups!$B$7:$D$35,3,0)</f>
        <v>Ukraine</v>
      </c>
      <c r="K24" s="720"/>
      <c r="M24" s="133"/>
      <c r="N24" s="133"/>
      <c r="O24" s="133"/>
    </row>
    <row r="25" ht="14.25" customHeight="1">
      <c r="B25" s="714">
        <v>22.0</v>
      </c>
      <c r="C25" s="715" t="s">
        <v>1731</v>
      </c>
      <c r="D25" s="716" t="s">
        <v>1733</v>
      </c>
      <c r="E25" s="717">
        <v>45465.875</v>
      </c>
      <c r="F25" s="629">
        <f>E25-VLOOKUP(TimeZone!$L$5,TimeZone!$C$4:$E$39,3,0)+VLOOKUP(TimeZone!$H$1,TimeZone!$C$4:$E$39,3,0)</f>
        <v>45465.875</v>
      </c>
      <c r="G25" s="721">
        <v>7.0</v>
      </c>
      <c r="H25" s="719" t="str">
        <f>IFERROR(VLOOKUP($G25,Language!$D$66:$E$81,2,0),"")</f>
        <v>Cologne</v>
      </c>
      <c r="I25" s="719" t="str">
        <f>VLOOKUP(C25,Groups!$B$7:$D$35,3,0)</f>
        <v>Belgium</v>
      </c>
      <c r="J25" s="719" t="str">
        <f>VLOOKUP(D25,Groups!$B$7:$D$35,3,0)</f>
        <v>Romania</v>
      </c>
      <c r="K25" s="720"/>
      <c r="M25" s="133"/>
      <c r="N25" s="133"/>
      <c r="O25" s="133"/>
    </row>
    <row r="26" ht="14.25" customHeight="1">
      <c r="B26" s="714">
        <v>23.0</v>
      </c>
      <c r="C26" s="715" t="s">
        <v>1735</v>
      </c>
      <c r="D26" s="716" t="s">
        <v>1737</v>
      </c>
      <c r="E26" s="717">
        <v>45465.75</v>
      </c>
      <c r="F26" s="629">
        <f>E26-VLOOKUP(TimeZone!$L$5,TimeZone!$C$4:$E$39,3,0)+VLOOKUP(TimeZone!$H$1,TimeZone!$C$4:$E$39,3,0)</f>
        <v>45465.75</v>
      </c>
      <c r="G26" s="721">
        <v>4.0</v>
      </c>
      <c r="H26" s="719" t="str">
        <f>IFERROR(VLOOKUP($G26,Language!$D$66:$E$81,2,0),"")</f>
        <v>Dortmund</v>
      </c>
      <c r="I26" s="719" t="str">
        <f>VLOOKUP(C26,Groups!$B$7:$D$35,3,0)</f>
        <v>Türkiye</v>
      </c>
      <c r="J26" s="719" t="str">
        <f>VLOOKUP(D26,Groups!$B$7:$D$35,3,0)</f>
        <v>Portugal</v>
      </c>
      <c r="K26" s="720"/>
      <c r="M26" s="133"/>
      <c r="N26" s="133"/>
      <c r="O26" s="133"/>
    </row>
    <row r="27" ht="14.25" customHeight="1">
      <c r="B27" s="714">
        <v>24.0</v>
      </c>
      <c r="C27" s="715" t="s">
        <v>1736</v>
      </c>
      <c r="D27" s="716" t="s">
        <v>1738</v>
      </c>
      <c r="E27" s="717">
        <v>45465.625</v>
      </c>
      <c r="F27" s="629">
        <f>E27-VLOOKUP(TimeZone!$L$5,TimeZone!$C$4:$E$39,3,0)+VLOOKUP(TimeZone!$H$1,TimeZone!$C$4:$E$39,3,0)</f>
        <v>45465.625</v>
      </c>
      <c r="G27" s="721">
        <v>3.0</v>
      </c>
      <c r="H27" s="719" t="str">
        <f>IFERROR(VLOOKUP($G27,Language!$D$66:$E$81,2,0),"")</f>
        <v>Hamburg</v>
      </c>
      <c r="I27" s="719" t="str">
        <f>VLOOKUP(C27,Groups!$B$7:$D$35,3,0)</f>
        <v>Georgia</v>
      </c>
      <c r="J27" s="719" t="str">
        <f>VLOOKUP(D27,Groups!$B$7:$D$35,3,0)</f>
        <v>Czechia</v>
      </c>
      <c r="K27" s="720"/>
      <c r="M27" s="133"/>
      <c r="N27" s="133"/>
      <c r="O27" s="133"/>
    </row>
    <row r="28" ht="14.25" customHeight="1">
      <c r="B28" s="714">
        <v>25.0</v>
      </c>
      <c r="C28" s="715" t="s">
        <v>1721</v>
      </c>
      <c r="D28" s="716" t="s">
        <v>1718</v>
      </c>
      <c r="E28" s="717">
        <v>45466.875</v>
      </c>
      <c r="F28" s="629">
        <f>E28-VLOOKUP(TimeZone!$L$5,TimeZone!$C$4:$E$39,3,0)+VLOOKUP(TimeZone!$H$1,TimeZone!$C$4:$E$39,3,0)</f>
        <v>45466.875</v>
      </c>
      <c r="G28" s="721">
        <v>8.0</v>
      </c>
      <c r="H28" s="719" t="str">
        <f>IFERROR(VLOOKUP($G28,Language!$D$66:$E$81,2,0),"")</f>
        <v>Frankfurt</v>
      </c>
      <c r="I28" s="719" t="str">
        <f>VLOOKUP(C28,Groups!$B$7:$D$35,3,0)</f>
        <v>Switzerland</v>
      </c>
      <c r="J28" s="719" t="str">
        <f>VLOOKUP(D28,Groups!$B$7:$D$35,3,0)</f>
        <v>Germany</v>
      </c>
      <c r="K28" s="720"/>
      <c r="M28" s="133"/>
      <c r="N28" s="133"/>
      <c r="O28" s="133"/>
    </row>
    <row r="29" ht="14.25" customHeight="1">
      <c r="B29" s="714">
        <v>26.0</v>
      </c>
      <c r="C29" s="715" t="s">
        <v>1719</v>
      </c>
      <c r="D29" s="716" t="s">
        <v>1720</v>
      </c>
      <c r="E29" s="717">
        <v>45466.875</v>
      </c>
      <c r="F29" s="629">
        <f>E29-VLOOKUP(TimeZone!$L$5,TimeZone!$C$4:$E$39,3,0)+VLOOKUP(TimeZone!$H$1,TimeZone!$C$4:$E$39,3,0)</f>
        <v>45466.875</v>
      </c>
      <c r="G29" s="721">
        <v>9.0</v>
      </c>
      <c r="H29" s="719" t="str">
        <f>IFERROR(VLOOKUP($G29,Language!$D$66:$E$81,2,0),"")</f>
        <v>Stuttgart</v>
      </c>
      <c r="I29" s="719" t="str">
        <f>VLOOKUP(C29,Groups!$B$7:$D$35,3,0)</f>
        <v>Scotland</v>
      </c>
      <c r="J29" s="719" t="str">
        <f>VLOOKUP(D29,Groups!$B$7:$D$35,3,0)</f>
        <v>Hungary</v>
      </c>
      <c r="K29" s="720"/>
      <c r="M29" s="133"/>
      <c r="N29" s="133"/>
      <c r="O29" s="133"/>
    </row>
    <row r="30" ht="14.25" customHeight="1">
      <c r="B30" s="714">
        <v>27.0</v>
      </c>
      <c r="C30" s="715" t="s">
        <v>1724</v>
      </c>
      <c r="D30" s="716" t="s">
        <v>91</v>
      </c>
      <c r="E30" s="717">
        <v>45467.875</v>
      </c>
      <c r="F30" s="629">
        <f>E30-VLOOKUP(TimeZone!$L$5,TimeZone!$C$4:$E$39,3,0)+VLOOKUP(TimeZone!$H$1,TimeZone!$C$4:$E$39,3,0)</f>
        <v>45467.875</v>
      </c>
      <c r="G30" s="721">
        <v>6.0</v>
      </c>
      <c r="H30" s="719" t="str">
        <f>IFERROR(VLOOKUP($G30,Language!$D$66:$E$81,2,0),"")</f>
        <v>Dusseldorf</v>
      </c>
      <c r="I30" s="719" t="str">
        <f>VLOOKUP(C30,Groups!$B$7:$D$35,3,0)</f>
        <v>Albania</v>
      </c>
      <c r="J30" s="719" t="str">
        <f>VLOOKUP(D30,Groups!$B$7:$D$35,3,0)</f>
        <v>Spain</v>
      </c>
      <c r="K30" s="720"/>
      <c r="M30" s="133"/>
      <c r="N30" s="133"/>
      <c r="O30" s="133"/>
    </row>
    <row r="31" ht="14.25" customHeight="1">
      <c r="B31" s="714">
        <v>28.0</v>
      </c>
      <c r="C31" s="715" t="s">
        <v>1722</v>
      </c>
      <c r="D31" s="716" t="s">
        <v>1723</v>
      </c>
      <c r="E31" s="717">
        <v>45467.875</v>
      </c>
      <c r="F31" s="629">
        <f>E31-VLOOKUP(TimeZone!$L$5,TimeZone!$C$4:$E$39,3,0)+VLOOKUP(TimeZone!$H$1,TimeZone!$C$4:$E$39,3,0)</f>
        <v>45467.875</v>
      </c>
      <c r="G31" s="721">
        <v>2.0</v>
      </c>
      <c r="H31" s="719" t="str">
        <f>IFERROR(VLOOKUP($G31,Language!$D$66:$E$81,2,0),"")</f>
        <v>Leipzig</v>
      </c>
      <c r="I31" s="719" t="str">
        <f>VLOOKUP(C31,Groups!$B$7:$D$35,3,0)</f>
        <v>Croatia</v>
      </c>
      <c r="J31" s="719" t="str">
        <f>VLOOKUP(D31,Groups!$B$7:$D$35,3,0)</f>
        <v>Italy</v>
      </c>
      <c r="K31" s="720"/>
      <c r="M31" s="133"/>
      <c r="N31" s="133"/>
      <c r="O31" s="133"/>
    </row>
    <row r="32" ht="14.25" customHeight="1">
      <c r="B32" s="714">
        <v>29.0</v>
      </c>
      <c r="C32" s="715" t="s">
        <v>90</v>
      </c>
      <c r="D32" s="716" t="s">
        <v>1725</v>
      </c>
      <c r="E32" s="717">
        <v>45468.875</v>
      </c>
      <c r="F32" s="629">
        <f>E32-VLOOKUP(TimeZone!$L$5,TimeZone!$C$4:$E$39,3,0)+VLOOKUP(TimeZone!$H$1,TimeZone!$C$4:$E$39,3,0)</f>
        <v>45468.875</v>
      </c>
      <c r="G32" s="721">
        <v>7.0</v>
      </c>
      <c r="H32" s="719" t="str">
        <f>IFERROR(VLOOKUP($G32,Language!$D$66:$E$81,2,0),"")</f>
        <v>Cologne</v>
      </c>
      <c r="I32" s="719" t="str">
        <f>VLOOKUP(C32,Groups!$B$7:$D$35,3,0)</f>
        <v>England</v>
      </c>
      <c r="J32" s="719" t="str">
        <f>VLOOKUP(D32,Groups!$B$7:$D$35,3,0)</f>
        <v>Slovenia</v>
      </c>
      <c r="K32" s="720"/>
      <c r="M32" s="133"/>
      <c r="N32" s="133"/>
      <c r="O32" s="133"/>
    </row>
    <row r="33" ht="14.25" customHeight="1">
      <c r="B33" s="714">
        <v>30.0</v>
      </c>
      <c r="C33" s="715" t="s">
        <v>1726</v>
      </c>
      <c r="D33" s="716" t="s">
        <v>1727</v>
      </c>
      <c r="E33" s="717">
        <v>45468.875</v>
      </c>
      <c r="F33" s="629">
        <f>E33-VLOOKUP(TimeZone!$L$5,TimeZone!$C$4:$E$39,3,0)+VLOOKUP(TimeZone!$H$1,TimeZone!$C$4:$E$39,3,0)</f>
        <v>45468.875</v>
      </c>
      <c r="G33" s="721">
        <v>10.0</v>
      </c>
      <c r="H33" s="719" t="str">
        <f>IFERROR(VLOOKUP($G33,Language!$D$66:$E$81,2,0),"")</f>
        <v>Munich</v>
      </c>
      <c r="I33" s="719" t="str">
        <f>VLOOKUP(C33,Groups!$B$7:$D$35,3,0)</f>
        <v>Denmark</v>
      </c>
      <c r="J33" s="719" t="str">
        <f>VLOOKUP(D33,Groups!$B$7:$D$35,3,0)</f>
        <v>Serbia</v>
      </c>
      <c r="K33" s="720"/>
      <c r="M33" s="133"/>
      <c r="N33" s="133"/>
      <c r="O33" s="133"/>
    </row>
    <row r="34" ht="14.25" customHeight="1">
      <c r="B34" s="714">
        <v>31.0</v>
      </c>
      <c r="C34" s="715" t="s">
        <v>1729</v>
      </c>
      <c r="D34" s="716" t="s">
        <v>1730</v>
      </c>
      <c r="E34" s="717">
        <v>45468.75</v>
      </c>
      <c r="F34" s="629">
        <f>E34-VLOOKUP(TimeZone!$L$5,TimeZone!$C$4:$E$39,3,0)+VLOOKUP(TimeZone!$H$1,TimeZone!$C$4:$E$39,3,0)</f>
        <v>45468.75</v>
      </c>
      <c r="G34" s="721">
        <v>1.0</v>
      </c>
      <c r="H34" s="719" t="str">
        <f>IFERROR(VLOOKUP($G34,Language!$D$66:$E$81,2,0),"")</f>
        <v>Berlin</v>
      </c>
      <c r="I34" s="719" t="str">
        <f>VLOOKUP(C34,Groups!$B$7:$D$35,3,0)</f>
        <v>Netherlands</v>
      </c>
      <c r="J34" s="719" t="str">
        <f>VLOOKUP(D34,Groups!$B$7:$D$35,3,0)</f>
        <v>Austria</v>
      </c>
      <c r="K34" s="720"/>
      <c r="M34" s="133"/>
      <c r="N34" s="133"/>
      <c r="O34" s="133"/>
    </row>
    <row r="35" ht="14.25" customHeight="1">
      <c r="B35" s="714">
        <v>32.0</v>
      </c>
      <c r="C35" s="715" t="s">
        <v>92</v>
      </c>
      <c r="D35" s="716" t="s">
        <v>1728</v>
      </c>
      <c r="E35" s="717">
        <v>45468.75</v>
      </c>
      <c r="F35" s="629">
        <f>E35-VLOOKUP(TimeZone!$L$5,TimeZone!$C$4:$E$39,3,0)+VLOOKUP(TimeZone!$H$1,TimeZone!$C$4:$E$39,3,0)</f>
        <v>45468.75</v>
      </c>
      <c r="G35" s="721">
        <v>4.0</v>
      </c>
      <c r="H35" s="719" t="str">
        <f>IFERROR(VLOOKUP($G35,Language!$D$66:$E$81,2,0),"")</f>
        <v>Dortmund</v>
      </c>
      <c r="I35" s="719" t="str">
        <f>VLOOKUP(C35,Groups!$B$7:$D$35,3,0)</f>
        <v>France</v>
      </c>
      <c r="J35" s="719" t="str">
        <f>VLOOKUP(D35,Groups!$B$7:$D$35,3,0)</f>
        <v>Poland</v>
      </c>
      <c r="K35" s="720"/>
      <c r="M35" s="133"/>
      <c r="N35" s="133"/>
      <c r="O35" s="133"/>
    </row>
    <row r="36" ht="14.25" customHeight="1">
      <c r="B36" s="714">
        <v>33.0</v>
      </c>
      <c r="C36" s="715" t="s">
        <v>1732</v>
      </c>
      <c r="D36" s="716" t="s">
        <v>1733</v>
      </c>
      <c r="E36" s="717">
        <v>45469.75</v>
      </c>
      <c r="F36" s="629">
        <f>E36-VLOOKUP(TimeZone!$L$5,TimeZone!$C$4:$E$39,3,0)+VLOOKUP(TimeZone!$H$1,TimeZone!$C$4:$E$39,3,0)</f>
        <v>45469.75</v>
      </c>
      <c r="G36" s="721">
        <v>8.0</v>
      </c>
      <c r="H36" s="719" t="str">
        <f>IFERROR(VLOOKUP($G36,Language!$D$66:$E$81,2,0),"")</f>
        <v>Frankfurt</v>
      </c>
      <c r="I36" s="719" t="str">
        <f>VLOOKUP(C36,Groups!$B$7:$D$35,3,0)</f>
        <v>Slovakia</v>
      </c>
      <c r="J36" s="719" t="str">
        <f>VLOOKUP(D36,Groups!$B$7:$D$35,3,0)</f>
        <v>Romania</v>
      </c>
      <c r="K36" s="720"/>
      <c r="M36" s="133"/>
      <c r="N36" s="133"/>
      <c r="O36" s="133"/>
    </row>
    <row r="37" ht="14.25" customHeight="1">
      <c r="B37" s="714">
        <v>34.0</v>
      </c>
      <c r="C37" s="715" t="s">
        <v>1734</v>
      </c>
      <c r="D37" s="716" t="s">
        <v>1731</v>
      </c>
      <c r="E37" s="717">
        <v>45469.75</v>
      </c>
      <c r="F37" s="629">
        <f>E37-VLOOKUP(TimeZone!$L$5,TimeZone!$C$4:$E$39,3,0)+VLOOKUP(TimeZone!$H$1,TimeZone!$C$4:$E$39,3,0)</f>
        <v>45469.75</v>
      </c>
      <c r="G37" s="721">
        <v>9.0</v>
      </c>
      <c r="H37" s="719" t="str">
        <f>IFERROR(VLOOKUP($G37,Language!$D$66:$E$81,2,0),"")</f>
        <v>Stuttgart</v>
      </c>
      <c r="I37" s="719" t="str">
        <f>VLOOKUP(C37,Groups!$B$7:$D$35,3,0)</f>
        <v>Ukraine</v>
      </c>
      <c r="J37" s="719" t="str">
        <f>VLOOKUP(D37,Groups!$B$7:$D$35,3,0)</f>
        <v>Belgium</v>
      </c>
      <c r="K37" s="720"/>
      <c r="M37" s="133"/>
      <c r="N37" s="133"/>
      <c r="O37" s="133"/>
    </row>
    <row r="38" ht="14.25" customHeight="1">
      <c r="B38" s="714">
        <v>35.0</v>
      </c>
      <c r="C38" s="715" t="s">
        <v>1736</v>
      </c>
      <c r="D38" s="716" t="s">
        <v>1737</v>
      </c>
      <c r="E38" s="717">
        <v>45469.875</v>
      </c>
      <c r="F38" s="629">
        <f>E38-VLOOKUP(TimeZone!$L$5,TimeZone!$C$4:$E$39,3,0)+VLOOKUP(TimeZone!$H$1,TimeZone!$C$4:$E$39,3,0)</f>
        <v>45469.875</v>
      </c>
      <c r="G38" s="721">
        <v>5.0</v>
      </c>
      <c r="H38" s="719" t="str">
        <f>IFERROR(VLOOKUP($G38,Language!$D$66:$E$81,2,0),"")</f>
        <v>Gelsenkirchen</v>
      </c>
      <c r="I38" s="719" t="str">
        <f>VLOOKUP(C38,Groups!$B$7:$D$35,3,0)</f>
        <v>Georgia</v>
      </c>
      <c r="J38" s="719" t="str">
        <f>VLOOKUP(D38,Groups!$B$7:$D$35,3,0)</f>
        <v>Portugal</v>
      </c>
      <c r="K38" s="720"/>
      <c r="M38" s="133"/>
      <c r="N38" s="133"/>
      <c r="O38" s="133"/>
    </row>
    <row r="39" ht="14.25" customHeight="1">
      <c r="B39" s="714">
        <v>36.0</v>
      </c>
      <c r="C39" s="715" t="s">
        <v>1738</v>
      </c>
      <c r="D39" s="716" t="s">
        <v>1735</v>
      </c>
      <c r="E39" s="717">
        <v>45469.875</v>
      </c>
      <c r="F39" s="629">
        <f>E39-VLOOKUP(TimeZone!$L$5,TimeZone!$C$4:$E$39,3,0)+VLOOKUP(TimeZone!$H$1,TimeZone!$C$4:$E$39,3,0)</f>
        <v>45469.875</v>
      </c>
      <c r="G39" s="721">
        <v>3.0</v>
      </c>
      <c r="H39" s="719" t="str">
        <f>IFERROR(VLOOKUP($G39,Language!$D$66:$E$81,2,0),"")</f>
        <v>Hamburg</v>
      </c>
      <c r="I39" s="719" t="str">
        <f>VLOOKUP(C39,Groups!$B$7:$D$35,3,0)</f>
        <v>Czechia</v>
      </c>
      <c r="J39" s="719" t="str">
        <f>VLOOKUP(D39,Groups!$B$7:$D$35,3,0)</f>
        <v>Türkiye</v>
      </c>
      <c r="K39" s="720"/>
      <c r="M39" s="133"/>
      <c r="N39" s="133"/>
      <c r="O39" s="133"/>
    </row>
    <row r="40" ht="14.25" customHeight="1">
      <c r="B40" s="722" t="s">
        <v>1742</v>
      </c>
      <c r="C40" s="723"/>
      <c r="D40" s="723"/>
      <c r="E40" s="724"/>
      <c r="F40" s="725"/>
      <c r="G40" s="726"/>
      <c r="H40" s="725"/>
      <c r="I40" s="725"/>
      <c r="J40" s="725"/>
      <c r="K40" s="727"/>
      <c r="M40" s="133"/>
      <c r="N40" s="133"/>
      <c r="O40" s="133"/>
    </row>
    <row r="41" ht="14.25" customHeight="1">
      <c r="B41" s="714">
        <v>37.0</v>
      </c>
      <c r="C41" s="715" t="s">
        <v>1</v>
      </c>
      <c r="D41" s="716" t="s">
        <v>9</v>
      </c>
      <c r="E41" s="717">
        <v>45472.875</v>
      </c>
      <c r="F41" s="629">
        <f>E41-VLOOKUP(TimeZone!$L$5,TimeZone!$C$4:$E$39,3,0)+VLOOKUP(TimeZone!$H$1,TimeZone!$C$4:$E$39,3,0)</f>
        <v>45472.875</v>
      </c>
      <c r="G41" s="718">
        <v>4.0</v>
      </c>
      <c r="H41" s="719" t="str">
        <f>IFERROR(VLOOKUP($G41,Language!$D$66:$E$81,2,0),"")</f>
        <v>Dortmund</v>
      </c>
      <c r="I41" s="719" t="str">
        <f t="shared" ref="I41:J41" si="1">VLOOKUP(C41,$M$41:$N$56,2,0)</f>
        <v>Germany</v>
      </c>
      <c r="J41" s="719" t="str">
        <f t="shared" si="1"/>
        <v>Denmark</v>
      </c>
      <c r="K41" s="728">
        <v>2.0</v>
      </c>
      <c r="L41" s="35"/>
      <c r="M41" s="729" t="s">
        <v>1</v>
      </c>
      <c r="N41" s="730" t="str">
        <f>EURO!$B$46</f>
        <v>Germany</v>
      </c>
      <c r="O41" s="133"/>
    </row>
    <row r="42" ht="14.25" customHeight="1">
      <c r="B42" s="714">
        <v>38.0</v>
      </c>
      <c r="C42" s="715" t="s">
        <v>7</v>
      </c>
      <c r="D42" s="716" t="s">
        <v>8</v>
      </c>
      <c r="E42" s="717">
        <v>45472.75</v>
      </c>
      <c r="F42" s="629">
        <f>E42-VLOOKUP(TimeZone!$L$5,TimeZone!$C$4:$E$39,3,0)+VLOOKUP(TimeZone!$H$1,TimeZone!$C$4:$E$39,3,0)</f>
        <v>45472.75</v>
      </c>
      <c r="G42" s="721">
        <v>1.0</v>
      </c>
      <c r="H42" s="719" t="str">
        <f>IFERROR(VLOOKUP($G42,Language!$D$66:$E$81,2,0),"")</f>
        <v>Berlin</v>
      </c>
      <c r="I42" s="719" t="str">
        <f t="shared" ref="I42:J42" si="2">VLOOKUP(C42,$M$41:$N$56,2,0)</f>
        <v>Switzerland</v>
      </c>
      <c r="J42" s="719" t="str">
        <f t="shared" si="2"/>
        <v>Spain</v>
      </c>
      <c r="K42" s="728">
        <v>1.0</v>
      </c>
      <c r="L42" s="35"/>
      <c r="M42" s="731" t="s">
        <v>7</v>
      </c>
      <c r="N42" s="732" t="str">
        <f>EURO!$B$47</f>
        <v>Switzerland</v>
      </c>
      <c r="O42" s="133"/>
    </row>
    <row r="43" ht="14.25" customHeight="1">
      <c r="B43" s="714">
        <v>39.0</v>
      </c>
      <c r="C43" s="715" t="s">
        <v>2</v>
      </c>
      <c r="D43" s="716" t="str">
        <f>AssignThird!$D$4</f>
        <v>3A/D/E/F</v>
      </c>
      <c r="E43" s="717">
        <v>45473.875</v>
      </c>
      <c r="F43" s="629">
        <f>E43-VLOOKUP(TimeZone!$L$5,TimeZone!$C$4:$E$39,3,0)+VLOOKUP(TimeZone!$H$1,TimeZone!$C$4:$E$39,3,0)</f>
        <v>45473.875</v>
      </c>
      <c r="G43" s="721">
        <v>7.0</v>
      </c>
      <c r="H43" s="719" t="str">
        <f>IFERROR(VLOOKUP($G43,Language!$D$66:$E$81,2,0),"")</f>
        <v>Cologne</v>
      </c>
      <c r="I43" s="719" t="str">
        <f t="shared" ref="I43:J43" si="3">VLOOKUP(C43,$M$41:$N$56,2,0)</f>
        <v>Italy</v>
      </c>
      <c r="J43" s="719" t="str">
        <f t="shared" si="3"/>
        <v>Ukraine</v>
      </c>
      <c r="K43" s="728">
        <v>4.0</v>
      </c>
      <c r="L43" s="35"/>
      <c r="M43" s="731" t="s">
        <v>2</v>
      </c>
      <c r="N43" s="732" t="str">
        <f>EURO!$E$46</f>
        <v>Italy</v>
      </c>
      <c r="O43" s="133"/>
    </row>
    <row r="44" ht="14.25" customHeight="1">
      <c r="B44" s="714">
        <v>40.0</v>
      </c>
      <c r="C44" s="715" t="s">
        <v>3</v>
      </c>
      <c r="D44" s="716" t="str">
        <f>AssignThird!$E$4</f>
        <v>3D/E/F</v>
      </c>
      <c r="E44" s="717">
        <v>45473.75</v>
      </c>
      <c r="F44" s="629">
        <f>E44-VLOOKUP(TimeZone!$L$5,TimeZone!$C$4:$E$39,3,0)+VLOOKUP(TimeZone!$H$1,TimeZone!$C$4:$E$39,3,0)</f>
        <v>45473.75</v>
      </c>
      <c r="G44" s="721">
        <v>5.0</v>
      </c>
      <c r="H44" s="719" t="str">
        <f>IFERROR(VLOOKUP($G44,Language!$D$66:$E$81,2,0),"")</f>
        <v>Gelsenkirchen</v>
      </c>
      <c r="I44" s="719" t="str">
        <f t="shared" ref="I44:J44" si="4">VLOOKUP(C44,$M$41:$N$56,2,0)</f>
        <v>England</v>
      </c>
      <c r="J44" s="719" t="str">
        <f t="shared" si="4"/>
        <v>Georgia</v>
      </c>
      <c r="K44" s="728">
        <v>3.0</v>
      </c>
      <c r="L44" s="35"/>
      <c r="M44" s="731" t="s">
        <v>8</v>
      </c>
      <c r="N44" s="732" t="str">
        <f>EURO!$E$47</f>
        <v>Spain</v>
      </c>
      <c r="O44" s="133"/>
    </row>
    <row r="45" ht="14.25" customHeight="1">
      <c r="B45" s="714">
        <v>41.0</v>
      </c>
      <c r="C45" s="715" t="s">
        <v>6</v>
      </c>
      <c r="D45" s="716" t="str">
        <f>AssignThird!$G$4</f>
        <v>3A/B/C</v>
      </c>
      <c r="E45" s="717">
        <v>45474.875</v>
      </c>
      <c r="F45" s="629">
        <f>E45-VLOOKUP(TimeZone!$L$5,TimeZone!$C$4:$E$39,3,0)+VLOOKUP(TimeZone!$H$1,TimeZone!$C$4:$E$39,3,0)</f>
        <v>45474.875</v>
      </c>
      <c r="G45" s="721">
        <v>8.0</v>
      </c>
      <c r="H45" s="719" t="str">
        <f>IFERROR(VLOOKUP($G45,Language!$D$66:$E$81,2,0),"")</f>
        <v>Frankfurt</v>
      </c>
      <c r="I45" s="719" t="str">
        <f t="shared" ref="I45:J45" si="5">VLOOKUP(C45,$M$41:$N$56,2,0)</f>
        <v>Portugal</v>
      </c>
      <c r="J45" s="719" t="str">
        <f t="shared" si="5"/>
        <v>Scotland</v>
      </c>
      <c r="K45" s="728">
        <v>6.0</v>
      </c>
      <c r="L45" s="35"/>
      <c r="M45" s="731" t="s">
        <v>3</v>
      </c>
      <c r="N45" s="732" t="str">
        <f>EURO!$H$46</f>
        <v>England</v>
      </c>
      <c r="O45" s="133"/>
    </row>
    <row r="46" ht="14.25" customHeight="1">
      <c r="B46" s="714">
        <v>42.0</v>
      </c>
      <c r="C46" s="715" t="s">
        <v>10</v>
      </c>
      <c r="D46" s="716" t="s">
        <v>11</v>
      </c>
      <c r="E46" s="717">
        <v>45474.75</v>
      </c>
      <c r="F46" s="629">
        <f>E46-VLOOKUP(TimeZone!$L$5,TimeZone!$C$4:$E$39,3,0)+VLOOKUP(TimeZone!$H$1,TimeZone!$C$4:$E$39,3,0)</f>
        <v>45474.75</v>
      </c>
      <c r="G46" s="721">
        <v>6.0</v>
      </c>
      <c r="H46" s="719" t="str">
        <f>IFERROR(VLOOKUP($G46,Language!$D$66:$E$81,2,0),"")</f>
        <v>Dusseldorf</v>
      </c>
      <c r="I46" s="719" t="str">
        <f t="shared" ref="I46:J46" si="6">VLOOKUP(C46,$M$41:$N$56,2,0)</f>
        <v>Netherlands</v>
      </c>
      <c r="J46" s="719" t="str">
        <f t="shared" si="6"/>
        <v>Slovakia</v>
      </c>
      <c r="K46" s="728">
        <v>5.0</v>
      </c>
      <c r="L46" s="35"/>
      <c r="M46" s="731" t="s">
        <v>9</v>
      </c>
      <c r="N46" s="732" t="str">
        <f>EURO!$H$47</f>
        <v>Denmark</v>
      </c>
      <c r="O46" s="133"/>
    </row>
    <row r="47" ht="14.25" customHeight="1">
      <c r="B47" s="714">
        <v>43.0</v>
      </c>
      <c r="C47" s="715" t="s">
        <v>5</v>
      </c>
      <c r="D47" s="716" t="str">
        <f>AssignThird!$F$4</f>
        <v>3A/B/C/D</v>
      </c>
      <c r="E47" s="717">
        <v>45475.75</v>
      </c>
      <c r="F47" s="629">
        <f>E47-VLOOKUP(TimeZone!$L$5,TimeZone!$C$4:$E$39,3,0)+VLOOKUP(TimeZone!$H$1,TimeZone!$C$4:$E$39,3,0)</f>
        <v>45475.75</v>
      </c>
      <c r="G47" s="721">
        <v>10.0</v>
      </c>
      <c r="H47" s="719" t="str">
        <f>IFERROR(VLOOKUP($G47,Language!$D$66:$E$81,2,0),"")</f>
        <v>Munich</v>
      </c>
      <c r="I47" s="719" t="str">
        <f t="shared" ref="I47:J47" si="7">VLOOKUP(C47,$M$41:$N$56,2,0)</f>
        <v>Belgium</v>
      </c>
      <c r="J47" s="719" t="str">
        <f t="shared" si="7"/>
        <v>Croatia</v>
      </c>
      <c r="K47" s="728">
        <v>7.0</v>
      </c>
      <c r="L47" s="35"/>
      <c r="M47" s="731" t="s">
        <v>4</v>
      </c>
      <c r="N47" s="732" t="str">
        <f>EURO!$K$46</f>
        <v>France</v>
      </c>
      <c r="O47" s="133"/>
    </row>
    <row r="48" ht="14.25" customHeight="1">
      <c r="B48" s="714">
        <v>44.0</v>
      </c>
      <c r="C48" s="715" t="s">
        <v>4</v>
      </c>
      <c r="D48" s="716" t="s">
        <v>12</v>
      </c>
      <c r="E48" s="717">
        <v>45475.875</v>
      </c>
      <c r="F48" s="629">
        <f>E48-VLOOKUP(TimeZone!$L$5,TimeZone!$C$4:$E$39,3,0)+VLOOKUP(TimeZone!$H$1,TimeZone!$C$4:$E$39,3,0)</f>
        <v>45475.875</v>
      </c>
      <c r="G48" s="733">
        <v>2.0</v>
      </c>
      <c r="H48" s="719" t="str">
        <f>IFERROR(VLOOKUP($G48,Language!$D$66:$E$81,2,0),"")</f>
        <v>Leipzig</v>
      </c>
      <c r="I48" s="719" t="str">
        <f t="shared" ref="I48:J48" si="8">VLOOKUP(C48,$M$41:$N$56,2,0)</f>
        <v>France</v>
      </c>
      <c r="J48" s="719" t="str">
        <f t="shared" si="8"/>
        <v>Türkiye</v>
      </c>
      <c r="K48" s="728">
        <v>8.0</v>
      </c>
      <c r="L48" s="35"/>
      <c r="M48" s="731" t="s">
        <v>10</v>
      </c>
      <c r="N48" s="732" t="str">
        <f>EURO!$K$47</f>
        <v>Netherlands</v>
      </c>
      <c r="O48" s="133"/>
    </row>
    <row r="49" ht="14.25" customHeight="1">
      <c r="B49" s="722" t="s">
        <v>1743</v>
      </c>
      <c r="C49" s="723"/>
      <c r="D49" s="723"/>
      <c r="E49" s="724"/>
      <c r="F49" s="725"/>
      <c r="G49" s="726"/>
      <c r="H49" s="725"/>
      <c r="I49" s="725"/>
      <c r="J49" s="725"/>
      <c r="K49" s="727"/>
      <c r="M49" s="731" t="s">
        <v>5</v>
      </c>
      <c r="N49" s="732" t="str">
        <f>EURO!$N$46</f>
        <v>Belgium</v>
      </c>
      <c r="O49" s="133"/>
    </row>
    <row r="50" ht="14.25" customHeight="1">
      <c r="B50" s="714">
        <v>45.0</v>
      </c>
      <c r="C50" s="715" t="s">
        <v>1744</v>
      </c>
      <c r="D50" s="716" t="s">
        <v>1745</v>
      </c>
      <c r="E50" s="717">
        <v>45478.75</v>
      </c>
      <c r="F50" s="629">
        <f>E50-VLOOKUP(TimeZone!$L$5,TimeZone!$C$4:$E$39,3,0)+VLOOKUP(TimeZone!$H$1,TimeZone!$C$4:$E$39,3,0)</f>
        <v>45478.75</v>
      </c>
      <c r="G50" s="718">
        <v>9.0</v>
      </c>
      <c r="H50" s="719" t="str">
        <f>IFERROR(VLOOKUP($G50,Language!$D$66:$E$81,2,0),"")</f>
        <v>Stuttgart</v>
      </c>
      <c r="I50" s="734"/>
      <c r="J50" s="734"/>
      <c r="K50" s="728">
        <v>1.0</v>
      </c>
      <c r="M50" s="731" t="s">
        <v>11</v>
      </c>
      <c r="N50" s="732" t="str">
        <f>EURO!$N$47</f>
        <v>Slovakia</v>
      </c>
      <c r="O50" s="133"/>
    </row>
    <row r="51" ht="14.25" customHeight="1">
      <c r="B51" s="714">
        <v>46.0</v>
      </c>
      <c r="C51" s="715" t="s">
        <v>1746</v>
      </c>
      <c r="D51" s="716" t="s">
        <v>1747</v>
      </c>
      <c r="E51" s="717">
        <v>45478.875</v>
      </c>
      <c r="F51" s="629">
        <f>E51-VLOOKUP(TimeZone!$L$5,TimeZone!$C$4:$E$39,3,0)+VLOOKUP(TimeZone!$H$1,TimeZone!$C$4:$E$39,3,0)</f>
        <v>45478.875</v>
      </c>
      <c r="G51" s="721">
        <v>3.0</v>
      </c>
      <c r="H51" s="719" t="str">
        <f>IFERROR(VLOOKUP($G51,Language!$D$66:$E$81,2,0),"")</f>
        <v>Hamburg</v>
      </c>
      <c r="I51" s="35"/>
      <c r="J51" s="734"/>
      <c r="K51" s="728">
        <v>2.0</v>
      </c>
      <c r="M51" s="731" t="s">
        <v>6</v>
      </c>
      <c r="N51" s="732" t="str">
        <f>EURO!$Q$46</f>
        <v>Portugal</v>
      </c>
      <c r="O51" s="133"/>
    </row>
    <row r="52" ht="14.25" customHeight="1">
      <c r="B52" s="714">
        <v>47.0</v>
      </c>
      <c r="C52" s="715" t="s">
        <v>1748</v>
      </c>
      <c r="D52" s="716" t="s">
        <v>1749</v>
      </c>
      <c r="E52" s="717">
        <v>45479.875</v>
      </c>
      <c r="F52" s="629">
        <f>E52-VLOOKUP(TimeZone!$L$5,TimeZone!$C$4:$E$39,3,0)+VLOOKUP(TimeZone!$H$1,TimeZone!$C$4:$E$39,3,0)</f>
        <v>45479.875</v>
      </c>
      <c r="G52" s="721">
        <v>1.0</v>
      </c>
      <c r="H52" s="719" t="str">
        <f>IFERROR(VLOOKUP($G52,Language!$D$66:$E$81,2,0),"")</f>
        <v>Berlin</v>
      </c>
      <c r="I52" s="734"/>
      <c r="J52" s="734"/>
      <c r="K52" s="728">
        <v>4.0</v>
      </c>
      <c r="M52" s="731" t="s">
        <v>12</v>
      </c>
      <c r="N52" s="732" t="str">
        <f>EURO!$Q$47</f>
        <v>Türkiye</v>
      </c>
      <c r="O52" s="133"/>
    </row>
    <row r="53" ht="14.25" customHeight="1">
      <c r="B53" s="714">
        <v>48.0</v>
      </c>
      <c r="C53" s="715" t="s">
        <v>1750</v>
      </c>
      <c r="D53" s="716" t="s">
        <v>1751</v>
      </c>
      <c r="E53" s="717">
        <v>45479.75</v>
      </c>
      <c r="F53" s="629">
        <f>E53-VLOOKUP(TimeZone!$L$5,TimeZone!$C$4:$E$39,3,0)+VLOOKUP(TimeZone!$H$1,TimeZone!$C$4:$E$39,3,0)</f>
        <v>45479.75</v>
      </c>
      <c r="G53" s="733">
        <v>6.0</v>
      </c>
      <c r="H53" s="719" t="str">
        <f>IFERROR(VLOOKUP($G53,Language!$D$66:$E$81,2,0),"")</f>
        <v>Dusseldorf</v>
      </c>
      <c r="I53" s="734"/>
      <c r="J53" s="734"/>
      <c r="K53" s="728">
        <v>3.0</v>
      </c>
      <c r="M53" s="731" t="str">
        <f>AssignThird!$D$4</f>
        <v>3A/D/E/F</v>
      </c>
      <c r="N53" s="732" t="str">
        <f t="array" ref="N53">IF(Distinctness!$G$13&gt;0,INDEX(ThirdPlaced!$C$4:$C$9,MATCH(VLOOKUP(ThirdPlaced!$J$18,AssignThird!$C$8:$G$22,2,0),ThirdPlaced!$J$4:$J$9,0),1),"")</f>
        <v>Ukraine</v>
      </c>
      <c r="O53" s="133"/>
    </row>
    <row r="54" ht="14.25" customHeight="1">
      <c r="B54" s="722" t="s">
        <v>1752</v>
      </c>
      <c r="C54" s="723"/>
      <c r="D54" s="723"/>
      <c r="E54" s="724"/>
      <c r="F54" s="725"/>
      <c r="G54" s="726"/>
      <c r="H54" s="725"/>
      <c r="I54" s="725"/>
      <c r="J54" s="725"/>
      <c r="K54" s="727"/>
      <c r="M54" s="731" t="str">
        <f>AssignThird!$E$4</f>
        <v>3D/E/F</v>
      </c>
      <c r="N54" s="732" t="str">
        <f t="array" ref="N54">IF(Distinctness!$G$13&gt;0,INDEX(ThirdPlaced!$C$4:$C$9,MATCH(VLOOKUP(ThirdPlaced!$J$18,AssignThird!$C$8:$G$22,3,0),ThirdPlaced!$J$4:$J$9,0),1),"")</f>
        <v>Georgia</v>
      </c>
      <c r="O54" s="133"/>
    </row>
    <row r="55" ht="14.25" customHeight="1">
      <c r="B55" s="714">
        <v>49.0</v>
      </c>
      <c r="C55" s="715" t="s">
        <v>1753</v>
      </c>
      <c r="D55" s="716" t="s">
        <v>1754</v>
      </c>
      <c r="E55" s="717">
        <v>45482.875</v>
      </c>
      <c r="F55" s="629">
        <f>E55-VLOOKUP(TimeZone!$L$5,TimeZone!$C$4:$E$39,3,0)+VLOOKUP(TimeZone!$H$1,TimeZone!$C$4:$E$39,3,0)</f>
        <v>45482.875</v>
      </c>
      <c r="G55" s="718">
        <v>10.0</v>
      </c>
      <c r="H55" s="719" t="str">
        <f>IFERROR(VLOOKUP($G55,Language!$D$66:$E$81,2,0),"")</f>
        <v>Munich</v>
      </c>
      <c r="I55" s="734"/>
      <c r="J55" s="734"/>
      <c r="K55" s="728" t="str">
        <f>Language!$E$122</f>
        <v>Semi-Final 1</v>
      </c>
      <c r="M55" s="731" t="str">
        <f>AssignThird!$F$4</f>
        <v>3A/B/C/D</v>
      </c>
      <c r="N55" s="732" t="str">
        <f t="array" ref="N55">IF(Distinctness!$G$13&gt;0,INDEX(ThirdPlaced!$C$4:$C$9,MATCH(VLOOKUP(ThirdPlaced!$J$18,AssignThird!$C$8:$G$22,4,0),ThirdPlaced!$J$4:$J$9,0),1),"")</f>
        <v>Croatia</v>
      </c>
      <c r="O55" s="133"/>
    </row>
    <row r="56" ht="14.25" customHeight="1">
      <c r="B56" s="714">
        <v>50.0</v>
      </c>
      <c r="C56" s="715" t="s">
        <v>1755</v>
      </c>
      <c r="D56" s="716" t="s">
        <v>1756</v>
      </c>
      <c r="E56" s="717">
        <v>45483.875</v>
      </c>
      <c r="F56" s="629">
        <f>E56-VLOOKUP(TimeZone!$L$5,TimeZone!$C$4:$E$39,3,0)+VLOOKUP(TimeZone!$H$1,TimeZone!$C$4:$E$39,3,0)</f>
        <v>45483.875</v>
      </c>
      <c r="G56" s="733">
        <v>4.0</v>
      </c>
      <c r="H56" s="719" t="str">
        <f>IFERROR(VLOOKUP($G56,Language!$D$66:$E$81,2,0),"")</f>
        <v>Dortmund</v>
      </c>
      <c r="I56" s="734"/>
      <c r="J56" s="734"/>
      <c r="K56" s="728" t="str">
        <f>Language!$E$123</f>
        <v>Semi-Final 2</v>
      </c>
      <c r="M56" s="735" t="str">
        <f>AssignThird!$G$4</f>
        <v>3A/B/C</v>
      </c>
      <c r="N56" s="736" t="str">
        <f t="array" ref="N56">IF(Distinctness!$G$13&gt;0,INDEX(ThirdPlaced!$C$4:$C$9,MATCH(VLOOKUP(ThirdPlaced!$J$18,AssignThird!$C$8:$G$22,5,0),ThirdPlaced!$J$4:$J$9,0),1),"")</f>
        <v>Scotland</v>
      </c>
      <c r="O56" s="133"/>
    </row>
    <row r="57" ht="14.25" customHeight="1">
      <c r="B57" s="722" t="s">
        <v>859</v>
      </c>
      <c r="C57" s="723"/>
      <c r="D57" s="723"/>
      <c r="E57" s="724"/>
      <c r="F57" s="725"/>
      <c r="G57" s="726"/>
      <c r="H57" s="725"/>
      <c r="I57" s="725"/>
      <c r="J57" s="725"/>
      <c r="K57" s="727"/>
      <c r="M57" s="133"/>
      <c r="N57" s="133"/>
      <c r="O57" s="133"/>
    </row>
    <row r="58" ht="14.25" customHeight="1">
      <c r="B58" s="737">
        <v>51.0</v>
      </c>
      <c r="C58" s="738" t="s">
        <v>1757</v>
      </c>
      <c r="D58" s="739" t="s">
        <v>1758</v>
      </c>
      <c r="E58" s="740">
        <v>45487.875</v>
      </c>
      <c r="F58" s="741">
        <f>E58-VLOOKUP(TimeZone!$L$5,TimeZone!$C$4:$E$39,3,0)+VLOOKUP(TimeZone!$H$1,TimeZone!$C$4:$E$39,3,0)</f>
        <v>45487.875</v>
      </c>
      <c r="G58" s="742">
        <v>1.0</v>
      </c>
      <c r="H58" s="743" t="str">
        <f>IFERROR(VLOOKUP($G58,Language!$D$66:$E$81,2,0),"")</f>
        <v>Berlin</v>
      </c>
      <c r="I58" s="744"/>
      <c r="J58" s="745"/>
      <c r="K58" s="746" t="str">
        <f>Language!$E$125</f>
        <v>Final</v>
      </c>
      <c r="M58" s="133"/>
      <c r="N58" s="133"/>
      <c r="O58" s="133"/>
    </row>
    <row r="59" ht="14.25" customHeight="1">
      <c r="C59" s="133"/>
      <c r="D59" s="133"/>
      <c r="M59" s="133"/>
      <c r="N59" s="133"/>
      <c r="O59" s="133"/>
    </row>
    <row r="60" ht="14.25" customHeight="1">
      <c r="C60" s="133"/>
      <c r="D60" s="133"/>
      <c r="M60" s="133"/>
      <c r="N60" s="133"/>
      <c r="O60" s="133"/>
    </row>
    <row r="61" ht="14.25" customHeight="1">
      <c r="C61" s="133"/>
      <c r="D61" s="133"/>
      <c r="M61" s="133"/>
      <c r="N61" s="133"/>
      <c r="O61" s="133"/>
    </row>
    <row r="62" ht="14.25" customHeight="1">
      <c r="C62" s="133"/>
      <c r="D62" s="133"/>
      <c r="M62" s="133"/>
      <c r="N62" s="133"/>
      <c r="O62" s="133"/>
    </row>
    <row r="63" ht="14.25" customHeight="1">
      <c r="C63" s="133"/>
      <c r="D63" s="133"/>
      <c r="M63" s="133"/>
      <c r="N63" s="133"/>
      <c r="O63" s="133"/>
    </row>
    <row r="64" ht="14.25" customHeight="1">
      <c r="C64" s="133"/>
      <c r="D64" s="133"/>
      <c r="M64" s="133"/>
      <c r="N64" s="133"/>
      <c r="O64" s="133"/>
    </row>
    <row r="65" ht="14.25" customHeight="1">
      <c r="C65" s="133"/>
      <c r="D65" s="133"/>
      <c r="M65" s="133"/>
      <c r="N65" s="133"/>
      <c r="O65" s="133"/>
    </row>
    <row r="66" ht="14.25" customHeight="1">
      <c r="C66" s="133"/>
      <c r="D66" s="133"/>
      <c r="M66" s="133"/>
      <c r="N66" s="133"/>
      <c r="O66" s="133"/>
    </row>
    <row r="67" ht="14.25" customHeight="1">
      <c r="C67" s="133"/>
      <c r="D67" s="133"/>
      <c r="M67" s="133"/>
      <c r="N67" s="133"/>
      <c r="O67" s="133"/>
    </row>
    <row r="68" ht="14.25" customHeight="1">
      <c r="C68" s="133"/>
      <c r="D68" s="133"/>
      <c r="M68" s="133"/>
      <c r="N68" s="133"/>
      <c r="O68" s="133"/>
    </row>
    <row r="69" ht="14.25" customHeight="1">
      <c r="C69" s="133"/>
      <c r="D69" s="133"/>
      <c r="M69" s="133"/>
      <c r="N69" s="133"/>
      <c r="O69" s="133"/>
    </row>
    <row r="70" ht="14.25" customHeight="1">
      <c r="C70" s="133"/>
      <c r="D70" s="133"/>
      <c r="M70" s="133"/>
      <c r="N70" s="133"/>
      <c r="O70" s="133"/>
    </row>
    <row r="71" ht="14.25" customHeight="1">
      <c r="C71" s="133"/>
      <c r="D71" s="133"/>
      <c r="M71" s="133"/>
      <c r="N71" s="133"/>
      <c r="O71" s="133"/>
    </row>
    <row r="72" ht="14.25" customHeight="1">
      <c r="C72" s="133"/>
      <c r="D72" s="133"/>
      <c r="M72" s="133"/>
      <c r="N72" s="133"/>
      <c r="O72" s="133"/>
    </row>
    <row r="73" ht="14.25" customHeight="1">
      <c r="C73" s="133"/>
      <c r="D73" s="133"/>
      <c r="M73" s="133"/>
      <c r="N73" s="133"/>
      <c r="O73" s="133"/>
    </row>
    <row r="74" ht="14.25" customHeight="1">
      <c r="C74" s="133"/>
      <c r="D74" s="133"/>
      <c r="M74" s="133"/>
      <c r="N74" s="133"/>
      <c r="O74" s="133"/>
    </row>
    <row r="75" ht="14.25" customHeight="1">
      <c r="C75" s="133"/>
      <c r="D75" s="133"/>
      <c r="M75" s="133"/>
      <c r="N75" s="133"/>
      <c r="O75" s="133"/>
    </row>
    <row r="76" ht="14.25" customHeight="1">
      <c r="C76" s="133"/>
      <c r="D76" s="133"/>
      <c r="M76" s="133"/>
      <c r="N76" s="133"/>
      <c r="O76" s="133"/>
    </row>
    <row r="77" ht="14.25" customHeight="1">
      <c r="C77" s="133"/>
      <c r="D77" s="133"/>
      <c r="M77" s="133"/>
      <c r="N77" s="133"/>
      <c r="O77" s="133"/>
    </row>
    <row r="78" ht="14.25" customHeight="1">
      <c r="C78" s="133"/>
      <c r="D78" s="133"/>
      <c r="M78" s="133"/>
      <c r="N78" s="133"/>
      <c r="O78" s="133"/>
    </row>
    <row r="79" ht="14.25" customHeight="1">
      <c r="C79" s="133"/>
      <c r="D79" s="133"/>
      <c r="M79" s="133"/>
      <c r="N79" s="133"/>
      <c r="O79" s="133"/>
    </row>
    <row r="80" ht="14.25" customHeight="1">
      <c r="C80" s="133"/>
      <c r="D80" s="133"/>
      <c r="M80" s="133"/>
      <c r="N80" s="133"/>
      <c r="O80" s="133"/>
    </row>
    <row r="81" ht="14.25" customHeight="1">
      <c r="C81" s="133"/>
      <c r="D81" s="133"/>
      <c r="M81" s="133"/>
      <c r="N81" s="133"/>
      <c r="O81" s="133"/>
    </row>
    <row r="82" ht="14.25" customHeight="1">
      <c r="C82" s="133"/>
      <c r="D82" s="133"/>
      <c r="M82" s="133"/>
      <c r="N82" s="133"/>
      <c r="O82" s="133"/>
    </row>
    <row r="83" ht="14.25" customHeight="1">
      <c r="C83" s="133"/>
      <c r="D83" s="133"/>
      <c r="M83" s="133"/>
      <c r="N83" s="133"/>
      <c r="O83" s="133"/>
    </row>
    <row r="84" ht="14.25" customHeight="1">
      <c r="C84" s="133"/>
      <c r="D84" s="133"/>
      <c r="M84" s="133"/>
      <c r="N84" s="133"/>
      <c r="O84" s="133"/>
    </row>
    <row r="85" ht="14.25" customHeight="1">
      <c r="C85" s="133"/>
      <c r="D85" s="133"/>
      <c r="M85" s="133"/>
      <c r="N85" s="133"/>
      <c r="O85" s="133"/>
    </row>
    <row r="86" ht="14.25" customHeight="1">
      <c r="C86" s="133"/>
      <c r="D86" s="133"/>
      <c r="M86" s="133"/>
      <c r="N86" s="133"/>
      <c r="O86" s="133"/>
    </row>
    <row r="87" ht="14.25" customHeight="1">
      <c r="C87" s="133"/>
      <c r="D87" s="133"/>
      <c r="M87" s="133"/>
      <c r="N87" s="133"/>
      <c r="O87" s="133"/>
    </row>
    <row r="88" ht="14.25" customHeight="1">
      <c r="C88" s="133"/>
      <c r="D88" s="133"/>
      <c r="M88" s="133"/>
      <c r="N88" s="133"/>
      <c r="O88" s="133"/>
    </row>
    <row r="89" ht="14.25" customHeight="1">
      <c r="C89" s="133"/>
      <c r="D89" s="133"/>
      <c r="M89" s="133"/>
      <c r="N89" s="133"/>
      <c r="O89" s="133"/>
    </row>
    <row r="90" ht="14.25" customHeight="1">
      <c r="C90" s="133"/>
      <c r="D90" s="133"/>
      <c r="M90" s="133"/>
      <c r="N90" s="133"/>
      <c r="O90" s="133"/>
    </row>
    <row r="91" ht="14.25" customHeight="1">
      <c r="C91" s="133"/>
      <c r="D91" s="133"/>
      <c r="M91" s="133"/>
      <c r="N91" s="133"/>
      <c r="O91" s="133"/>
    </row>
    <row r="92" ht="14.25" customHeight="1">
      <c r="C92" s="133"/>
      <c r="D92" s="133"/>
      <c r="M92" s="133"/>
      <c r="N92" s="133"/>
      <c r="O92" s="133"/>
    </row>
    <row r="93" ht="14.25" customHeight="1">
      <c r="C93" s="133"/>
      <c r="D93" s="133"/>
      <c r="M93" s="133"/>
      <c r="N93" s="133"/>
      <c r="O93" s="133"/>
    </row>
    <row r="94" ht="14.25" customHeight="1">
      <c r="C94" s="133"/>
      <c r="D94" s="133"/>
      <c r="M94" s="133"/>
      <c r="N94" s="133"/>
      <c r="O94" s="133"/>
    </row>
    <row r="95" ht="14.25" customHeight="1">
      <c r="C95" s="133"/>
      <c r="D95" s="133"/>
      <c r="M95" s="133"/>
      <c r="N95" s="133"/>
      <c r="O95" s="133"/>
    </row>
    <row r="96" ht="14.25" customHeight="1">
      <c r="C96" s="133"/>
      <c r="D96" s="133"/>
      <c r="M96" s="133"/>
      <c r="N96" s="133"/>
      <c r="O96" s="133"/>
    </row>
    <row r="97" ht="14.25" customHeight="1">
      <c r="C97" s="133"/>
      <c r="D97" s="133"/>
      <c r="M97" s="133"/>
      <c r="N97" s="133"/>
      <c r="O97" s="133"/>
    </row>
    <row r="98" ht="14.25" customHeight="1">
      <c r="C98" s="133"/>
      <c r="D98" s="133"/>
      <c r="M98" s="133"/>
      <c r="N98" s="133"/>
      <c r="O98" s="133"/>
    </row>
    <row r="99" ht="14.25" customHeight="1">
      <c r="C99" s="133"/>
      <c r="D99" s="133"/>
      <c r="M99" s="133"/>
      <c r="N99" s="133"/>
      <c r="O99" s="133"/>
    </row>
    <row r="100" ht="14.25" customHeight="1">
      <c r="C100" s="133"/>
      <c r="D100" s="133"/>
      <c r="M100" s="133"/>
      <c r="N100" s="133"/>
      <c r="O100" s="133"/>
    </row>
    <row r="101" ht="14.25" customHeight="1">
      <c r="C101" s="133"/>
      <c r="D101" s="133"/>
      <c r="M101" s="133"/>
      <c r="N101" s="133"/>
      <c r="O101" s="133"/>
    </row>
    <row r="102" ht="14.25" customHeight="1">
      <c r="C102" s="133"/>
      <c r="D102" s="133"/>
      <c r="M102" s="133"/>
      <c r="N102" s="133"/>
      <c r="O102" s="133"/>
    </row>
    <row r="103" ht="14.25" customHeight="1">
      <c r="C103" s="133"/>
      <c r="D103" s="133"/>
      <c r="M103" s="133"/>
      <c r="N103" s="133"/>
      <c r="O103" s="133"/>
    </row>
    <row r="104" ht="14.25" customHeight="1">
      <c r="C104" s="133"/>
      <c r="D104" s="133"/>
      <c r="M104" s="133"/>
      <c r="N104" s="133"/>
      <c r="O104" s="133"/>
    </row>
    <row r="105" ht="14.25" customHeight="1">
      <c r="C105" s="133"/>
      <c r="D105" s="133"/>
      <c r="M105" s="133"/>
      <c r="N105" s="133"/>
      <c r="O105" s="133"/>
    </row>
    <row r="106" ht="14.25" customHeight="1">
      <c r="C106" s="133"/>
      <c r="D106" s="133"/>
      <c r="M106" s="133"/>
      <c r="N106" s="133"/>
      <c r="O106" s="133"/>
    </row>
    <row r="107" ht="14.25" customHeight="1">
      <c r="C107" s="133"/>
      <c r="D107" s="133"/>
      <c r="M107" s="133"/>
      <c r="N107" s="133"/>
      <c r="O107" s="133"/>
    </row>
    <row r="108" ht="14.25" customHeight="1">
      <c r="C108" s="133"/>
      <c r="D108" s="133"/>
      <c r="M108" s="133"/>
      <c r="N108" s="133"/>
      <c r="O108" s="133"/>
    </row>
    <row r="109" ht="14.25" customHeight="1">
      <c r="C109" s="133"/>
      <c r="D109" s="133"/>
      <c r="M109" s="133"/>
      <c r="N109" s="133"/>
      <c r="O109" s="133"/>
    </row>
    <row r="110" ht="14.25" customHeight="1">
      <c r="C110" s="133"/>
      <c r="D110" s="133"/>
      <c r="M110" s="133"/>
      <c r="N110" s="133"/>
      <c r="O110" s="133"/>
    </row>
    <row r="111" ht="14.25" customHeight="1">
      <c r="C111" s="133"/>
      <c r="D111" s="133"/>
      <c r="M111" s="133"/>
      <c r="N111" s="133"/>
      <c r="O111" s="133"/>
    </row>
    <row r="112" ht="14.25" customHeight="1">
      <c r="C112" s="133"/>
      <c r="D112" s="133"/>
      <c r="M112" s="133"/>
      <c r="N112" s="133"/>
      <c r="O112" s="133"/>
    </row>
    <row r="113" ht="14.25" customHeight="1">
      <c r="C113" s="133"/>
      <c r="D113" s="133"/>
      <c r="M113" s="133"/>
      <c r="N113" s="133"/>
      <c r="O113" s="133"/>
    </row>
    <row r="114" ht="14.25" customHeight="1">
      <c r="C114" s="133"/>
      <c r="D114" s="133"/>
      <c r="M114" s="133"/>
      <c r="N114" s="133"/>
      <c r="O114" s="133"/>
    </row>
    <row r="115" ht="14.25" customHeight="1">
      <c r="C115" s="133"/>
      <c r="D115" s="133"/>
      <c r="M115" s="133"/>
      <c r="N115" s="133"/>
      <c r="O115" s="133"/>
    </row>
    <row r="116" ht="14.25" customHeight="1">
      <c r="C116" s="133"/>
      <c r="D116" s="133"/>
      <c r="M116" s="133"/>
      <c r="N116" s="133"/>
      <c r="O116" s="133"/>
    </row>
    <row r="117" ht="14.25" customHeight="1">
      <c r="C117" s="133"/>
      <c r="D117" s="133"/>
      <c r="M117" s="133"/>
      <c r="N117" s="133"/>
      <c r="O117" s="133"/>
    </row>
    <row r="118" ht="14.25" customHeight="1">
      <c r="C118" s="133"/>
      <c r="D118" s="133"/>
      <c r="M118" s="133"/>
      <c r="N118" s="133"/>
      <c r="O118" s="133"/>
    </row>
    <row r="119" ht="14.25" customHeight="1">
      <c r="C119" s="133"/>
      <c r="D119" s="133"/>
      <c r="M119" s="133"/>
      <c r="N119" s="133"/>
      <c r="O119" s="133"/>
    </row>
    <row r="120" ht="14.25" customHeight="1">
      <c r="C120" s="133"/>
      <c r="D120" s="133"/>
      <c r="M120" s="133"/>
      <c r="N120" s="133"/>
      <c r="O120" s="133"/>
    </row>
    <row r="121" ht="14.25" customHeight="1">
      <c r="C121" s="133"/>
      <c r="D121" s="133"/>
      <c r="M121" s="133"/>
      <c r="N121" s="133"/>
      <c r="O121" s="133"/>
    </row>
    <row r="122" ht="14.25" customHeight="1">
      <c r="C122" s="133"/>
      <c r="D122" s="133"/>
      <c r="M122" s="133"/>
      <c r="N122" s="133"/>
      <c r="O122" s="133"/>
    </row>
    <row r="123" ht="14.25" customHeight="1">
      <c r="C123" s="133"/>
      <c r="D123" s="133"/>
      <c r="M123" s="133"/>
      <c r="N123" s="133"/>
      <c r="O123" s="133"/>
    </row>
    <row r="124" ht="14.25" customHeight="1">
      <c r="C124" s="133"/>
      <c r="D124" s="133"/>
      <c r="M124" s="133"/>
      <c r="N124" s="133"/>
      <c r="O124" s="133"/>
    </row>
    <row r="125" ht="14.25" customHeight="1">
      <c r="C125" s="133"/>
      <c r="D125" s="133"/>
      <c r="M125" s="133"/>
      <c r="N125" s="133"/>
      <c r="O125" s="133"/>
    </row>
    <row r="126" ht="14.25" customHeight="1">
      <c r="C126" s="133"/>
      <c r="D126" s="133"/>
      <c r="M126" s="133"/>
      <c r="N126" s="133"/>
      <c r="O126" s="133"/>
    </row>
    <row r="127" ht="14.25" customHeight="1">
      <c r="C127" s="133"/>
      <c r="D127" s="133"/>
      <c r="M127" s="133"/>
      <c r="N127" s="133"/>
      <c r="O127" s="133"/>
    </row>
    <row r="128" ht="14.25" customHeight="1">
      <c r="C128" s="133"/>
      <c r="D128" s="133"/>
      <c r="M128" s="133"/>
      <c r="N128" s="133"/>
      <c r="O128" s="133"/>
    </row>
    <row r="129" ht="14.25" customHeight="1">
      <c r="C129" s="133"/>
      <c r="D129" s="133"/>
      <c r="M129" s="133"/>
      <c r="N129" s="133"/>
      <c r="O129" s="133"/>
    </row>
    <row r="130" ht="14.25" customHeight="1">
      <c r="C130" s="133"/>
      <c r="D130" s="133"/>
      <c r="M130" s="133"/>
      <c r="N130" s="133"/>
      <c r="O130" s="133"/>
    </row>
    <row r="131" ht="14.25" customHeight="1">
      <c r="C131" s="133"/>
      <c r="D131" s="133"/>
      <c r="M131" s="133"/>
      <c r="N131" s="133"/>
      <c r="O131" s="133"/>
    </row>
    <row r="132" ht="14.25" customHeight="1">
      <c r="C132" s="133"/>
      <c r="D132" s="133"/>
      <c r="M132" s="133"/>
      <c r="N132" s="133"/>
      <c r="O132" s="133"/>
    </row>
    <row r="133" ht="14.25" customHeight="1">
      <c r="C133" s="133"/>
      <c r="D133" s="133"/>
      <c r="M133" s="133"/>
      <c r="N133" s="133"/>
      <c r="O133" s="133"/>
    </row>
    <row r="134" ht="14.25" customHeight="1">
      <c r="C134" s="133"/>
      <c r="D134" s="133"/>
      <c r="M134" s="133"/>
      <c r="N134" s="133"/>
      <c r="O134" s="133"/>
    </row>
    <row r="135" ht="14.25" customHeight="1">
      <c r="C135" s="133"/>
      <c r="D135" s="133"/>
      <c r="M135" s="133"/>
      <c r="N135" s="133"/>
      <c r="O135" s="133"/>
    </row>
    <row r="136" ht="14.25" customHeight="1">
      <c r="C136" s="133"/>
      <c r="D136" s="133"/>
      <c r="M136" s="133"/>
      <c r="N136" s="133"/>
      <c r="O136" s="133"/>
    </row>
    <row r="137" ht="14.25" customHeight="1">
      <c r="C137" s="133"/>
      <c r="D137" s="133"/>
      <c r="M137" s="133"/>
      <c r="N137" s="133"/>
      <c r="O137" s="133"/>
    </row>
    <row r="138" ht="14.25" customHeight="1">
      <c r="C138" s="133"/>
      <c r="D138" s="133"/>
      <c r="M138" s="133"/>
      <c r="N138" s="133"/>
      <c r="O138" s="133"/>
    </row>
    <row r="139" ht="14.25" customHeight="1">
      <c r="C139" s="133"/>
      <c r="D139" s="133"/>
      <c r="M139" s="133"/>
      <c r="N139" s="133"/>
      <c r="O139" s="133"/>
    </row>
    <row r="140" ht="14.25" customHeight="1">
      <c r="C140" s="133"/>
      <c r="D140" s="133"/>
      <c r="M140" s="133"/>
      <c r="N140" s="133"/>
      <c r="O140" s="133"/>
    </row>
    <row r="141" ht="14.25" customHeight="1">
      <c r="C141" s="133"/>
      <c r="D141" s="133"/>
      <c r="M141" s="133"/>
      <c r="N141" s="133"/>
      <c r="O141" s="133"/>
    </row>
    <row r="142" ht="14.25" customHeight="1">
      <c r="C142" s="133"/>
      <c r="D142" s="133"/>
      <c r="M142" s="133"/>
      <c r="N142" s="133"/>
      <c r="O142" s="133"/>
    </row>
    <row r="143" ht="14.25" customHeight="1">
      <c r="C143" s="133"/>
      <c r="D143" s="133"/>
      <c r="M143" s="133"/>
      <c r="N143" s="133"/>
      <c r="O143" s="133"/>
    </row>
    <row r="144" ht="14.25" customHeight="1">
      <c r="C144" s="133"/>
      <c r="D144" s="133"/>
      <c r="M144" s="133"/>
      <c r="N144" s="133"/>
      <c r="O144" s="133"/>
    </row>
    <row r="145" ht="14.25" customHeight="1">
      <c r="C145" s="133"/>
      <c r="D145" s="133"/>
      <c r="M145" s="133"/>
      <c r="N145" s="133"/>
      <c r="O145" s="133"/>
    </row>
    <row r="146" ht="14.25" customHeight="1">
      <c r="C146" s="133"/>
      <c r="D146" s="133"/>
      <c r="M146" s="133"/>
      <c r="N146" s="133"/>
      <c r="O146" s="133"/>
    </row>
    <row r="147" ht="14.25" customHeight="1">
      <c r="C147" s="133"/>
      <c r="D147" s="133"/>
      <c r="M147" s="133"/>
      <c r="N147" s="133"/>
      <c r="O147" s="133"/>
    </row>
    <row r="148" ht="14.25" customHeight="1">
      <c r="C148" s="133"/>
      <c r="D148" s="133"/>
      <c r="M148" s="133"/>
      <c r="N148" s="133"/>
      <c r="O148" s="133"/>
    </row>
    <row r="149" ht="14.25" customHeight="1">
      <c r="C149" s="133"/>
      <c r="D149" s="133"/>
      <c r="M149" s="133"/>
      <c r="N149" s="133"/>
      <c r="O149" s="133"/>
    </row>
    <row r="150" ht="14.25" customHeight="1">
      <c r="C150" s="133"/>
      <c r="D150" s="133"/>
      <c r="M150" s="133"/>
      <c r="N150" s="133"/>
      <c r="O150" s="133"/>
    </row>
    <row r="151" ht="14.25" customHeight="1">
      <c r="C151" s="133"/>
      <c r="D151" s="133"/>
      <c r="M151" s="133"/>
      <c r="N151" s="133"/>
      <c r="O151" s="133"/>
    </row>
    <row r="152" ht="14.25" customHeight="1">
      <c r="C152" s="133"/>
      <c r="D152" s="133"/>
      <c r="M152" s="133"/>
      <c r="N152" s="133"/>
      <c r="O152" s="133"/>
    </row>
    <row r="153" ht="14.25" customHeight="1">
      <c r="C153" s="133"/>
      <c r="D153" s="133"/>
      <c r="M153" s="133"/>
      <c r="N153" s="133"/>
      <c r="O153" s="133"/>
    </row>
    <row r="154" ht="14.25" customHeight="1">
      <c r="C154" s="133"/>
      <c r="D154" s="133"/>
      <c r="M154" s="133"/>
      <c r="N154" s="133"/>
      <c r="O154" s="133"/>
    </row>
    <row r="155" ht="14.25" customHeight="1">
      <c r="C155" s="133"/>
      <c r="D155" s="133"/>
      <c r="M155" s="133"/>
      <c r="N155" s="133"/>
      <c r="O155" s="133"/>
    </row>
    <row r="156" ht="14.25" customHeight="1">
      <c r="C156" s="133"/>
      <c r="D156" s="133"/>
      <c r="M156" s="133"/>
      <c r="N156" s="133"/>
      <c r="O156" s="133"/>
    </row>
    <row r="157" ht="14.25" customHeight="1">
      <c r="C157" s="133"/>
      <c r="D157" s="133"/>
      <c r="M157" s="133"/>
      <c r="N157" s="133"/>
      <c r="O157" s="133"/>
    </row>
    <row r="158" ht="14.25" customHeight="1">
      <c r="C158" s="133"/>
      <c r="D158" s="133"/>
      <c r="M158" s="133"/>
      <c r="N158" s="133"/>
      <c r="O158" s="133"/>
    </row>
    <row r="159" ht="14.25" customHeight="1">
      <c r="C159" s="133"/>
      <c r="D159" s="133"/>
      <c r="M159" s="133"/>
      <c r="N159" s="133"/>
      <c r="O159" s="133"/>
    </row>
    <row r="160" ht="14.25" customHeight="1">
      <c r="C160" s="133"/>
      <c r="D160" s="133"/>
      <c r="M160" s="133"/>
      <c r="N160" s="133"/>
      <c r="O160" s="133"/>
    </row>
    <row r="161" ht="14.25" customHeight="1">
      <c r="C161" s="133"/>
      <c r="D161" s="133"/>
      <c r="M161" s="133"/>
      <c r="N161" s="133"/>
      <c r="O161" s="133"/>
    </row>
    <row r="162" ht="14.25" customHeight="1">
      <c r="C162" s="133"/>
      <c r="D162" s="133"/>
      <c r="M162" s="133"/>
      <c r="N162" s="133"/>
      <c r="O162" s="133"/>
    </row>
    <row r="163" ht="14.25" customHeight="1">
      <c r="C163" s="133"/>
      <c r="D163" s="133"/>
      <c r="M163" s="133"/>
      <c r="N163" s="133"/>
      <c r="O163" s="133"/>
    </row>
    <row r="164" ht="14.25" customHeight="1">
      <c r="C164" s="133"/>
      <c r="D164" s="133"/>
      <c r="M164" s="133"/>
      <c r="N164" s="133"/>
      <c r="O164" s="133"/>
    </row>
    <row r="165" ht="14.25" customHeight="1">
      <c r="C165" s="133"/>
      <c r="D165" s="133"/>
      <c r="M165" s="133"/>
      <c r="N165" s="133"/>
      <c r="O165" s="133"/>
    </row>
    <row r="166" ht="14.25" customHeight="1">
      <c r="C166" s="133"/>
      <c r="D166" s="133"/>
      <c r="M166" s="133"/>
      <c r="N166" s="133"/>
      <c r="O166" s="133"/>
    </row>
    <row r="167" ht="14.25" customHeight="1">
      <c r="C167" s="133"/>
      <c r="D167" s="133"/>
      <c r="M167" s="133"/>
      <c r="N167" s="133"/>
      <c r="O167" s="133"/>
    </row>
    <row r="168" ht="14.25" customHeight="1">
      <c r="C168" s="133"/>
      <c r="D168" s="133"/>
      <c r="M168" s="133"/>
      <c r="N168" s="133"/>
      <c r="O168" s="133"/>
    </row>
    <row r="169" ht="14.25" customHeight="1">
      <c r="C169" s="133"/>
      <c r="D169" s="133"/>
      <c r="M169" s="133"/>
      <c r="N169" s="133"/>
      <c r="O169" s="133"/>
    </row>
    <row r="170" ht="14.25" customHeight="1">
      <c r="C170" s="133"/>
      <c r="D170" s="133"/>
      <c r="M170" s="133"/>
      <c r="N170" s="133"/>
      <c r="O170" s="133"/>
    </row>
    <row r="171" ht="14.25" customHeight="1">
      <c r="C171" s="133"/>
      <c r="D171" s="133"/>
      <c r="M171" s="133"/>
      <c r="N171" s="133"/>
      <c r="O171" s="133"/>
    </row>
    <row r="172" ht="14.25" customHeight="1">
      <c r="C172" s="133"/>
      <c r="D172" s="133"/>
      <c r="M172" s="133"/>
      <c r="N172" s="133"/>
      <c r="O172" s="133"/>
    </row>
    <row r="173" ht="14.25" customHeight="1">
      <c r="C173" s="133"/>
      <c r="D173" s="133"/>
      <c r="M173" s="133"/>
      <c r="N173" s="133"/>
      <c r="O173" s="133"/>
    </row>
    <row r="174" ht="14.25" customHeight="1">
      <c r="C174" s="133"/>
      <c r="D174" s="133"/>
      <c r="M174" s="133"/>
      <c r="N174" s="133"/>
      <c r="O174" s="133"/>
    </row>
    <row r="175" ht="14.25" customHeight="1">
      <c r="C175" s="133"/>
      <c r="D175" s="133"/>
      <c r="M175" s="133"/>
      <c r="N175" s="133"/>
      <c r="O175" s="133"/>
    </row>
    <row r="176" ht="14.25" customHeight="1">
      <c r="C176" s="133"/>
      <c r="D176" s="133"/>
      <c r="M176" s="133"/>
      <c r="N176" s="133"/>
      <c r="O176" s="133"/>
    </row>
    <row r="177" ht="14.25" customHeight="1">
      <c r="C177" s="133"/>
      <c r="D177" s="133"/>
      <c r="M177" s="133"/>
      <c r="N177" s="133"/>
      <c r="O177" s="133"/>
    </row>
    <row r="178" ht="14.25" customHeight="1">
      <c r="C178" s="133"/>
      <c r="D178" s="133"/>
      <c r="M178" s="133"/>
      <c r="N178" s="133"/>
      <c r="O178" s="133"/>
    </row>
    <row r="179" ht="14.25" customHeight="1">
      <c r="C179" s="133"/>
      <c r="D179" s="133"/>
      <c r="M179" s="133"/>
      <c r="N179" s="133"/>
      <c r="O179" s="133"/>
    </row>
    <row r="180" ht="14.25" customHeight="1">
      <c r="C180" s="133"/>
      <c r="D180" s="133"/>
      <c r="M180" s="133"/>
      <c r="N180" s="133"/>
      <c r="O180" s="133"/>
    </row>
    <row r="181" ht="14.25" customHeight="1">
      <c r="C181" s="133"/>
      <c r="D181" s="133"/>
      <c r="M181" s="133"/>
      <c r="N181" s="133"/>
      <c r="O181" s="133"/>
    </row>
    <row r="182" ht="14.25" customHeight="1">
      <c r="C182" s="133"/>
      <c r="D182" s="133"/>
      <c r="M182" s="133"/>
      <c r="N182" s="133"/>
      <c r="O182" s="133"/>
    </row>
    <row r="183" ht="14.25" customHeight="1">
      <c r="C183" s="133"/>
      <c r="D183" s="133"/>
      <c r="M183" s="133"/>
      <c r="N183" s="133"/>
      <c r="O183" s="133"/>
    </row>
    <row r="184" ht="14.25" customHeight="1">
      <c r="C184" s="133"/>
      <c r="D184" s="133"/>
      <c r="M184" s="133"/>
      <c r="N184" s="133"/>
      <c r="O184" s="133"/>
    </row>
    <row r="185" ht="14.25" customHeight="1">
      <c r="C185" s="133"/>
      <c r="D185" s="133"/>
      <c r="M185" s="133"/>
      <c r="N185" s="133"/>
      <c r="O185" s="133"/>
    </row>
    <row r="186" ht="14.25" customHeight="1">
      <c r="C186" s="133"/>
      <c r="D186" s="133"/>
      <c r="M186" s="133"/>
      <c r="N186" s="133"/>
      <c r="O186" s="133"/>
    </row>
    <row r="187" ht="14.25" customHeight="1">
      <c r="C187" s="133"/>
      <c r="D187" s="133"/>
      <c r="M187" s="133"/>
      <c r="N187" s="133"/>
      <c r="O187" s="133"/>
    </row>
    <row r="188" ht="14.25" customHeight="1">
      <c r="C188" s="133"/>
      <c r="D188" s="133"/>
      <c r="M188" s="133"/>
      <c r="N188" s="133"/>
      <c r="O188" s="133"/>
    </row>
    <row r="189" ht="14.25" customHeight="1">
      <c r="C189" s="133"/>
      <c r="D189" s="133"/>
      <c r="M189" s="133"/>
      <c r="N189" s="133"/>
      <c r="O189" s="133"/>
    </row>
    <row r="190" ht="14.25" customHeight="1">
      <c r="C190" s="133"/>
      <c r="D190" s="133"/>
      <c r="M190" s="133"/>
      <c r="N190" s="133"/>
      <c r="O190" s="133"/>
    </row>
    <row r="191" ht="14.25" customHeight="1">
      <c r="C191" s="133"/>
      <c r="D191" s="133"/>
      <c r="M191" s="133"/>
      <c r="N191" s="133"/>
      <c r="O191" s="133"/>
    </row>
    <row r="192" ht="14.25" customHeight="1">
      <c r="C192" s="133"/>
      <c r="D192" s="133"/>
      <c r="M192" s="133"/>
      <c r="N192" s="133"/>
      <c r="O192" s="133"/>
    </row>
    <row r="193" ht="14.25" customHeight="1">
      <c r="C193" s="133"/>
      <c r="D193" s="133"/>
      <c r="M193" s="133"/>
      <c r="N193" s="133"/>
      <c r="O193" s="133"/>
    </row>
    <row r="194" ht="14.25" customHeight="1">
      <c r="C194" s="133"/>
      <c r="D194" s="133"/>
      <c r="M194" s="133"/>
      <c r="N194" s="133"/>
      <c r="O194" s="133"/>
    </row>
    <row r="195" ht="14.25" customHeight="1">
      <c r="C195" s="133"/>
      <c r="D195" s="133"/>
      <c r="M195" s="133"/>
      <c r="N195" s="133"/>
      <c r="O195" s="133"/>
    </row>
    <row r="196" ht="14.25" customHeight="1">
      <c r="C196" s="133"/>
      <c r="D196" s="133"/>
      <c r="M196" s="133"/>
      <c r="N196" s="133"/>
      <c r="O196" s="133"/>
    </row>
    <row r="197" ht="14.25" customHeight="1">
      <c r="C197" s="133"/>
      <c r="D197" s="133"/>
      <c r="M197" s="133"/>
      <c r="N197" s="133"/>
      <c r="O197" s="133"/>
    </row>
    <row r="198" ht="14.25" customHeight="1">
      <c r="C198" s="133"/>
      <c r="D198" s="133"/>
      <c r="M198" s="133"/>
      <c r="N198" s="133"/>
      <c r="O198" s="133"/>
    </row>
    <row r="199" ht="14.25" customHeight="1">
      <c r="C199" s="133"/>
      <c r="D199" s="133"/>
      <c r="M199" s="133"/>
      <c r="N199" s="133"/>
      <c r="O199" s="133"/>
    </row>
    <row r="200" ht="14.25" customHeight="1">
      <c r="C200" s="133"/>
      <c r="D200" s="133"/>
      <c r="M200" s="133"/>
      <c r="N200" s="133"/>
      <c r="O200" s="133"/>
    </row>
    <row r="201" ht="14.25" customHeight="1">
      <c r="C201" s="133"/>
      <c r="D201" s="133"/>
      <c r="M201" s="133"/>
      <c r="N201" s="133"/>
      <c r="O201" s="133"/>
    </row>
    <row r="202" ht="14.25" customHeight="1">
      <c r="C202" s="133"/>
      <c r="D202" s="133"/>
      <c r="M202" s="133"/>
      <c r="N202" s="133"/>
      <c r="O202" s="133"/>
    </row>
    <row r="203" ht="14.25" customHeight="1">
      <c r="C203" s="133"/>
      <c r="D203" s="133"/>
      <c r="M203" s="133"/>
      <c r="N203" s="133"/>
      <c r="O203" s="133"/>
    </row>
    <row r="204" ht="14.25" customHeight="1">
      <c r="C204" s="133"/>
      <c r="D204" s="133"/>
      <c r="M204" s="133"/>
      <c r="N204" s="133"/>
      <c r="O204" s="133"/>
    </row>
    <row r="205" ht="14.25" customHeight="1">
      <c r="C205" s="133"/>
      <c r="D205" s="133"/>
      <c r="M205" s="133"/>
      <c r="N205" s="133"/>
      <c r="O205" s="133"/>
    </row>
    <row r="206" ht="14.25" customHeight="1">
      <c r="C206" s="133"/>
      <c r="D206" s="133"/>
      <c r="M206" s="133"/>
      <c r="N206" s="133"/>
      <c r="O206" s="133"/>
    </row>
    <row r="207" ht="14.25" customHeight="1">
      <c r="C207" s="133"/>
      <c r="D207" s="133"/>
      <c r="M207" s="133"/>
      <c r="N207" s="133"/>
      <c r="O207" s="133"/>
    </row>
    <row r="208" ht="14.25" customHeight="1">
      <c r="C208" s="133"/>
      <c r="D208" s="133"/>
      <c r="M208" s="133"/>
      <c r="N208" s="133"/>
      <c r="O208" s="133"/>
    </row>
    <row r="209" ht="14.25" customHeight="1">
      <c r="C209" s="133"/>
      <c r="D209" s="133"/>
      <c r="M209" s="133"/>
      <c r="N209" s="133"/>
      <c r="O209" s="133"/>
    </row>
    <row r="210" ht="14.25" customHeight="1">
      <c r="C210" s="133"/>
      <c r="D210" s="133"/>
      <c r="M210" s="133"/>
      <c r="N210" s="133"/>
      <c r="O210" s="133"/>
    </row>
    <row r="211" ht="14.25" customHeight="1">
      <c r="C211" s="133"/>
      <c r="D211" s="133"/>
      <c r="M211" s="133"/>
      <c r="N211" s="133"/>
      <c r="O211" s="133"/>
    </row>
    <row r="212" ht="14.25" customHeight="1">
      <c r="C212" s="133"/>
      <c r="D212" s="133"/>
      <c r="M212" s="133"/>
      <c r="N212" s="133"/>
      <c r="O212" s="133"/>
    </row>
    <row r="213" ht="14.25" customHeight="1">
      <c r="C213" s="133"/>
      <c r="D213" s="133"/>
      <c r="M213" s="133"/>
      <c r="N213" s="133"/>
      <c r="O213" s="133"/>
    </row>
    <row r="214" ht="14.25" customHeight="1">
      <c r="C214" s="133"/>
      <c r="D214" s="133"/>
      <c r="M214" s="133"/>
      <c r="N214" s="133"/>
      <c r="O214" s="133"/>
    </row>
    <row r="215" ht="14.25" customHeight="1">
      <c r="C215" s="133"/>
      <c r="D215" s="133"/>
      <c r="M215" s="133"/>
      <c r="N215" s="133"/>
      <c r="O215" s="133"/>
    </row>
    <row r="216" ht="14.25" customHeight="1">
      <c r="C216" s="133"/>
      <c r="D216" s="133"/>
      <c r="M216" s="133"/>
      <c r="N216" s="133"/>
      <c r="O216" s="133"/>
    </row>
    <row r="217" ht="14.25" customHeight="1">
      <c r="C217" s="133"/>
      <c r="D217" s="133"/>
      <c r="M217" s="133"/>
      <c r="N217" s="133"/>
      <c r="O217" s="133"/>
    </row>
    <row r="218" ht="14.25" customHeight="1">
      <c r="C218" s="133"/>
      <c r="D218" s="133"/>
      <c r="M218" s="133"/>
      <c r="N218" s="133"/>
      <c r="O218" s="133"/>
    </row>
    <row r="219" ht="14.25" customHeight="1">
      <c r="C219" s="133"/>
      <c r="D219" s="133"/>
      <c r="M219" s="133"/>
      <c r="N219" s="133"/>
      <c r="O219" s="133"/>
    </row>
    <row r="220" ht="14.25" customHeight="1">
      <c r="C220" s="133"/>
      <c r="D220" s="133"/>
      <c r="M220" s="133"/>
      <c r="N220" s="133"/>
      <c r="O220" s="133"/>
    </row>
    <row r="221" ht="14.25" customHeight="1">
      <c r="C221" s="133"/>
      <c r="D221" s="133"/>
      <c r="M221" s="133"/>
      <c r="N221" s="133"/>
      <c r="O221" s="133"/>
    </row>
    <row r="222" ht="14.25" customHeight="1">
      <c r="C222" s="133"/>
      <c r="D222" s="133"/>
      <c r="M222" s="133"/>
      <c r="N222" s="133"/>
      <c r="O222" s="133"/>
    </row>
    <row r="223" ht="14.25" customHeight="1">
      <c r="C223" s="133"/>
      <c r="D223" s="133"/>
      <c r="M223" s="133"/>
      <c r="N223" s="133"/>
      <c r="O223" s="133"/>
    </row>
    <row r="224" ht="14.25" customHeight="1">
      <c r="C224" s="133"/>
      <c r="D224" s="133"/>
      <c r="M224" s="133"/>
      <c r="N224" s="133"/>
      <c r="O224" s="133"/>
    </row>
    <row r="225" ht="14.25" customHeight="1">
      <c r="C225" s="133"/>
      <c r="D225" s="133"/>
      <c r="M225" s="133"/>
      <c r="N225" s="133"/>
      <c r="O225" s="133"/>
    </row>
    <row r="226" ht="14.25" customHeight="1">
      <c r="C226" s="133"/>
      <c r="D226" s="133"/>
      <c r="M226" s="133"/>
      <c r="N226" s="133"/>
      <c r="O226" s="133"/>
    </row>
    <row r="227" ht="14.25" customHeight="1">
      <c r="C227" s="133"/>
      <c r="D227" s="133"/>
      <c r="M227" s="133"/>
      <c r="N227" s="133"/>
      <c r="O227" s="133"/>
    </row>
    <row r="228" ht="14.25" customHeight="1">
      <c r="C228" s="133"/>
      <c r="D228" s="133"/>
      <c r="M228" s="133"/>
      <c r="N228" s="133"/>
      <c r="O228" s="133"/>
    </row>
    <row r="229" ht="14.25" customHeight="1">
      <c r="C229" s="133"/>
      <c r="D229" s="133"/>
      <c r="M229" s="133"/>
      <c r="N229" s="133"/>
      <c r="O229" s="133"/>
    </row>
    <row r="230" ht="14.25" customHeight="1">
      <c r="C230" s="133"/>
      <c r="D230" s="133"/>
      <c r="M230" s="133"/>
      <c r="N230" s="133"/>
      <c r="O230" s="133"/>
    </row>
    <row r="231" ht="14.25" customHeight="1">
      <c r="C231" s="133"/>
      <c r="D231" s="133"/>
      <c r="M231" s="133"/>
      <c r="N231" s="133"/>
      <c r="O231" s="133"/>
    </row>
    <row r="232" ht="14.25" customHeight="1">
      <c r="C232" s="133"/>
      <c r="D232" s="133"/>
      <c r="M232" s="133"/>
      <c r="N232" s="133"/>
      <c r="O232" s="133"/>
    </row>
    <row r="233" ht="14.25" customHeight="1">
      <c r="C233" s="133"/>
      <c r="D233" s="133"/>
      <c r="M233" s="133"/>
      <c r="N233" s="133"/>
      <c r="O233" s="133"/>
    </row>
    <row r="234" ht="14.25" customHeight="1">
      <c r="C234" s="133"/>
      <c r="D234" s="133"/>
      <c r="M234" s="133"/>
      <c r="N234" s="133"/>
      <c r="O234" s="133"/>
    </row>
    <row r="235" ht="14.25" customHeight="1">
      <c r="C235" s="133"/>
      <c r="D235" s="133"/>
      <c r="M235" s="133"/>
      <c r="N235" s="133"/>
      <c r="O235" s="133"/>
    </row>
    <row r="236" ht="14.25" customHeight="1">
      <c r="C236" s="133"/>
      <c r="D236" s="133"/>
      <c r="M236" s="133"/>
      <c r="N236" s="133"/>
      <c r="O236" s="133"/>
    </row>
    <row r="237" ht="14.25" customHeight="1">
      <c r="C237" s="133"/>
      <c r="D237" s="133"/>
      <c r="M237" s="133"/>
      <c r="N237" s="133"/>
      <c r="O237" s="133"/>
    </row>
    <row r="238" ht="14.25" customHeight="1">
      <c r="C238" s="133"/>
      <c r="D238" s="133"/>
      <c r="M238" s="133"/>
      <c r="N238" s="133"/>
      <c r="O238" s="133"/>
    </row>
    <row r="239" ht="14.25" customHeight="1">
      <c r="C239" s="133"/>
      <c r="D239" s="133"/>
      <c r="M239" s="133"/>
      <c r="N239" s="133"/>
      <c r="O239" s="133"/>
    </row>
    <row r="240" ht="14.25" customHeight="1">
      <c r="C240" s="133"/>
      <c r="D240" s="133"/>
      <c r="M240" s="133"/>
      <c r="N240" s="133"/>
      <c r="O240" s="133"/>
    </row>
    <row r="241" ht="14.25" customHeight="1">
      <c r="C241" s="133"/>
      <c r="D241" s="133"/>
      <c r="M241" s="133"/>
      <c r="N241" s="133"/>
      <c r="O241" s="133"/>
    </row>
    <row r="242" ht="14.25" customHeight="1">
      <c r="C242" s="133"/>
      <c r="D242" s="133"/>
      <c r="M242" s="133"/>
      <c r="N242" s="133"/>
      <c r="O242" s="133"/>
    </row>
    <row r="243" ht="14.25" customHeight="1">
      <c r="C243" s="133"/>
      <c r="D243" s="133"/>
      <c r="M243" s="133"/>
      <c r="N243" s="133"/>
      <c r="O243" s="133"/>
    </row>
    <row r="244" ht="14.25" customHeight="1">
      <c r="C244" s="133"/>
      <c r="D244" s="133"/>
      <c r="M244" s="133"/>
      <c r="N244" s="133"/>
      <c r="O244" s="133"/>
    </row>
    <row r="245" ht="14.25" customHeight="1">
      <c r="C245" s="133"/>
      <c r="D245" s="133"/>
      <c r="M245" s="133"/>
      <c r="N245" s="133"/>
      <c r="O245" s="133"/>
    </row>
    <row r="246" ht="14.25" customHeight="1">
      <c r="C246" s="133"/>
      <c r="D246" s="133"/>
      <c r="M246" s="133"/>
      <c r="N246" s="133"/>
      <c r="O246" s="133"/>
    </row>
    <row r="247" ht="14.25" customHeight="1">
      <c r="C247" s="133"/>
      <c r="D247" s="133"/>
      <c r="M247" s="133"/>
      <c r="N247" s="133"/>
      <c r="O247" s="133"/>
    </row>
    <row r="248" ht="14.25" customHeight="1">
      <c r="C248" s="133"/>
      <c r="D248" s="133"/>
      <c r="M248" s="133"/>
      <c r="N248" s="133"/>
      <c r="O248" s="133"/>
    </row>
    <row r="249" ht="14.25" customHeight="1">
      <c r="C249" s="133"/>
      <c r="D249" s="133"/>
      <c r="M249" s="133"/>
      <c r="N249" s="133"/>
      <c r="O249" s="133"/>
    </row>
    <row r="250" ht="14.25" customHeight="1">
      <c r="C250" s="133"/>
      <c r="D250" s="133"/>
      <c r="M250" s="133"/>
      <c r="N250" s="133"/>
      <c r="O250" s="133"/>
    </row>
    <row r="251" ht="14.25" customHeight="1">
      <c r="C251" s="133"/>
      <c r="D251" s="133"/>
      <c r="M251" s="133"/>
      <c r="N251" s="133"/>
      <c r="O251" s="133"/>
    </row>
    <row r="252" ht="14.25" customHeight="1">
      <c r="C252" s="133"/>
      <c r="D252" s="133"/>
      <c r="M252" s="133"/>
      <c r="N252" s="133"/>
      <c r="O252" s="133"/>
    </row>
    <row r="253" ht="14.25" customHeight="1">
      <c r="C253" s="133"/>
      <c r="D253" s="133"/>
      <c r="M253" s="133"/>
      <c r="N253" s="133"/>
      <c r="O253" s="133"/>
    </row>
    <row r="254" ht="14.25" customHeight="1">
      <c r="C254" s="133"/>
      <c r="D254" s="133"/>
      <c r="M254" s="133"/>
      <c r="N254" s="133"/>
      <c r="O254" s="133"/>
    </row>
    <row r="255" ht="14.25" customHeight="1">
      <c r="C255" s="133"/>
      <c r="D255" s="133"/>
      <c r="M255" s="133"/>
      <c r="N255" s="133"/>
      <c r="O255" s="133"/>
    </row>
    <row r="256" ht="14.25" customHeight="1">
      <c r="C256" s="133"/>
      <c r="D256" s="133"/>
      <c r="M256" s="133"/>
      <c r="N256" s="133"/>
      <c r="O256" s="133"/>
    </row>
    <row r="257" ht="14.25" customHeight="1">
      <c r="C257" s="133"/>
      <c r="D257" s="133"/>
      <c r="M257" s="133"/>
      <c r="N257" s="133"/>
      <c r="O257" s="133"/>
    </row>
    <row r="258" ht="14.25" customHeight="1">
      <c r="C258" s="133"/>
      <c r="D258" s="133"/>
      <c r="M258" s="133"/>
      <c r="N258" s="133"/>
      <c r="O258" s="133"/>
    </row>
    <row r="259" ht="14.25" customHeight="1">
      <c r="C259" s="133"/>
      <c r="D259" s="133"/>
      <c r="M259" s="133"/>
      <c r="N259" s="133"/>
      <c r="O259" s="133"/>
    </row>
    <row r="260" ht="14.25" customHeight="1">
      <c r="C260" s="133"/>
      <c r="D260" s="133"/>
      <c r="M260" s="133"/>
      <c r="N260" s="133"/>
      <c r="O260" s="133"/>
    </row>
    <row r="261" ht="14.25" customHeight="1">
      <c r="C261" s="133"/>
      <c r="D261" s="133"/>
      <c r="M261" s="133"/>
      <c r="N261" s="133"/>
      <c r="O261" s="133"/>
    </row>
    <row r="262" ht="14.25" customHeight="1">
      <c r="C262" s="133"/>
      <c r="D262" s="133"/>
      <c r="M262" s="133"/>
      <c r="N262" s="133"/>
      <c r="O262" s="133"/>
    </row>
    <row r="263" ht="14.25" customHeight="1">
      <c r="C263" s="133"/>
      <c r="D263" s="133"/>
      <c r="M263" s="133"/>
      <c r="N263" s="133"/>
      <c r="O263" s="133"/>
    </row>
    <row r="264" ht="14.25" customHeight="1">
      <c r="C264" s="133"/>
      <c r="D264" s="133"/>
      <c r="M264" s="133"/>
      <c r="N264" s="133"/>
      <c r="O264" s="133"/>
    </row>
    <row r="265" ht="14.25" customHeight="1">
      <c r="C265" s="133"/>
      <c r="D265" s="133"/>
      <c r="M265" s="133"/>
      <c r="N265" s="133"/>
      <c r="O265" s="133"/>
    </row>
    <row r="266" ht="14.25" customHeight="1">
      <c r="C266" s="133"/>
      <c r="D266" s="133"/>
      <c r="M266" s="133"/>
      <c r="N266" s="133"/>
      <c r="O266" s="133"/>
    </row>
    <row r="267" ht="14.25" customHeight="1">
      <c r="C267" s="133"/>
      <c r="D267" s="133"/>
      <c r="M267" s="133"/>
      <c r="N267" s="133"/>
      <c r="O267" s="133"/>
    </row>
    <row r="268" ht="14.25" customHeight="1">
      <c r="C268" s="133"/>
      <c r="D268" s="133"/>
      <c r="M268" s="133"/>
      <c r="N268" s="133"/>
      <c r="O268" s="133"/>
    </row>
    <row r="269" ht="14.25" customHeight="1">
      <c r="C269" s="133"/>
      <c r="D269" s="133"/>
      <c r="M269" s="133"/>
      <c r="N269" s="133"/>
      <c r="O269" s="133"/>
    </row>
    <row r="270" ht="14.25" customHeight="1">
      <c r="C270" s="133"/>
      <c r="D270" s="133"/>
      <c r="M270" s="133"/>
      <c r="N270" s="133"/>
      <c r="O270" s="133"/>
    </row>
    <row r="271" ht="14.25" customHeight="1">
      <c r="C271" s="133"/>
      <c r="D271" s="133"/>
      <c r="M271" s="133"/>
      <c r="N271" s="133"/>
      <c r="O271" s="133"/>
    </row>
    <row r="272" ht="14.25" customHeight="1">
      <c r="C272" s="133"/>
      <c r="D272" s="133"/>
      <c r="M272" s="133"/>
      <c r="N272" s="133"/>
      <c r="O272" s="133"/>
    </row>
    <row r="273" ht="14.25" customHeight="1">
      <c r="C273" s="133"/>
      <c r="D273" s="133"/>
      <c r="M273" s="133"/>
      <c r="N273" s="133"/>
      <c r="O273" s="133"/>
    </row>
    <row r="274" ht="14.25" customHeight="1">
      <c r="C274" s="133"/>
      <c r="D274" s="133"/>
      <c r="M274" s="133"/>
      <c r="N274" s="133"/>
      <c r="O274" s="133"/>
    </row>
    <row r="275" ht="14.25" customHeight="1">
      <c r="C275" s="133"/>
      <c r="D275" s="133"/>
      <c r="M275" s="133"/>
      <c r="N275" s="133"/>
      <c r="O275" s="133"/>
    </row>
    <row r="276" ht="14.25" customHeight="1">
      <c r="C276" s="133"/>
      <c r="D276" s="133"/>
      <c r="M276" s="133"/>
      <c r="N276" s="133"/>
      <c r="O276" s="133"/>
    </row>
    <row r="277" ht="14.25" customHeight="1">
      <c r="C277" s="133"/>
      <c r="D277" s="133"/>
      <c r="M277" s="133"/>
      <c r="N277" s="133"/>
      <c r="O277" s="133"/>
    </row>
    <row r="278" ht="14.25" customHeight="1">
      <c r="C278" s="133"/>
      <c r="D278" s="133"/>
      <c r="M278" s="133"/>
      <c r="N278" s="133"/>
      <c r="O278" s="133"/>
    </row>
    <row r="279" ht="14.25" customHeight="1">
      <c r="C279" s="133"/>
      <c r="D279" s="133"/>
      <c r="M279" s="133"/>
      <c r="N279" s="133"/>
      <c r="O279" s="133"/>
    </row>
    <row r="280" ht="14.25" customHeight="1">
      <c r="C280" s="133"/>
      <c r="D280" s="133"/>
      <c r="M280" s="133"/>
      <c r="N280" s="133"/>
      <c r="O280" s="133"/>
    </row>
    <row r="281" ht="14.25" customHeight="1">
      <c r="C281" s="133"/>
      <c r="D281" s="133"/>
      <c r="M281" s="133"/>
      <c r="N281" s="133"/>
      <c r="O281" s="133"/>
    </row>
    <row r="282" ht="14.25" customHeight="1">
      <c r="C282" s="133"/>
      <c r="D282" s="133"/>
      <c r="M282" s="133"/>
      <c r="N282" s="133"/>
      <c r="O282" s="133"/>
    </row>
    <row r="283" ht="14.25" customHeight="1">
      <c r="C283" s="133"/>
      <c r="D283" s="133"/>
      <c r="M283" s="133"/>
      <c r="N283" s="133"/>
      <c r="O283" s="133"/>
    </row>
    <row r="284" ht="14.25" customHeight="1">
      <c r="C284" s="133"/>
      <c r="D284" s="133"/>
      <c r="M284" s="133"/>
      <c r="N284" s="133"/>
      <c r="O284" s="133"/>
    </row>
    <row r="285" ht="14.25" customHeight="1">
      <c r="C285" s="133"/>
      <c r="D285" s="133"/>
      <c r="M285" s="133"/>
      <c r="N285" s="133"/>
      <c r="O285" s="133"/>
    </row>
    <row r="286" ht="14.25" customHeight="1">
      <c r="C286" s="133"/>
      <c r="D286" s="133"/>
      <c r="M286" s="133"/>
      <c r="N286" s="133"/>
      <c r="O286" s="133"/>
    </row>
    <row r="287" ht="14.25" customHeight="1">
      <c r="C287" s="133"/>
      <c r="D287" s="133"/>
      <c r="M287" s="133"/>
      <c r="N287" s="133"/>
      <c r="O287" s="133"/>
    </row>
    <row r="288" ht="14.25" customHeight="1">
      <c r="C288" s="133"/>
      <c r="D288" s="133"/>
      <c r="M288" s="133"/>
      <c r="N288" s="133"/>
      <c r="O288" s="133"/>
    </row>
    <row r="289" ht="14.25" customHeight="1">
      <c r="C289" s="133"/>
      <c r="D289" s="133"/>
      <c r="M289" s="133"/>
      <c r="N289" s="133"/>
      <c r="O289" s="133"/>
    </row>
    <row r="290" ht="14.25" customHeight="1">
      <c r="C290" s="133"/>
      <c r="D290" s="133"/>
      <c r="M290" s="133"/>
      <c r="N290" s="133"/>
      <c r="O290" s="133"/>
    </row>
    <row r="291" ht="14.25" customHeight="1">
      <c r="C291" s="133"/>
      <c r="D291" s="133"/>
      <c r="M291" s="133"/>
      <c r="N291" s="133"/>
      <c r="O291" s="133"/>
    </row>
    <row r="292" ht="14.25" customHeight="1">
      <c r="C292" s="133"/>
      <c r="D292" s="133"/>
      <c r="M292" s="133"/>
      <c r="N292" s="133"/>
      <c r="O292" s="133"/>
    </row>
    <row r="293" ht="14.25" customHeight="1">
      <c r="C293" s="133"/>
      <c r="D293" s="133"/>
      <c r="M293" s="133"/>
      <c r="N293" s="133"/>
      <c r="O293" s="133"/>
    </row>
    <row r="294" ht="14.25" customHeight="1">
      <c r="C294" s="133"/>
      <c r="D294" s="133"/>
      <c r="M294" s="133"/>
      <c r="N294" s="133"/>
      <c r="O294" s="133"/>
    </row>
    <row r="295" ht="14.25" customHeight="1">
      <c r="C295" s="133"/>
      <c r="D295" s="133"/>
      <c r="M295" s="133"/>
      <c r="N295" s="133"/>
      <c r="O295" s="133"/>
    </row>
    <row r="296" ht="14.25" customHeight="1">
      <c r="C296" s="133"/>
      <c r="D296" s="133"/>
      <c r="M296" s="133"/>
      <c r="N296" s="133"/>
      <c r="O296" s="133"/>
    </row>
    <row r="297" ht="14.25" customHeight="1">
      <c r="C297" s="133"/>
      <c r="D297" s="133"/>
      <c r="M297" s="133"/>
      <c r="N297" s="133"/>
      <c r="O297" s="133"/>
    </row>
    <row r="298" ht="14.25" customHeight="1">
      <c r="C298" s="133"/>
      <c r="D298" s="133"/>
      <c r="M298" s="133"/>
      <c r="N298" s="133"/>
      <c r="O298" s="133"/>
    </row>
    <row r="299" ht="14.25" customHeight="1">
      <c r="C299" s="133"/>
      <c r="D299" s="133"/>
      <c r="M299" s="133"/>
      <c r="N299" s="133"/>
      <c r="O299" s="133"/>
    </row>
    <row r="300" ht="14.25" customHeight="1">
      <c r="C300" s="133"/>
      <c r="D300" s="133"/>
      <c r="M300" s="133"/>
      <c r="N300" s="133"/>
      <c r="O300" s="133"/>
    </row>
    <row r="301" ht="14.25" customHeight="1">
      <c r="C301" s="133"/>
      <c r="D301" s="133"/>
      <c r="M301" s="133"/>
      <c r="N301" s="133"/>
      <c r="O301" s="133"/>
    </row>
    <row r="302" ht="14.25" customHeight="1">
      <c r="C302" s="133"/>
      <c r="D302" s="133"/>
      <c r="M302" s="133"/>
      <c r="N302" s="133"/>
      <c r="O302" s="133"/>
    </row>
    <row r="303" ht="14.25" customHeight="1">
      <c r="C303" s="133"/>
      <c r="D303" s="133"/>
      <c r="M303" s="133"/>
      <c r="N303" s="133"/>
      <c r="O303" s="133"/>
    </row>
    <row r="304" ht="14.25" customHeight="1">
      <c r="C304" s="133"/>
      <c r="D304" s="133"/>
      <c r="M304" s="133"/>
      <c r="N304" s="133"/>
      <c r="O304" s="133"/>
    </row>
    <row r="305" ht="14.25" customHeight="1">
      <c r="C305" s="133"/>
      <c r="D305" s="133"/>
      <c r="M305" s="133"/>
      <c r="N305" s="133"/>
      <c r="O305" s="133"/>
    </row>
    <row r="306" ht="14.25" customHeight="1">
      <c r="C306" s="133"/>
      <c r="D306" s="133"/>
      <c r="M306" s="133"/>
      <c r="N306" s="133"/>
      <c r="O306" s="133"/>
    </row>
    <row r="307" ht="14.25" customHeight="1">
      <c r="C307" s="133"/>
      <c r="D307" s="133"/>
      <c r="M307" s="133"/>
      <c r="N307" s="133"/>
      <c r="O307" s="133"/>
    </row>
    <row r="308" ht="14.25" customHeight="1">
      <c r="C308" s="133"/>
      <c r="D308" s="133"/>
      <c r="M308" s="133"/>
      <c r="N308" s="133"/>
      <c r="O308" s="133"/>
    </row>
    <row r="309" ht="14.25" customHeight="1">
      <c r="C309" s="133"/>
      <c r="D309" s="133"/>
      <c r="M309" s="133"/>
      <c r="N309" s="133"/>
      <c r="O309" s="133"/>
    </row>
    <row r="310" ht="14.25" customHeight="1">
      <c r="C310" s="133"/>
      <c r="D310" s="133"/>
      <c r="M310" s="133"/>
      <c r="N310" s="133"/>
      <c r="O310" s="133"/>
    </row>
    <row r="311" ht="14.25" customHeight="1">
      <c r="C311" s="133"/>
      <c r="D311" s="133"/>
      <c r="M311" s="133"/>
      <c r="N311" s="133"/>
      <c r="O311" s="133"/>
    </row>
    <row r="312" ht="14.25" customHeight="1">
      <c r="C312" s="133"/>
      <c r="D312" s="133"/>
      <c r="M312" s="133"/>
      <c r="N312" s="133"/>
      <c r="O312" s="133"/>
    </row>
    <row r="313" ht="14.25" customHeight="1">
      <c r="C313" s="133"/>
      <c r="D313" s="133"/>
      <c r="M313" s="133"/>
      <c r="N313" s="133"/>
      <c r="O313" s="133"/>
    </row>
    <row r="314" ht="14.25" customHeight="1">
      <c r="C314" s="133"/>
      <c r="D314" s="133"/>
      <c r="M314" s="133"/>
      <c r="N314" s="133"/>
      <c r="O314" s="133"/>
    </row>
    <row r="315" ht="14.25" customHeight="1">
      <c r="C315" s="133"/>
      <c r="D315" s="133"/>
      <c r="M315" s="133"/>
      <c r="N315" s="133"/>
      <c r="O315" s="133"/>
    </row>
    <row r="316" ht="14.25" customHeight="1">
      <c r="C316" s="133"/>
      <c r="D316" s="133"/>
      <c r="M316" s="133"/>
      <c r="N316" s="133"/>
      <c r="O316" s="133"/>
    </row>
    <row r="317" ht="14.25" customHeight="1">
      <c r="C317" s="133"/>
      <c r="D317" s="133"/>
      <c r="M317" s="133"/>
      <c r="N317" s="133"/>
      <c r="O317" s="133"/>
    </row>
    <row r="318" ht="14.25" customHeight="1">
      <c r="C318" s="133"/>
      <c r="D318" s="133"/>
      <c r="M318" s="133"/>
      <c r="N318" s="133"/>
      <c r="O318" s="133"/>
    </row>
    <row r="319" ht="14.25" customHeight="1">
      <c r="C319" s="133"/>
      <c r="D319" s="133"/>
      <c r="M319" s="133"/>
      <c r="N319" s="133"/>
      <c r="O319" s="133"/>
    </row>
    <row r="320" ht="14.25" customHeight="1">
      <c r="C320" s="133"/>
      <c r="D320" s="133"/>
      <c r="M320" s="133"/>
      <c r="N320" s="133"/>
      <c r="O320" s="133"/>
    </row>
    <row r="321" ht="14.25" customHeight="1">
      <c r="C321" s="133"/>
      <c r="D321" s="133"/>
      <c r="M321" s="133"/>
      <c r="N321" s="133"/>
      <c r="O321" s="133"/>
    </row>
    <row r="322" ht="14.25" customHeight="1">
      <c r="C322" s="133"/>
      <c r="D322" s="133"/>
      <c r="M322" s="133"/>
      <c r="N322" s="133"/>
      <c r="O322" s="133"/>
    </row>
    <row r="323" ht="14.25" customHeight="1">
      <c r="C323" s="133"/>
      <c r="D323" s="133"/>
      <c r="M323" s="133"/>
      <c r="N323" s="133"/>
      <c r="O323" s="133"/>
    </row>
    <row r="324" ht="14.25" customHeight="1">
      <c r="C324" s="133"/>
      <c r="D324" s="133"/>
      <c r="M324" s="133"/>
      <c r="N324" s="133"/>
      <c r="O324" s="133"/>
    </row>
    <row r="325" ht="14.25" customHeight="1">
      <c r="C325" s="133"/>
      <c r="D325" s="133"/>
      <c r="M325" s="133"/>
      <c r="N325" s="133"/>
      <c r="O325" s="133"/>
    </row>
    <row r="326" ht="14.25" customHeight="1">
      <c r="C326" s="133"/>
      <c r="D326" s="133"/>
      <c r="M326" s="133"/>
      <c r="N326" s="133"/>
      <c r="O326" s="133"/>
    </row>
    <row r="327" ht="14.25" customHeight="1">
      <c r="C327" s="133"/>
      <c r="D327" s="133"/>
      <c r="M327" s="133"/>
      <c r="N327" s="133"/>
      <c r="O327" s="133"/>
    </row>
    <row r="328" ht="14.25" customHeight="1">
      <c r="C328" s="133"/>
      <c r="D328" s="133"/>
      <c r="M328" s="133"/>
      <c r="N328" s="133"/>
      <c r="O328" s="133"/>
    </row>
    <row r="329" ht="14.25" customHeight="1">
      <c r="C329" s="133"/>
      <c r="D329" s="133"/>
      <c r="M329" s="133"/>
      <c r="N329" s="133"/>
      <c r="O329" s="133"/>
    </row>
    <row r="330" ht="14.25" customHeight="1">
      <c r="C330" s="133"/>
      <c r="D330" s="133"/>
      <c r="M330" s="133"/>
      <c r="N330" s="133"/>
      <c r="O330" s="133"/>
    </row>
    <row r="331" ht="14.25" customHeight="1">
      <c r="C331" s="133"/>
      <c r="D331" s="133"/>
      <c r="M331" s="133"/>
      <c r="N331" s="133"/>
      <c r="O331" s="133"/>
    </row>
    <row r="332" ht="14.25" customHeight="1">
      <c r="C332" s="133"/>
      <c r="D332" s="133"/>
      <c r="M332" s="133"/>
      <c r="N332" s="133"/>
      <c r="O332" s="133"/>
    </row>
    <row r="333" ht="14.25" customHeight="1">
      <c r="C333" s="133"/>
      <c r="D333" s="133"/>
      <c r="M333" s="133"/>
      <c r="N333" s="133"/>
      <c r="O333" s="133"/>
    </row>
    <row r="334" ht="14.25" customHeight="1">
      <c r="C334" s="133"/>
      <c r="D334" s="133"/>
      <c r="M334" s="133"/>
      <c r="N334" s="133"/>
      <c r="O334" s="133"/>
    </row>
    <row r="335" ht="14.25" customHeight="1">
      <c r="C335" s="133"/>
      <c r="D335" s="133"/>
      <c r="M335" s="133"/>
      <c r="N335" s="133"/>
      <c r="O335" s="133"/>
    </row>
    <row r="336" ht="14.25" customHeight="1">
      <c r="C336" s="133"/>
      <c r="D336" s="133"/>
      <c r="M336" s="133"/>
      <c r="N336" s="133"/>
      <c r="O336" s="133"/>
    </row>
    <row r="337" ht="14.25" customHeight="1">
      <c r="C337" s="133"/>
      <c r="D337" s="133"/>
      <c r="M337" s="133"/>
      <c r="N337" s="133"/>
      <c r="O337" s="133"/>
    </row>
    <row r="338" ht="14.25" customHeight="1">
      <c r="C338" s="133"/>
      <c r="D338" s="133"/>
      <c r="M338" s="133"/>
      <c r="N338" s="133"/>
      <c r="O338" s="133"/>
    </row>
    <row r="339" ht="14.25" customHeight="1">
      <c r="C339" s="133"/>
      <c r="D339" s="133"/>
      <c r="M339" s="133"/>
      <c r="N339" s="133"/>
      <c r="O339" s="133"/>
    </row>
    <row r="340" ht="14.25" customHeight="1">
      <c r="C340" s="133"/>
      <c r="D340" s="133"/>
      <c r="M340" s="133"/>
      <c r="N340" s="133"/>
      <c r="O340" s="133"/>
    </row>
    <row r="341" ht="14.25" customHeight="1">
      <c r="C341" s="133"/>
      <c r="D341" s="133"/>
      <c r="M341" s="133"/>
      <c r="N341" s="133"/>
      <c r="O341" s="133"/>
    </row>
    <row r="342" ht="14.25" customHeight="1">
      <c r="C342" s="133"/>
      <c r="D342" s="133"/>
      <c r="M342" s="133"/>
      <c r="N342" s="133"/>
      <c r="O342" s="133"/>
    </row>
    <row r="343" ht="14.25" customHeight="1">
      <c r="C343" s="133"/>
      <c r="D343" s="133"/>
      <c r="M343" s="133"/>
      <c r="N343" s="133"/>
      <c r="O343" s="133"/>
    </row>
    <row r="344" ht="14.25" customHeight="1">
      <c r="C344" s="133"/>
      <c r="D344" s="133"/>
      <c r="M344" s="133"/>
      <c r="N344" s="133"/>
      <c r="O344" s="133"/>
    </row>
    <row r="345" ht="14.25" customHeight="1">
      <c r="C345" s="133"/>
      <c r="D345" s="133"/>
      <c r="M345" s="133"/>
      <c r="N345" s="133"/>
      <c r="O345" s="133"/>
    </row>
    <row r="346" ht="14.25" customHeight="1">
      <c r="C346" s="133"/>
      <c r="D346" s="133"/>
      <c r="M346" s="133"/>
      <c r="N346" s="133"/>
      <c r="O346" s="133"/>
    </row>
    <row r="347" ht="14.25" customHeight="1">
      <c r="C347" s="133"/>
      <c r="D347" s="133"/>
      <c r="M347" s="133"/>
      <c r="N347" s="133"/>
      <c r="O347" s="133"/>
    </row>
    <row r="348" ht="14.25" customHeight="1">
      <c r="C348" s="133"/>
      <c r="D348" s="133"/>
      <c r="M348" s="133"/>
      <c r="N348" s="133"/>
      <c r="O348" s="133"/>
    </row>
    <row r="349" ht="14.25" customHeight="1">
      <c r="C349" s="133"/>
      <c r="D349" s="133"/>
      <c r="M349" s="133"/>
      <c r="N349" s="133"/>
      <c r="O349" s="133"/>
    </row>
    <row r="350" ht="14.25" customHeight="1">
      <c r="C350" s="133"/>
      <c r="D350" s="133"/>
      <c r="M350" s="133"/>
      <c r="N350" s="133"/>
      <c r="O350" s="133"/>
    </row>
    <row r="351" ht="14.25" customHeight="1">
      <c r="C351" s="133"/>
      <c r="D351" s="133"/>
      <c r="M351" s="133"/>
      <c r="N351" s="133"/>
      <c r="O351" s="133"/>
    </row>
    <row r="352" ht="14.25" customHeight="1">
      <c r="C352" s="133"/>
      <c r="D352" s="133"/>
      <c r="M352" s="133"/>
      <c r="N352" s="133"/>
      <c r="O352" s="133"/>
    </row>
    <row r="353" ht="14.25" customHeight="1">
      <c r="C353" s="133"/>
      <c r="D353" s="133"/>
      <c r="M353" s="133"/>
      <c r="N353" s="133"/>
      <c r="O353" s="133"/>
    </row>
    <row r="354" ht="14.25" customHeight="1">
      <c r="C354" s="133"/>
      <c r="D354" s="133"/>
      <c r="M354" s="133"/>
      <c r="N354" s="133"/>
      <c r="O354" s="133"/>
    </row>
    <row r="355" ht="14.25" customHeight="1">
      <c r="C355" s="133"/>
      <c r="D355" s="133"/>
      <c r="M355" s="133"/>
      <c r="N355" s="133"/>
      <c r="O355" s="133"/>
    </row>
    <row r="356" ht="14.25" customHeight="1">
      <c r="C356" s="133"/>
      <c r="D356" s="133"/>
      <c r="M356" s="133"/>
      <c r="N356" s="133"/>
      <c r="O356" s="133"/>
    </row>
    <row r="357" ht="14.25" customHeight="1">
      <c r="C357" s="133"/>
      <c r="D357" s="133"/>
      <c r="M357" s="133"/>
      <c r="N357" s="133"/>
      <c r="O357" s="133"/>
    </row>
    <row r="358" ht="14.25" customHeight="1">
      <c r="C358" s="133"/>
      <c r="D358" s="133"/>
      <c r="M358" s="133"/>
      <c r="N358" s="133"/>
      <c r="O358" s="133"/>
    </row>
    <row r="359" ht="14.25" customHeight="1">
      <c r="C359" s="133"/>
      <c r="D359" s="133"/>
      <c r="M359" s="133"/>
      <c r="N359" s="133"/>
      <c r="O359" s="133"/>
    </row>
    <row r="360" ht="14.25" customHeight="1">
      <c r="C360" s="133"/>
      <c r="D360" s="133"/>
      <c r="M360" s="133"/>
      <c r="N360" s="133"/>
      <c r="O360" s="133"/>
    </row>
    <row r="361" ht="14.25" customHeight="1">
      <c r="C361" s="133"/>
      <c r="D361" s="133"/>
      <c r="M361" s="133"/>
      <c r="N361" s="133"/>
      <c r="O361" s="133"/>
    </row>
    <row r="362" ht="14.25" customHeight="1">
      <c r="C362" s="133"/>
      <c r="D362" s="133"/>
      <c r="M362" s="133"/>
      <c r="N362" s="133"/>
      <c r="O362" s="133"/>
    </row>
    <row r="363" ht="14.25" customHeight="1">
      <c r="C363" s="133"/>
      <c r="D363" s="133"/>
      <c r="M363" s="133"/>
      <c r="N363" s="133"/>
      <c r="O363" s="133"/>
    </row>
    <row r="364" ht="14.25" customHeight="1">
      <c r="C364" s="133"/>
      <c r="D364" s="133"/>
      <c r="M364" s="133"/>
      <c r="N364" s="133"/>
      <c r="O364" s="133"/>
    </row>
    <row r="365" ht="14.25" customHeight="1">
      <c r="C365" s="133"/>
      <c r="D365" s="133"/>
      <c r="M365" s="133"/>
      <c r="N365" s="133"/>
      <c r="O365" s="133"/>
    </row>
    <row r="366" ht="14.25" customHeight="1">
      <c r="C366" s="133"/>
      <c r="D366" s="133"/>
      <c r="M366" s="133"/>
      <c r="N366" s="133"/>
      <c r="O366" s="133"/>
    </row>
    <row r="367" ht="14.25" customHeight="1">
      <c r="C367" s="133"/>
      <c r="D367" s="133"/>
      <c r="M367" s="133"/>
      <c r="N367" s="133"/>
      <c r="O367" s="133"/>
    </row>
    <row r="368" ht="14.25" customHeight="1">
      <c r="C368" s="133"/>
      <c r="D368" s="133"/>
      <c r="M368" s="133"/>
      <c r="N368" s="133"/>
      <c r="O368" s="133"/>
    </row>
    <row r="369" ht="14.25" customHeight="1">
      <c r="C369" s="133"/>
      <c r="D369" s="133"/>
      <c r="M369" s="133"/>
      <c r="N369" s="133"/>
      <c r="O369" s="133"/>
    </row>
    <row r="370" ht="14.25" customHeight="1">
      <c r="C370" s="133"/>
      <c r="D370" s="133"/>
      <c r="M370" s="133"/>
      <c r="N370" s="133"/>
      <c r="O370" s="133"/>
    </row>
    <row r="371" ht="14.25" customHeight="1">
      <c r="C371" s="133"/>
      <c r="D371" s="133"/>
      <c r="M371" s="133"/>
      <c r="N371" s="133"/>
      <c r="O371" s="133"/>
    </row>
    <row r="372" ht="14.25" customHeight="1">
      <c r="C372" s="133"/>
      <c r="D372" s="133"/>
      <c r="M372" s="133"/>
      <c r="N372" s="133"/>
      <c r="O372" s="133"/>
    </row>
    <row r="373" ht="14.25" customHeight="1">
      <c r="C373" s="133"/>
      <c r="D373" s="133"/>
      <c r="M373" s="133"/>
      <c r="N373" s="133"/>
      <c r="O373" s="133"/>
    </row>
    <row r="374" ht="14.25" customHeight="1">
      <c r="C374" s="133"/>
      <c r="D374" s="133"/>
      <c r="M374" s="133"/>
      <c r="N374" s="133"/>
      <c r="O374" s="133"/>
    </row>
    <row r="375" ht="14.25" customHeight="1">
      <c r="C375" s="133"/>
      <c r="D375" s="133"/>
      <c r="M375" s="133"/>
      <c r="N375" s="133"/>
      <c r="O375" s="133"/>
    </row>
    <row r="376" ht="14.25" customHeight="1">
      <c r="C376" s="133"/>
      <c r="D376" s="133"/>
      <c r="M376" s="133"/>
      <c r="N376" s="133"/>
      <c r="O376" s="133"/>
    </row>
    <row r="377" ht="14.25" customHeight="1">
      <c r="C377" s="133"/>
      <c r="D377" s="133"/>
      <c r="M377" s="133"/>
      <c r="N377" s="133"/>
      <c r="O377" s="133"/>
    </row>
    <row r="378" ht="14.25" customHeight="1">
      <c r="C378" s="133"/>
      <c r="D378" s="133"/>
      <c r="M378" s="133"/>
      <c r="N378" s="133"/>
      <c r="O378" s="133"/>
    </row>
    <row r="379" ht="14.25" customHeight="1">
      <c r="C379" s="133"/>
      <c r="D379" s="133"/>
      <c r="M379" s="133"/>
      <c r="N379" s="133"/>
      <c r="O379" s="133"/>
    </row>
    <row r="380" ht="14.25" customHeight="1">
      <c r="C380" s="133"/>
      <c r="D380" s="133"/>
      <c r="M380" s="133"/>
      <c r="N380" s="133"/>
      <c r="O380" s="133"/>
    </row>
    <row r="381" ht="14.25" customHeight="1">
      <c r="C381" s="133"/>
      <c r="D381" s="133"/>
      <c r="M381" s="133"/>
      <c r="N381" s="133"/>
      <c r="O381" s="133"/>
    </row>
    <row r="382" ht="14.25" customHeight="1">
      <c r="C382" s="133"/>
      <c r="D382" s="133"/>
      <c r="M382" s="133"/>
      <c r="N382" s="133"/>
      <c r="O382" s="133"/>
    </row>
    <row r="383" ht="14.25" customHeight="1">
      <c r="C383" s="133"/>
      <c r="D383" s="133"/>
      <c r="M383" s="133"/>
      <c r="N383" s="133"/>
      <c r="O383" s="133"/>
    </row>
    <row r="384" ht="14.25" customHeight="1">
      <c r="C384" s="133"/>
      <c r="D384" s="133"/>
      <c r="M384" s="133"/>
      <c r="N384" s="133"/>
      <c r="O384" s="133"/>
    </row>
    <row r="385" ht="14.25" customHeight="1">
      <c r="C385" s="133"/>
      <c r="D385" s="133"/>
      <c r="M385" s="133"/>
      <c r="N385" s="133"/>
      <c r="O385" s="133"/>
    </row>
    <row r="386" ht="14.25" customHeight="1">
      <c r="C386" s="133"/>
      <c r="D386" s="133"/>
      <c r="M386" s="133"/>
      <c r="N386" s="133"/>
      <c r="O386" s="133"/>
    </row>
    <row r="387" ht="14.25" customHeight="1">
      <c r="C387" s="133"/>
      <c r="D387" s="133"/>
      <c r="M387" s="133"/>
      <c r="N387" s="133"/>
      <c r="O387" s="133"/>
    </row>
    <row r="388" ht="14.25" customHeight="1">
      <c r="C388" s="133"/>
      <c r="D388" s="133"/>
      <c r="M388" s="133"/>
      <c r="N388" s="133"/>
      <c r="O388" s="133"/>
    </row>
    <row r="389" ht="14.25" customHeight="1">
      <c r="C389" s="133"/>
      <c r="D389" s="133"/>
      <c r="M389" s="133"/>
      <c r="N389" s="133"/>
      <c r="O389" s="133"/>
    </row>
    <row r="390" ht="14.25" customHeight="1">
      <c r="C390" s="133"/>
      <c r="D390" s="133"/>
      <c r="M390" s="133"/>
      <c r="N390" s="133"/>
      <c r="O390" s="133"/>
    </row>
    <row r="391" ht="14.25" customHeight="1">
      <c r="C391" s="133"/>
      <c r="D391" s="133"/>
      <c r="M391" s="133"/>
      <c r="N391" s="133"/>
      <c r="O391" s="133"/>
    </row>
    <row r="392" ht="14.25" customHeight="1">
      <c r="C392" s="133"/>
      <c r="D392" s="133"/>
      <c r="M392" s="133"/>
      <c r="N392" s="133"/>
      <c r="O392" s="133"/>
    </row>
    <row r="393" ht="14.25" customHeight="1">
      <c r="C393" s="133"/>
      <c r="D393" s="133"/>
      <c r="M393" s="133"/>
      <c r="N393" s="133"/>
      <c r="O393" s="133"/>
    </row>
    <row r="394" ht="14.25" customHeight="1">
      <c r="C394" s="133"/>
      <c r="D394" s="133"/>
      <c r="M394" s="133"/>
      <c r="N394" s="133"/>
      <c r="O394" s="133"/>
    </row>
    <row r="395" ht="14.25" customHeight="1">
      <c r="C395" s="133"/>
      <c r="D395" s="133"/>
      <c r="M395" s="133"/>
      <c r="N395" s="133"/>
      <c r="O395" s="133"/>
    </row>
    <row r="396" ht="14.25" customHeight="1">
      <c r="C396" s="133"/>
      <c r="D396" s="133"/>
      <c r="M396" s="133"/>
      <c r="N396" s="133"/>
      <c r="O396" s="133"/>
    </row>
    <row r="397" ht="14.25" customHeight="1">
      <c r="C397" s="133"/>
      <c r="D397" s="133"/>
      <c r="M397" s="133"/>
      <c r="N397" s="133"/>
      <c r="O397" s="133"/>
    </row>
    <row r="398" ht="14.25" customHeight="1">
      <c r="C398" s="133"/>
      <c r="D398" s="133"/>
      <c r="M398" s="133"/>
      <c r="N398" s="133"/>
      <c r="O398" s="133"/>
    </row>
    <row r="399" ht="14.25" customHeight="1">
      <c r="C399" s="133"/>
      <c r="D399" s="133"/>
      <c r="M399" s="133"/>
      <c r="N399" s="133"/>
      <c r="O399" s="133"/>
    </row>
    <row r="400" ht="14.25" customHeight="1">
      <c r="C400" s="133"/>
      <c r="D400" s="133"/>
      <c r="M400" s="133"/>
      <c r="N400" s="133"/>
      <c r="O400" s="133"/>
    </row>
    <row r="401" ht="14.25" customHeight="1">
      <c r="C401" s="133"/>
      <c r="D401" s="133"/>
      <c r="M401" s="133"/>
      <c r="N401" s="133"/>
      <c r="O401" s="133"/>
    </row>
    <row r="402" ht="14.25" customHeight="1">
      <c r="C402" s="133"/>
      <c r="D402" s="133"/>
      <c r="M402" s="133"/>
      <c r="N402" s="133"/>
      <c r="O402" s="133"/>
    </row>
    <row r="403" ht="14.25" customHeight="1">
      <c r="C403" s="133"/>
      <c r="D403" s="133"/>
      <c r="M403" s="133"/>
      <c r="N403" s="133"/>
      <c r="O403" s="133"/>
    </row>
    <row r="404" ht="14.25" customHeight="1">
      <c r="C404" s="133"/>
      <c r="D404" s="133"/>
      <c r="M404" s="133"/>
      <c r="N404" s="133"/>
      <c r="O404" s="133"/>
    </row>
    <row r="405" ht="14.25" customHeight="1">
      <c r="C405" s="133"/>
      <c r="D405" s="133"/>
      <c r="M405" s="133"/>
      <c r="N405" s="133"/>
      <c r="O405" s="133"/>
    </row>
    <row r="406" ht="14.25" customHeight="1">
      <c r="C406" s="133"/>
      <c r="D406" s="133"/>
      <c r="M406" s="133"/>
      <c r="N406" s="133"/>
      <c r="O406" s="133"/>
    </row>
    <row r="407" ht="14.25" customHeight="1">
      <c r="C407" s="133"/>
      <c r="D407" s="133"/>
      <c r="M407" s="133"/>
      <c r="N407" s="133"/>
      <c r="O407" s="133"/>
    </row>
    <row r="408" ht="14.25" customHeight="1">
      <c r="C408" s="133"/>
      <c r="D408" s="133"/>
      <c r="M408" s="133"/>
      <c r="N408" s="133"/>
      <c r="O408" s="133"/>
    </row>
    <row r="409" ht="14.25" customHeight="1">
      <c r="C409" s="133"/>
      <c r="D409" s="133"/>
      <c r="M409" s="133"/>
      <c r="N409" s="133"/>
      <c r="O409" s="133"/>
    </row>
    <row r="410" ht="14.25" customHeight="1">
      <c r="C410" s="133"/>
      <c r="D410" s="133"/>
      <c r="M410" s="133"/>
      <c r="N410" s="133"/>
      <c r="O410" s="133"/>
    </row>
    <row r="411" ht="14.25" customHeight="1">
      <c r="C411" s="133"/>
      <c r="D411" s="133"/>
      <c r="M411" s="133"/>
      <c r="N411" s="133"/>
      <c r="O411" s="133"/>
    </row>
    <row r="412" ht="14.25" customHeight="1">
      <c r="C412" s="133"/>
      <c r="D412" s="133"/>
      <c r="M412" s="133"/>
      <c r="N412" s="133"/>
      <c r="O412" s="133"/>
    </row>
    <row r="413" ht="14.25" customHeight="1">
      <c r="C413" s="133"/>
      <c r="D413" s="133"/>
      <c r="M413" s="133"/>
      <c r="N413" s="133"/>
      <c r="O413" s="133"/>
    </row>
    <row r="414" ht="14.25" customHeight="1">
      <c r="C414" s="133"/>
      <c r="D414" s="133"/>
      <c r="M414" s="133"/>
      <c r="N414" s="133"/>
      <c r="O414" s="133"/>
    </row>
    <row r="415" ht="14.25" customHeight="1">
      <c r="C415" s="133"/>
      <c r="D415" s="133"/>
      <c r="M415" s="133"/>
      <c r="N415" s="133"/>
      <c r="O415" s="133"/>
    </row>
    <row r="416" ht="14.25" customHeight="1">
      <c r="C416" s="133"/>
      <c r="D416" s="133"/>
      <c r="M416" s="133"/>
      <c r="N416" s="133"/>
      <c r="O416" s="133"/>
    </row>
    <row r="417" ht="14.25" customHeight="1">
      <c r="C417" s="133"/>
      <c r="D417" s="133"/>
      <c r="M417" s="133"/>
      <c r="N417" s="133"/>
      <c r="O417" s="133"/>
    </row>
    <row r="418" ht="14.25" customHeight="1">
      <c r="C418" s="133"/>
      <c r="D418" s="133"/>
      <c r="M418" s="133"/>
      <c r="N418" s="133"/>
      <c r="O418" s="133"/>
    </row>
    <row r="419" ht="14.25" customHeight="1">
      <c r="C419" s="133"/>
      <c r="D419" s="133"/>
      <c r="M419" s="133"/>
      <c r="N419" s="133"/>
      <c r="O419" s="133"/>
    </row>
    <row r="420" ht="14.25" customHeight="1">
      <c r="C420" s="133"/>
      <c r="D420" s="133"/>
      <c r="M420" s="133"/>
      <c r="N420" s="133"/>
      <c r="O420" s="133"/>
    </row>
    <row r="421" ht="14.25" customHeight="1">
      <c r="C421" s="133"/>
      <c r="D421" s="133"/>
      <c r="M421" s="133"/>
      <c r="N421" s="133"/>
      <c r="O421" s="133"/>
    </row>
    <row r="422" ht="14.25" customHeight="1">
      <c r="C422" s="133"/>
      <c r="D422" s="133"/>
      <c r="M422" s="133"/>
      <c r="N422" s="133"/>
      <c r="O422" s="133"/>
    </row>
    <row r="423" ht="14.25" customHeight="1">
      <c r="C423" s="133"/>
      <c r="D423" s="133"/>
      <c r="M423" s="133"/>
      <c r="N423" s="133"/>
      <c r="O423" s="133"/>
    </row>
    <row r="424" ht="14.25" customHeight="1">
      <c r="C424" s="133"/>
      <c r="D424" s="133"/>
      <c r="M424" s="133"/>
      <c r="N424" s="133"/>
      <c r="O424" s="133"/>
    </row>
    <row r="425" ht="14.25" customHeight="1">
      <c r="C425" s="133"/>
      <c r="D425" s="133"/>
      <c r="M425" s="133"/>
      <c r="N425" s="133"/>
      <c r="O425" s="133"/>
    </row>
    <row r="426" ht="14.25" customHeight="1">
      <c r="C426" s="133"/>
      <c r="D426" s="133"/>
      <c r="M426" s="133"/>
      <c r="N426" s="133"/>
      <c r="O426" s="133"/>
    </row>
    <row r="427" ht="14.25" customHeight="1">
      <c r="C427" s="133"/>
      <c r="D427" s="133"/>
      <c r="M427" s="133"/>
      <c r="N427" s="133"/>
      <c r="O427" s="133"/>
    </row>
    <row r="428" ht="14.25" customHeight="1">
      <c r="C428" s="133"/>
      <c r="D428" s="133"/>
      <c r="M428" s="133"/>
      <c r="N428" s="133"/>
      <c r="O428" s="133"/>
    </row>
    <row r="429" ht="14.25" customHeight="1">
      <c r="C429" s="133"/>
      <c r="D429" s="133"/>
      <c r="M429" s="133"/>
      <c r="N429" s="133"/>
      <c r="O429" s="133"/>
    </row>
    <row r="430" ht="14.25" customHeight="1">
      <c r="C430" s="133"/>
      <c r="D430" s="133"/>
      <c r="M430" s="133"/>
      <c r="N430" s="133"/>
      <c r="O430" s="133"/>
    </row>
    <row r="431" ht="14.25" customHeight="1">
      <c r="C431" s="133"/>
      <c r="D431" s="133"/>
      <c r="M431" s="133"/>
      <c r="N431" s="133"/>
      <c r="O431" s="133"/>
    </row>
    <row r="432" ht="14.25" customHeight="1">
      <c r="C432" s="133"/>
      <c r="D432" s="133"/>
      <c r="M432" s="133"/>
      <c r="N432" s="133"/>
      <c r="O432" s="133"/>
    </row>
    <row r="433" ht="14.25" customHeight="1">
      <c r="C433" s="133"/>
      <c r="D433" s="133"/>
      <c r="M433" s="133"/>
      <c r="N433" s="133"/>
      <c r="O433" s="133"/>
    </row>
    <row r="434" ht="14.25" customHeight="1">
      <c r="C434" s="133"/>
      <c r="D434" s="133"/>
      <c r="M434" s="133"/>
      <c r="N434" s="133"/>
      <c r="O434" s="133"/>
    </row>
    <row r="435" ht="14.25" customHeight="1">
      <c r="C435" s="133"/>
      <c r="D435" s="133"/>
      <c r="M435" s="133"/>
      <c r="N435" s="133"/>
      <c r="O435" s="133"/>
    </row>
    <row r="436" ht="14.25" customHeight="1">
      <c r="C436" s="133"/>
      <c r="D436" s="133"/>
      <c r="M436" s="133"/>
      <c r="N436" s="133"/>
      <c r="O436" s="133"/>
    </row>
    <row r="437" ht="14.25" customHeight="1">
      <c r="C437" s="133"/>
      <c r="D437" s="133"/>
      <c r="M437" s="133"/>
      <c r="N437" s="133"/>
      <c r="O437" s="133"/>
    </row>
    <row r="438" ht="14.25" customHeight="1">
      <c r="C438" s="133"/>
      <c r="D438" s="133"/>
      <c r="M438" s="133"/>
      <c r="N438" s="133"/>
      <c r="O438" s="133"/>
    </row>
    <row r="439" ht="14.25" customHeight="1">
      <c r="C439" s="133"/>
      <c r="D439" s="133"/>
      <c r="M439" s="133"/>
      <c r="N439" s="133"/>
      <c r="O439" s="133"/>
    </row>
    <row r="440" ht="14.25" customHeight="1">
      <c r="C440" s="133"/>
      <c r="D440" s="133"/>
      <c r="M440" s="133"/>
      <c r="N440" s="133"/>
      <c r="O440" s="133"/>
    </row>
    <row r="441" ht="14.25" customHeight="1">
      <c r="C441" s="133"/>
      <c r="D441" s="133"/>
      <c r="M441" s="133"/>
      <c r="N441" s="133"/>
      <c r="O441" s="133"/>
    </row>
    <row r="442" ht="14.25" customHeight="1">
      <c r="C442" s="133"/>
      <c r="D442" s="133"/>
      <c r="M442" s="133"/>
      <c r="N442" s="133"/>
      <c r="O442" s="133"/>
    </row>
    <row r="443" ht="14.25" customHeight="1">
      <c r="C443" s="133"/>
      <c r="D443" s="133"/>
      <c r="M443" s="133"/>
      <c r="N443" s="133"/>
      <c r="O443" s="133"/>
    </row>
    <row r="444" ht="14.25" customHeight="1">
      <c r="C444" s="133"/>
      <c r="D444" s="133"/>
      <c r="M444" s="133"/>
      <c r="N444" s="133"/>
      <c r="O444" s="133"/>
    </row>
    <row r="445" ht="14.25" customHeight="1">
      <c r="C445" s="133"/>
      <c r="D445" s="133"/>
      <c r="M445" s="133"/>
      <c r="N445" s="133"/>
      <c r="O445" s="133"/>
    </row>
    <row r="446" ht="14.25" customHeight="1">
      <c r="C446" s="133"/>
      <c r="D446" s="133"/>
      <c r="M446" s="133"/>
      <c r="N446" s="133"/>
      <c r="O446" s="133"/>
    </row>
    <row r="447" ht="14.25" customHeight="1">
      <c r="C447" s="133"/>
      <c r="D447" s="133"/>
      <c r="M447" s="133"/>
      <c r="N447" s="133"/>
      <c r="O447" s="133"/>
    </row>
    <row r="448" ht="14.25" customHeight="1">
      <c r="C448" s="133"/>
      <c r="D448" s="133"/>
      <c r="M448" s="133"/>
      <c r="N448" s="133"/>
      <c r="O448" s="133"/>
    </row>
    <row r="449" ht="14.25" customHeight="1">
      <c r="C449" s="133"/>
      <c r="D449" s="133"/>
      <c r="M449" s="133"/>
      <c r="N449" s="133"/>
      <c r="O449" s="133"/>
    </row>
    <row r="450" ht="14.25" customHeight="1">
      <c r="C450" s="133"/>
      <c r="D450" s="133"/>
      <c r="M450" s="133"/>
      <c r="N450" s="133"/>
      <c r="O450" s="133"/>
    </row>
    <row r="451" ht="14.25" customHeight="1">
      <c r="C451" s="133"/>
      <c r="D451" s="133"/>
      <c r="M451" s="133"/>
      <c r="N451" s="133"/>
      <c r="O451" s="133"/>
    </row>
    <row r="452" ht="14.25" customHeight="1">
      <c r="C452" s="133"/>
      <c r="D452" s="133"/>
      <c r="M452" s="133"/>
      <c r="N452" s="133"/>
      <c r="O452" s="133"/>
    </row>
    <row r="453" ht="14.25" customHeight="1">
      <c r="C453" s="133"/>
      <c r="D453" s="133"/>
      <c r="M453" s="133"/>
      <c r="N453" s="133"/>
      <c r="O453" s="133"/>
    </row>
    <row r="454" ht="14.25" customHeight="1">
      <c r="C454" s="133"/>
      <c r="D454" s="133"/>
      <c r="M454" s="133"/>
      <c r="N454" s="133"/>
      <c r="O454" s="133"/>
    </row>
    <row r="455" ht="14.25" customHeight="1">
      <c r="C455" s="133"/>
      <c r="D455" s="133"/>
      <c r="M455" s="133"/>
      <c r="N455" s="133"/>
      <c r="O455" s="133"/>
    </row>
    <row r="456" ht="14.25" customHeight="1">
      <c r="C456" s="133"/>
      <c r="D456" s="133"/>
      <c r="M456" s="133"/>
      <c r="N456" s="133"/>
      <c r="O456" s="133"/>
    </row>
    <row r="457" ht="14.25" customHeight="1">
      <c r="C457" s="133"/>
      <c r="D457" s="133"/>
      <c r="M457" s="133"/>
      <c r="N457" s="133"/>
      <c r="O457" s="133"/>
    </row>
    <row r="458" ht="14.25" customHeight="1">
      <c r="C458" s="133"/>
      <c r="D458" s="133"/>
      <c r="M458" s="133"/>
      <c r="N458" s="133"/>
      <c r="O458" s="133"/>
    </row>
    <row r="459" ht="14.25" customHeight="1">
      <c r="C459" s="133"/>
      <c r="D459" s="133"/>
      <c r="M459" s="133"/>
      <c r="N459" s="133"/>
      <c r="O459" s="133"/>
    </row>
    <row r="460" ht="14.25" customHeight="1">
      <c r="C460" s="133"/>
      <c r="D460" s="133"/>
      <c r="M460" s="133"/>
      <c r="N460" s="133"/>
      <c r="O460" s="133"/>
    </row>
    <row r="461" ht="14.25" customHeight="1">
      <c r="C461" s="133"/>
      <c r="D461" s="133"/>
      <c r="M461" s="133"/>
      <c r="N461" s="133"/>
      <c r="O461" s="133"/>
    </row>
    <row r="462" ht="14.25" customHeight="1">
      <c r="C462" s="133"/>
      <c r="D462" s="133"/>
      <c r="M462" s="133"/>
      <c r="N462" s="133"/>
      <c r="O462" s="133"/>
    </row>
    <row r="463" ht="14.25" customHeight="1">
      <c r="C463" s="133"/>
      <c r="D463" s="133"/>
      <c r="M463" s="133"/>
      <c r="N463" s="133"/>
      <c r="O463" s="133"/>
    </row>
    <row r="464" ht="14.25" customHeight="1">
      <c r="C464" s="133"/>
      <c r="D464" s="133"/>
      <c r="M464" s="133"/>
      <c r="N464" s="133"/>
      <c r="O464" s="133"/>
    </row>
    <row r="465" ht="14.25" customHeight="1">
      <c r="C465" s="133"/>
      <c r="D465" s="133"/>
      <c r="M465" s="133"/>
      <c r="N465" s="133"/>
      <c r="O465" s="133"/>
    </row>
    <row r="466" ht="14.25" customHeight="1">
      <c r="C466" s="133"/>
      <c r="D466" s="133"/>
      <c r="M466" s="133"/>
      <c r="N466" s="133"/>
      <c r="O466" s="133"/>
    </row>
    <row r="467" ht="14.25" customHeight="1">
      <c r="C467" s="133"/>
      <c r="D467" s="133"/>
      <c r="M467" s="133"/>
      <c r="N467" s="133"/>
      <c r="O467" s="133"/>
    </row>
    <row r="468" ht="14.25" customHeight="1">
      <c r="C468" s="133"/>
      <c r="D468" s="133"/>
      <c r="M468" s="133"/>
      <c r="N468" s="133"/>
      <c r="O468" s="133"/>
    </row>
    <row r="469" ht="14.25" customHeight="1">
      <c r="C469" s="133"/>
      <c r="D469" s="133"/>
      <c r="M469" s="133"/>
      <c r="N469" s="133"/>
      <c r="O469" s="133"/>
    </row>
    <row r="470" ht="14.25" customHeight="1">
      <c r="C470" s="133"/>
      <c r="D470" s="133"/>
      <c r="M470" s="133"/>
      <c r="N470" s="133"/>
      <c r="O470" s="133"/>
    </row>
    <row r="471" ht="14.25" customHeight="1">
      <c r="C471" s="133"/>
      <c r="D471" s="133"/>
      <c r="M471" s="133"/>
      <c r="N471" s="133"/>
      <c r="O471" s="133"/>
    </row>
    <row r="472" ht="14.25" customHeight="1">
      <c r="C472" s="133"/>
      <c r="D472" s="133"/>
      <c r="M472" s="133"/>
      <c r="N472" s="133"/>
      <c r="O472" s="133"/>
    </row>
    <row r="473" ht="14.25" customHeight="1">
      <c r="C473" s="133"/>
      <c r="D473" s="133"/>
      <c r="M473" s="133"/>
      <c r="N473" s="133"/>
      <c r="O473" s="133"/>
    </row>
    <row r="474" ht="14.25" customHeight="1">
      <c r="C474" s="133"/>
      <c r="D474" s="133"/>
      <c r="M474" s="133"/>
      <c r="N474" s="133"/>
      <c r="O474" s="133"/>
    </row>
    <row r="475" ht="14.25" customHeight="1">
      <c r="C475" s="133"/>
      <c r="D475" s="133"/>
      <c r="M475" s="133"/>
      <c r="N475" s="133"/>
      <c r="O475" s="133"/>
    </row>
    <row r="476" ht="14.25" customHeight="1">
      <c r="C476" s="133"/>
      <c r="D476" s="133"/>
      <c r="M476" s="133"/>
      <c r="N476" s="133"/>
      <c r="O476" s="133"/>
    </row>
    <row r="477" ht="14.25" customHeight="1">
      <c r="C477" s="133"/>
      <c r="D477" s="133"/>
      <c r="M477" s="133"/>
      <c r="N477" s="133"/>
      <c r="O477" s="133"/>
    </row>
    <row r="478" ht="14.25" customHeight="1">
      <c r="C478" s="133"/>
      <c r="D478" s="133"/>
      <c r="M478" s="133"/>
      <c r="N478" s="133"/>
      <c r="O478" s="133"/>
    </row>
    <row r="479" ht="14.25" customHeight="1">
      <c r="C479" s="133"/>
      <c r="D479" s="133"/>
      <c r="M479" s="133"/>
      <c r="N479" s="133"/>
      <c r="O479" s="133"/>
    </row>
    <row r="480" ht="14.25" customHeight="1">
      <c r="C480" s="133"/>
      <c r="D480" s="133"/>
      <c r="M480" s="133"/>
      <c r="N480" s="133"/>
      <c r="O480" s="133"/>
    </row>
    <row r="481" ht="14.25" customHeight="1">
      <c r="C481" s="133"/>
      <c r="D481" s="133"/>
      <c r="M481" s="133"/>
      <c r="N481" s="133"/>
      <c r="O481" s="133"/>
    </row>
    <row r="482" ht="14.25" customHeight="1">
      <c r="C482" s="133"/>
      <c r="D482" s="133"/>
      <c r="M482" s="133"/>
      <c r="N482" s="133"/>
      <c r="O482" s="133"/>
    </row>
    <row r="483" ht="14.25" customHeight="1">
      <c r="C483" s="133"/>
      <c r="D483" s="133"/>
      <c r="M483" s="133"/>
      <c r="N483" s="133"/>
      <c r="O483" s="133"/>
    </row>
    <row r="484" ht="14.25" customHeight="1">
      <c r="C484" s="133"/>
      <c r="D484" s="133"/>
      <c r="M484" s="133"/>
      <c r="N484" s="133"/>
      <c r="O484" s="133"/>
    </row>
    <row r="485" ht="14.25" customHeight="1">
      <c r="C485" s="133"/>
      <c r="D485" s="133"/>
      <c r="M485" s="133"/>
      <c r="N485" s="133"/>
      <c r="O485" s="133"/>
    </row>
    <row r="486" ht="14.25" customHeight="1">
      <c r="C486" s="133"/>
      <c r="D486" s="133"/>
      <c r="M486" s="133"/>
      <c r="N486" s="133"/>
      <c r="O486" s="133"/>
    </row>
    <row r="487" ht="14.25" customHeight="1">
      <c r="C487" s="133"/>
      <c r="D487" s="133"/>
      <c r="M487" s="133"/>
      <c r="N487" s="133"/>
      <c r="O487" s="133"/>
    </row>
    <row r="488" ht="14.25" customHeight="1">
      <c r="C488" s="133"/>
      <c r="D488" s="133"/>
      <c r="M488" s="133"/>
      <c r="N488" s="133"/>
      <c r="O488" s="133"/>
    </row>
    <row r="489" ht="14.25" customHeight="1">
      <c r="C489" s="133"/>
      <c r="D489" s="133"/>
      <c r="M489" s="133"/>
      <c r="N489" s="133"/>
      <c r="O489" s="133"/>
    </row>
    <row r="490" ht="14.25" customHeight="1">
      <c r="C490" s="133"/>
      <c r="D490" s="133"/>
      <c r="M490" s="133"/>
      <c r="N490" s="133"/>
      <c r="O490" s="133"/>
    </row>
    <row r="491" ht="14.25" customHeight="1">
      <c r="C491" s="133"/>
      <c r="D491" s="133"/>
      <c r="M491" s="133"/>
      <c r="N491" s="133"/>
      <c r="O491" s="133"/>
    </row>
    <row r="492" ht="14.25" customHeight="1">
      <c r="C492" s="133"/>
      <c r="D492" s="133"/>
      <c r="M492" s="133"/>
      <c r="N492" s="133"/>
      <c r="O492" s="133"/>
    </row>
    <row r="493" ht="14.25" customHeight="1">
      <c r="C493" s="133"/>
      <c r="D493" s="133"/>
      <c r="M493" s="133"/>
      <c r="N493" s="133"/>
      <c r="O493" s="133"/>
    </row>
    <row r="494" ht="14.25" customHeight="1">
      <c r="C494" s="133"/>
      <c r="D494" s="133"/>
      <c r="M494" s="133"/>
      <c r="N494" s="133"/>
      <c r="O494" s="133"/>
    </row>
    <row r="495" ht="14.25" customHeight="1">
      <c r="C495" s="133"/>
      <c r="D495" s="133"/>
      <c r="M495" s="133"/>
      <c r="N495" s="133"/>
      <c r="O495" s="133"/>
    </row>
    <row r="496" ht="14.25" customHeight="1">
      <c r="C496" s="133"/>
      <c r="D496" s="133"/>
      <c r="M496" s="133"/>
      <c r="N496" s="133"/>
      <c r="O496" s="133"/>
    </row>
    <row r="497" ht="14.25" customHeight="1">
      <c r="C497" s="133"/>
      <c r="D497" s="133"/>
      <c r="M497" s="133"/>
      <c r="N497" s="133"/>
      <c r="O497" s="133"/>
    </row>
    <row r="498" ht="14.25" customHeight="1">
      <c r="C498" s="133"/>
      <c r="D498" s="133"/>
      <c r="M498" s="133"/>
      <c r="N498" s="133"/>
      <c r="O498" s="133"/>
    </row>
    <row r="499" ht="14.25" customHeight="1">
      <c r="C499" s="133"/>
      <c r="D499" s="133"/>
      <c r="M499" s="133"/>
      <c r="N499" s="133"/>
      <c r="O499" s="133"/>
    </row>
    <row r="500" ht="14.25" customHeight="1">
      <c r="C500" s="133"/>
      <c r="D500" s="133"/>
      <c r="M500" s="133"/>
      <c r="N500" s="133"/>
      <c r="O500" s="133"/>
    </row>
    <row r="501" ht="14.25" customHeight="1">
      <c r="C501" s="133"/>
      <c r="D501" s="133"/>
      <c r="M501" s="133"/>
      <c r="N501" s="133"/>
      <c r="O501" s="133"/>
    </row>
    <row r="502" ht="14.25" customHeight="1">
      <c r="C502" s="133"/>
      <c r="D502" s="133"/>
      <c r="M502" s="133"/>
      <c r="N502" s="133"/>
      <c r="O502" s="133"/>
    </row>
    <row r="503" ht="14.25" customHeight="1">
      <c r="C503" s="133"/>
      <c r="D503" s="133"/>
      <c r="M503" s="133"/>
      <c r="N503" s="133"/>
      <c r="O503" s="133"/>
    </row>
    <row r="504" ht="14.25" customHeight="1">
      <c r="C504" s="133"/>
      <c r="D504" s="133"/>
      <c r="M504" s="133"/>
      <c r="N504" s="133"/>
      <c r="O504" s="133"/>
    </row>
    <row r="505" ht="14.25" customHeight="1">
      <c r="C505" s="133"/>
      <c r="D505" s="133"/>
      <c r="M505" s="133"/>
      <c r="N505" s="133"/>
      <c r="O505" s="133"/>
    </row>
    <row r="506" ht="14.25" customHeight="1">
      <c r="C506" s="133"/>
      <c r="D506" s="133"/>
      <c r="M506" s="133"/>
      <c r="N506" s="133"/>
      <c r="O506" s="133"/>
    </row>
    <row r="507" ht="14.25" customHeight="1">
      <c r="C507" s="133"/>
      <c r="D507" s="133"/>
      <c r="M507" s="133"/>
      <c r="N507" s="133"/>
      <c r="O507" s="133"/>
    </row>
    <row r="508" ht="14.25" customHeight="1">
      <c r="C508" s="133"/>
      <c r="D508" s="133"/>
      <c r="M508" s="133"/>
      <c r="N508" s="133"/>
      <c r="O508" s="133"/>
    </row>
    <row r="509" ht="14.25" customHeight="1">
      <c r="C509" s="133"/>
      <c r="D509" s="133"/>
      <c r="M509" s="133"/>
      <c r="N509" s="133"/>
      <c r="O509" s="133"/>
    </row>
    <row r="510" ht="14.25" customHeight="1">
      <c r="C510" s="133"/>
      <c r="D510" s="133"/>
      <c r="M510" s="133"/>
      <c r="N510" s="133"/>
      <c r="O510" s="133"/>
    </row>
    <row r="511" ht="14.25" customHeight="1">
      <c r="C511" s="133"/>
      <c r="D511" s="133"/>
      <c r="M511" s="133"/>
      <c r="N511" s="133"/>
      <c r="O511" s="133"/>
    </row>
    <row r="512" ht="14.25" customHeight="1">
      <c r="C512" s="133"/>
      <c r="D512" s="133"/>
      <c r="M512" s="133"/>
      <c r="N512" s="133"/>
      <c r="O512" s="133"/>
    </row>
    <row r="513" ht="14.25" customHeight="1">
      <c r="C513" s="133"/>
      <c r="D513" s="133"/>
      <c r="M513" s="133"/>
      <c r="N513" s="133"/>
      <c r="O513" s="133"/>
    </row>
    <row r="514" ht="14.25" customHeight="1">
      <c r="C514" s="133"/>
      <c r="D514" s="133"/>
      <c r="M514" s="133"/>
      <c r="N514" s="133"/>
      <c r="O514" s="133"/>
    </row>
    <row r="515" ht="14.25" customHeight="1">
      <c r="C515" s="133"/>
      <c r="D515" s="133"/>
      <c r="M515" s="133"/>
      <c r="N515" s="133"/>
      <c r="O515" s="133"/>
    </row>
    <row r="516" ht="14.25" customHeight="1">
      <c r="C516" s="133"/>
      <c r="D516" s="133"/>
      <c r="M516" s="133"/>
      <c r="N516" s="133"/>
      <c r="O516" s="133"/>
    </row>
    <row r="517" ht="14.25" customHeight="1">
      <c r="C517" s="133"/>
      <c r="D517" s="133"/>
      <c r="M517" s="133"/>
      <c r="N517" s="133"/>
      <c r="O517" s="133"/>
    </row>
    <row r="518" ht="14.25" customHeight="1">
      <c r="C518" s="133"/>
      <c r="D518" s="133"/>
      <c r="M518" s="133"/>
      <c r="N518" s="133"/>
      <c r="O518" s="133"/>
    </row>
    <row r="519" ht="14.25" customHeight="1">
      <c r="C519" s="133"/>
      <c r="D519" s="133"/>
      <c r="M519" s="133"/>
      <c r="N519" s="133"/>
      <c r="O519" s="133"/>
    </row>
    <row r="520" ht="14.25" customHeight="1">
      <c r="C520" s="133"/>
      <c r="D520" s="133"/>
      <c r="M520" s="133"/>
      <c r="N520" s="133"/>
      <c r="O520" s="133"/>
    </row>
    <row r="521" ht="14.25" customHeight="1">
      <c r="C521" s="133"/>
      <c r="D521" s="133"/>
      <c r="M521" s="133"/>
      <c r="N521" s="133"/>
      <c r="O521" s="133"/>
    </row>
    <row r="522" ht="14.25" customHeight="1">
      <c r="C522" s="133"/>
      <c r="D522" s="133"/>
      <c r="M522" s="133"/>
      <c r="N522" s="133"/>
      <c r="O522" s="133"/>
    </row>
    <row r="523" ht="14.25" customHeight="1">
      <c r="C523" s="133"/>
      <c r="D523" s="133"/>
      <c r="M523" s="133"/>
      <c r="N523" s="133"/>
      <c r="O523" s="133"/>
    </row>
    <row r="524" ht="14.25" customHeight="1">
      <c r="C524" s="133"/>
      <c r="D524" s="133"/>
      <c r="M524" s="133"/>
      <c r="N524" s="133"/>
      <c r="O524" s="133"/>
    </row>
    <row r="525" ht="14.25" customHeight="1">
      <c r="C525" s="133"/>
      <c r="D525" s="133"/>
      <c r="M525" s="133"/>
      <c r="N525" s="133"/>
      <c r="O525" s="133"/>
    </row>
    <row r="526" ht="14.25" customHeight="1">
      <c r="C526" s="133"/>
      <c r="D526" s="133"/>
      <c r="M526" s="133"/>
      <c r="N526" s="133"/>
      <c r="O526" s="133"/>
    </row>
    <row r="527" ht="14.25" customHeight="1">
      <c r="C527" s="133"/>
      <c r="D527" s="133"/>
      <c r="M527" s="133"/>
      <c r="N527" s="133"/>
      <c r="O527" s="133"/>
    </row>
    <row r="528" ht="14.25" customHeight="1">
      <c r="C528" s="133"/>
      <c r="D528" s="133"/>
      <c r="M528" s="133"/>
      <c r="N528" s="133"/>
      <c r="O528" s="133"/>
    </row>
    <row r="529" ht="14.25" customHeight="1">
      <c r="C529" s="133"/>
      <c r="D529" s="133"/>
      <c r="M529" s="133"/>
      <c r="N529" s="133"/>
      <c r="O529" s="133"/>
    </row>
    <row r="530" ht="14.25" customHeight="1">
      <c r="C530" s="133"/>
      <c r="D530" s="133"/>
      <c r="M530" s="133"/>
      <c r="N530" s="133"/>
      <c r="O530" s="133"/>
    </row>
    <row r="531" ht="14.25" customHeight="1">
      <c r="C531" s="133"/>
      <c r="D531" s="133"/>
      <c r="M531" s="133"/>
      <c r="N531" s="133"/>
      <c r="O531" s="133"/>
    </row>
    <row r="532" ht="14.25" customHeight="1">
      <c r="C532" s="133"/>
      <c r="D532" s="133"/>
      <c r="M532" s="133"/>
      <c r="N532" s="133"/>
      <c r="O532" s="133"/>
    </row>
    <row r="533" ht="14.25" customHeight="1">
      <c r="C533" s="133"/>
      <c r="D533" s="133"/>
      <c r="M533" s="133"/>
      <c r="N533" s="133"/>
      <c r="O533" s="133"/>
    </row>
    <row r="534" ht="14.25" customHeight="1">
      <c r="C534" s="133"/>
      <c r="D534" s="133"/>
      <c r="M534" s="133"/>
      <c r="N534" s="133"/>
      <c r="O534" s="133"/>
    </row>
    <row r="535" ht="14.25" customHeight="1">
      <c r="C535" s="133"/>
      <c r="D535" s="133"/>
      <c r="M535" s="133"/>
      <c r="N535" s="133"/>
      <c r="O535" s="133"/>
    </row>
    <row r="536" ht="14.25" customHeight="1">
      <c r="C536" s="133"/>
      <c r="D536" s="133"/>
      <c r="M536" s="133"/>
      <c r="N536" s="133"/>
      <c r="O536" s="133"/>
    </row>
    <row r="537" ht="14.25" customHeight="1">
      <c r="C537" s="133"/>
      <c r="D537" s="133"/>
      <c r="M537" s="133"/>
      <c r="N537" s="133"/>
      <c r="O537" s="133"/>
    </row>
    <row r="538" ht="14.25" customHeight="1">
      <c r="C538" s="133"/>
      <c r="D538" s="133"/>
      <c r="M538" s="133"/>
      <c r="N538" s="133"/>
      <c r="O538" s="133"/>
    </row>
    <row r="539" ht="14.25" customHeight="1">
      <c r="C539" s="133"/>
      <c r="D539" s="133"/>
      <c r="M539" s="133"/>
      <c r="N539" s="133"/>
      <c r="O539" s="133"/>
    </row>
    <row r="540" ht="14.25" customHeight="1">
      <c r="C540" s="133"/>
      <c r="D540" s="133"/>
      <c r="M540" s="133"/>
      <c r="N540" s="133"/>
      <c r="O540" s="133"/>
    </row>
    <row r="541" ht="14.25" customHeight="1">
      <c r="C541" s="133"/>
      <c r="D541" s="133"/>
      <c r="M541" s="133"/>
      <c r="N541" s="133"/>
      <c r="O541" s="133"/>
    </row>
    <row r="542" ht="14.25" customHeight="1">
      <c r="C542" s="133"/>
      <c r="D542" s="133"/>
      <c r="M542" s="133"/>
      <c r="N542" s="133"/>
      <c r="O542" s="133"/>
    </row>
    <row r="543" ht="14.25" customHeight="1">
      <c r="C543" s="133"/>
      <c r="D543" s="133"/>
      <c r="M543" s="133"/>
      <c r="N543" s="133"/>
      <c r="O543" s="133"/>
    </row>
    <row r="544" ht="14.25" customHeight="1">
      <c r="C544" s="133"/>
      <c r="D544" s="133"/>
      <c r="M544" s="133"/>
      <c r="N544" s="133"/>
      <c r="O544" s="133"/>
    </row>
    <row r="545" ht="14.25" customHeight="1">
      <c r="C545" s="133"/>
      <c r="D545" s="133"/>
      <c r="M545" s="133"/>
      <c r="N545" s="133"/>
      <c r="O545" s="133"/>
    </row>
    <row r="546" ht="14.25" customHeight="1">
      <c r="C546" s="133"/>
      <c r="D546" s="133"/>
      <c r="M546" s="133"/>
      <c r="N546" s="133"/>
      <c r="O546" s="133"/>
    </row>
    <row r="547" ht="14.25" customHeight="1">
      <c r="C547" s="133"/>
      <c r="D547" s="133"/>
      <c r="M547" s="133"/>
      <c r="N547" s="133"/>
      <c r="O547" s="133"/>
    </row>
    <row r="548" ht="14.25" customHeight="1">
      <c r="C548" s="133"/>
      <c r="D548" s="133"/>
      <c r="M548" s="133"/>
      <c r="N548" s="133"/>
      <c r="O548" s="133"/>
    </row>
    <row r="549" ht="14.25" customHeight="1">
      <c r="C549" s="133"/>
      <c r="D549" s="133"/>
      <c r="M549" s="133"/>
      <c r="N549" s="133"/>
      <c r="O549" s="133"/>
    </row>
    <row r="550" ht="14.25" customHeight="1">
      <c r="C550" s="133"/>
      <c r="D550" s="133"/>
      <c r="M550" s="133"/>
      <c r="N550" s="133"/>
      <c r="O550" s="133"/>
    </row>
    <row r="551" ht="14.25" customHeight="1">
      <c r="C551" s="133"/>
      <c r="D551" s="133"/>
      <c r="M551" s="133"/>
      <c r="N551" s="133"/>
      <c r="O551" s="133"/>
    </row>
    <row r="552" ht="14.25" customHeight="1">
      <c r="C552" s="133"/>
      <c r="D552" s="133"/>
      <c r="M552" s="133"/>
      <c r="N552" s="133"/>
      <c r="O552" s="133"/>
    </row>
    <row r="553" ht="14.25" customHeight="1">
      <c r="C553" s="133"/>
      <c r="D553" s="133"/>
      <c r="M553" s="133"/>
      <c r="N553" s="133"/>
      <c r="O553" s="133"/>
    </row>
    <row r="554" ht="14.25" customHeight="1">
      <c r="C554" s="133"/>
      <c r="D554" s="133"/>
      <c r="M554" s="133"/>
      <c r="N554" s="133"/>
      <c r="O554" s="133"/>
    </row>
    <row r="555" ht="14.25" customHeight="1">
      <c r="C555" s="133"/>
      <c r="D555" s="133"/>
      <c r="M555" s="133"/>
      <c r="N555" s="133"/>
      <c r="O555" s="133"/>
    </row>
    <row r="556" ht="14.25" customHeight="1">
      <c r="C556" s="133"/>
      <c r="D556" s="133"/>
      <c r="M556" s="133"/>
      <c r="N556" s="133"/>
      <c r="O556" s="133"/>
    </row>
    <row r="557" ht="14.25" customHeight="1">
      <c r="C557" s="133"/>
      <c r="D557" s="133"/>
      <c r="M557" s="133"/>
      <c r="N557" s="133"/>
      <c r="O557" s="133"/>
    </row>
    <row r="558" ht="14.25" customHeight="1">
      <c r="C558" s="133"/>
      <c r="D558" s="133"/>
      <c r="M558" s="133"/>
      <c r="N558" s="133"/>
      <c r="O558" s="133"/>
    </row>
    <row r="559" ht="14.25" customHeight="1">
      <c r="C559" s="133"/>
      <c r="D559" s="133"/>
      <c r="M559" s="133"/>
      <c r="N559" s="133"/>
      <c r="O559" s="133"/>
    </row>
    <row r="560" ht="14.25" customHeight="1">
      <c r="C560" s="133"/>
      <c r="D560" s="133"/>
      <c r="M560" s="133"/>
      <c r="N560" s="133"/>
      <c r="O560" s="133"/>
    </row>
    <row r="561" ht="14.25" customHeight="1">
      <c r="C561" s="133"/>
      <c r="D561" s="133"/>
      <c r="M561" s="133"/>
      <c r="N561" s="133"/>
      <c r="O561" s="133"/>
    </row>
    <row r="562" ht="14.25" customHeight="1">
      <c r="C562" s="133"/>
      <c r="D562" s="133"/>
      <c r="M562" s="133"/>
      <c r="N562" s="133"/>
      <c r="O562" s="133"/>
    </row>
    <row r="563" ht="14.25" customHeight="1">
      <c r="C563" s="133"/>
      <c r="D563" s="133"/>
      <c r="M563" s="133"/>
      <c r="N563" s="133"/>
      <c r="O563" s="133"/>
    </row>
    <row r="564" ht="14.25" customHeight="1">
      <c r="C564" s="133"/>
      <c r="D564" s="133"/>
      <c r="M564" s="133"/>
      <c r="N564" s="133"/>
      <c r="O564" s="133"/>
    </row>
    <row r="565" ht="14.25" customHeight="1">
      <c r="C565" s="133"/>
      <c r="D565" s="133"/>
      <c r="M565" s="133"/>
      <c r="N565" s="133"/>
      <c r="O565" s="133"/>
    </row>
    <row r="566" ht="14.25" customHeight="1">
      <c r="C566" s="133"/>
      <c r="D566" s="133"/>
      <c r="M566" s="133"/>
      <c r="N566" s="133"/>
      <c r="O566" s="133"/>
    </row>
    <row r="567" ht="14.25" customHeight="1">
      <c r="C567" s="133"/>
      <c r="D567" s="133"/>
      <c r="M567" s="133"/>
      <c r="N567" s="133"/>
      <c r="O567" s="133"/>
    </row>
    <row r="568" ht="14.25" customHeight="1">
      <c r="C568" s="133"/>
      <c r="D568" s="133"/>
      <c r="M568" s="133"/>
      <c r="N568" s="133"/>
      <c r="O568" s="133"/>
    </row>
    <row r="569" ht="14.25" customHeight="1">
      <c r="C569" s="133"/>
      <c r="D569" s="133"/>
      <c r="M569" s="133"/>
      <c r="N569" s="133"/>
      <c r="O569" s="133"/>
    </row>
    <row r="570" ht="14.25" customHeight="1">
      <c r="C570" s="133"/>
      <c r="D570" s="133"/>
      <c r="M570" s="133"/>
      <c r="N570" s="133"/>
      <c r="O570" s="133"/>
    </row>
    <row r="571" ht="14.25" customHeight="1">
      <c r="C571" s="133"/>
      <c r="D571" s="133"/>
      <c r="M571" s="133"/>
      <c r="N571" s="133"/>
      <c r="O571" s="133"/>
    </row>
    <row r="572" ht="14.25" customHeight="1">
      <c r="C572" s="133"/>
      <c r="D572" s="133"/>
      <c r="M572" s="133"/>
      <c r="N572" s="133"/>
      <c r="O572" s="133"/>
    </row>
    <row r="573" ht="14.25" customHeight="1">
      <c r="C573" s="133"/>
      <c r="D573" s="133"/>
      <c r="M573" s="133"/>
      <c r="N573" s="133"/>
      <c r="O573" s="133"/>
    </row>
    <row r="574" ht="14.25" customHeight="1">
      <c r="C574" s="133"/>
      <c r="D574" s="133"/>
      <c r="M574" s="133"/>
      <c r="N574" s="133"/>
      <c r="O574" s="133"/>
    </row>
    <row r="575" ht="14.25" customHeight="1">
      <c r="C575" s="133"/>
      <c r="D575" s="133"/>
      <c r="M575" s="133"/>
      <c r="N575" s="133"/>
      <c r="O575" s="133"/>
    </row>
    <row r="576" ht="14.25" customHeight="1">
      <c r="C576" s="133"/>
      <c r="D576" s="133"/>
      <c r="M576" s="133"/>
      <c r="N576" s="133"/>
      <c r="O576" s="133"/>
    </row>
    <row r="577" ht="14.25" customHeight="1">
      <c r="C577" s="133"/>
      <c r="D577" s="133"/>
      <c r="M577" s="133"/>
      <c r="N577" s="133"/>
      <c r="O577" s="133"/>
    </row>
    <row r="578" ht="14.25" customHeight="1">
      <c r="C578" s="133"/>
      <c r="D578" s="133"/>
      <c r="M578" s="133"/>
      <c r="N578" s="133"/>
      <c r="O578" s="133"/>
    </row>
    <row r="579" ht="14.25" customHeight="1">
      <c r="C579" s="133"/>
      <c r="D579" s="133"/>
      <c r="M579" s="133"/>
      <c r="N579" s="133"/>
      <c r="O579" s="133"/>
    </row>
    <row r="580" ht="14.25" customHeight="1">
      <c r="C580" s="133"/>
      <c r="D580" s="133"/>
      <c r="M580" s="133"/>
      <c r="N580" s="133"/>
      <c r="O580" s="133"/>
    </row>
    <row r="581" ht="14.25" customHeight="1">
      <c r="C581" s="133"/>
      <c r="D581" s="133"/>
      <c r="M581" s="133"/>
      <c r="N581" s="133"/>
      <c r="O581" s="133"/>
    </row>
    <row r="582" ht="14.25" customHeight="1">
      <c r="C582" s="133"/>
      <c r="D582" s="133"/>
      <c r="M582" s="133"/>
      <c r="N582" s="133"/>
      <c r="O582" s="133"/>
    </row>
    <row r="583" ht="14.25" customHeight="1">
      <c r="C583" s="133"/>
      <c r="D583" s="133"/>
      <c r="M583" s="133"/>
      <c r="N583" s="133"/>
      <c r="O583" s="133"/>
    </row>
    <row r="584" ht="14.25" customHeight="1">
      <c r="C584" s="133"/>
      <c r="D584" s="133"/>
      <c r="M584" s="133"/>
      <c r="N584" s="133"/>
      <c r="O584" s="133"/>
    </row>
    <row r="585" ht="14.25" customHeight="1">
      <c r="C585" s="133"/>
      <c r="D585" s="133"/>
      <c r="M585" s="133"/>
      <c r="N585" s="133"/>
      <c r="O585" s="133"/>
    </row>
    <row r="586" ht="14.25" customHeight="1">
      <c r="C586" s="133"/>
      <c r="D586" s="133"/>
      <c r="M586" s="133"/>
      <c r="N586" s="133"/>
      <c r="O586" s="133"/>
    </row>
    <row r="587" ht="14.25" customHeight="1">
      <c r="C587" s="133"/>
      <c r="D587" s="133"/>
      <c r="M587" s="133"/>
      <c r="N587" s="133"/>
      <c r="O587" s="133"/>
    </row>
    <row r="588" ht="14.25" customHeight="1">
      <c r="C588" s="133"/>
      <c r="D588" s="133"/>
      <c r="M588" s="133"/>
      <c r="N588" s="133"/>
      <c r="O588" s="133"/>
    </row>
    <row r="589" ht="14.25" customHeight="1">
      <c r="C589" s="133"/>
      <c r="D589" s="133"/>
      <c r="M589" s="133"/>
      <c r="N589" s="133"/>
      <c r="O589" s="133"/>
    </row>
    <row r="590" ht="14.25" customHeight="1">
      <c r="C590" s="133"/>
      <c r="D590" s="133"/>
      <c r="M590" s="133"/>
      <c r="N590" s="133"/>
      <c r="O590" s="133"/>
    </row>
    <row r="591" ht="14.25" customHeight="1">
      <c r="C591" s="133"/>
      <c r="D591" s="133"/>
      <c r="M591" s="133"/>
      <c r="N591" s="133"/>
      <c r="O591" s="133"/>
    </row>
    <row r="592" ht="14.25" customHeight="1">
      <c r="C592" s="133"/>
      <c r="D592" s="133"/>
      <c r="M592" s="133"/>
      <c r="N592" s="133"/>
      <c r="O592" s="133"/>
    </row>
    <row r="593" ht="14.25" customHeight="1">
      <c r="C593" s="133"/>
      <c r="D593" s="133"/>
      <c r="M593" s="133"/>
      <c r="N593" s="133"/>
      <c r="O593" s="133"/>
    </row>
    <row r="594" ht="14.25" customHeight="1">
      <c r="C594" s="133"/>
      <c r="D594" s="133"/>
      <c r="M594" s="133"/>
      <c r="N594" s="133"/>
      <c r="O594" s="133"/>
    </row>
    <row r="595" ht="14.25" customHeight="1">
      <c r="C595" s="133"/>
      <c r="D595" s="133"/>
      <c r="M595" s="133"/>
      <c r="N595" s="133"/>
      <c r="O595" s="133"/>
    </row>
    <row r="596" ht="14.25" customHeight="1">
      <c r="C596" s="133"/>
      <c r="D596" s="133"/>
      <c r="M596" s="133"/>
      <c r="N596" s="133"/>
      <c r="O596" s="133"/>
    </row>
    <row r="597" ht="14.25" customHeight="1">
      <c r="C597" s="133"/>
      <c r="D597" s="133"/>
      <c r="M597" s="133"/>
      <c r="N597" s="133"/>
      <c r="O597" s="133"/>
    </row>
    <row r="598" ht="14.25" customHeight="1">
      <c r="C598" s="133"/>
      <c r="D598" s="133"/>
      <c r="M598" s="133"/>
      <c r="N598" s="133"/>
      <c r="O598" s="133"/>
    </row>
    <row r="599" ht="14.25" customHeight="1">
      <c r="C599" s="133"/>
      <c r="D599" s="133"/>
      <c r="M599" s="133"/>
      <c r="N599" s="133"/>
      <c r="O599" s="133"/>
    </row>
    <row r="600" ht="14.25" customHeight="1">
      <c r="C600" s="133"/>
      <c r="D600" s="133"/>
      <c r="M600" s="133"/>
      <c r="N600" s="133"/>
      <c r="O600" s="133"/>
    </row>
    <row r="601" ht="14.25" customHeight="1">
      <c r="C601" s="133"/>
      <c r="D601" s="133"/>
      <c r="M601" s="133"/>
      <c r="N601" s="133"/>
      <c r="O601" s="133"/>
    </row>
    <row r="602" ht="14.25" customHeight="1">
      <c r="C602" s="133"/>
      <c r="D602" s="133"/>
      <c r="M602" s="133"/>
      <c r="N602" s="133"/>
      <c r="O602" s="133"/>
    </row>
    <row r="603" ht="14.25" customHeight="1">
      <c r="C603" s="133"/>
      <c r="D603" s="133"/>
      <c r="M603" s="133"/>
      <c r="N603" s="133"/>
      <c r="O603" s="133"/>
    </row>
    <row r="604" ht="14.25" customHeight="1">
      <c r="C604" s="133"/>
      <c r="D604" s="133"/>
      <c r="M604" s="133"/>
      <c r="N604" s="133"/>
      <c r="O604" s="133"/>
    </row>
    <row r="605" ht="14.25" customHeight="1">
      <c r="C605" s="133"/>
      <c r="D605" s="133"/>
      <c r="M605" s="133"/>
      <c r="N605" s="133"/>
      <c r="O605" s="133"/>
    </row>
    <row r="606" ht="14.25" customHeight="1">
      <c r="C606" s="133"/>
      <c r="D606" s="133"/>
      <c r="M606" s="133"/>
      <c r="N606" s="133"/>
      <c r="O606" s="133"/>
    </row>
    <row r="607" ht="14.25" customHeight="1">
      <c r="C607" s="133"/>
      <c r="D607" s="133"/>
      <c r="M607" s="133"/>
      <c r="N607" s="133"/>
      <c r="O607" s="133"/>
    </row>
    <row r="608" ht="14.25" customHeight="1">
      <c r="C608" s="133"/>
      <c r="D608" s="133"/>
      <c r="M608" s="133"/>
      <c r="N608" s="133"/>
      <c r="O608" s="133"/>
    </row>
    <row r="609" ht="14.25" customHeight="1">
      <c r="C609" s="133"/>
      <c r="D609" s="133"/>
      <c r="M609" s="133"/>
      <c r="N609" s="133"/>
      <c r="O609" s="133"/>
    </row>
    <row r="610" ht="14.25" customHeight="1">
      <c r="C610" s="133"/>
      <c r="D610" s="133"/>
      <c r="M610" s="133"/>
      <c r="N610" s="133"/>
      <c r="O610" s="133"/>
    </row>
    <row r="611" ht="14.25" customHeight="1">
      <c r="C611" s="133"/>
      <c r="D611" s="133"/>
      <c r="M611" s="133"/>
      <c r="N611" s="133"/>
      <c r="O611" s="133"/>
    </row>
    <row r="612" ht="14.25" customHeight="1">
      <c r="C612" s="133"/>
      <c r="D612" s="133"/>
      <c r="M612" s="133"/>
      <c r="N612" s="133"/>
      <c r="O612" s="133"/>
    </row>
    <row r="613" ht="14.25" customHeight="1">
      <c r="C613" s="133"/>
      <c r="D613" s="133"/>
      <c r="M613" s="133"/>
      <c r="N613" s="133"/>
      <c r="O613" s="133"/>
    </row>
    <row r="614" ht="14.25" customHeight="1">
      <c r="C614" s="133"/>
      <c r="D614" s="133"/>
      <c r="M614" s="133"/>
      <c r="N614" s="133"/>
      <c r="O614" s="133"/>
    </row>
    <row r="615" ht="14.25" customHeight="1">
      <c r="C615" s="133"/>
      <c r="D615" s="133"/>
      <c r="M615" s="133"/>
      <c r="N615" s="133"/>
      <c r="O615" s="133"/>
    </row>
    <row r="616" ht="14.25" customHeight="1">
      <c r="C616" s="133"/>
      <c r="D616" s="133"/>
      <c r="M616" s="133"/>
      <c r="N616" s="133"/>
      <c r="O616" s="133"/>
    </row>
    <row r="617" ht="14.25" customHeight="1">
      <c r="C617" s="133"/>
      <c r="D617" s="133"/>
      <c r="M617" s="133"/>
      <c r="N617" s="133"/>
      <c r="O617" s="133"/>
    </row>
    <row r="618" ht="14.25" customHeight="1">
      <c r="C618" s="133"/>
      <c r="D618" s="133"/>
      <c r="M618" s="133"/>
      <c r="N618" s="133"/>
      <c r="O618" s="133"/>
    </row>
    <row r="619" ht="14.25" customHeight="1">
      <c r="C619" s="133"/>
      <c r="D619" s="133"/>
      <c r="M619" s="133"/>
      <c r="N619" s="133"/>
      <c r="O619" s="133"/>
    </row>
    <row r="620" ht="14.25" customHeight="1">
      <c r="C620" s="133"/>
      <c r="D620" s="133"/>
      <c r="M620" s="133"/>
      <c r="N620" s="133"/>
      <c r="O620" s="133"/>
    </row>
    <row r="621" ht="14.25" customHeight="1">
      <c r="C621" s="133"/>
      <c r="D621" s="133"/>
      <c r="M621" s="133"/>
      <c r="N621" s="133"/>
      <c r="O621" s="133"/>
    </row>
    <row r="622" ht="14.25" customHeight="1">
      <c r="C622" s="133"/>
      <c r="D622" s="133"/>
      <c r="M622" s="133"/>
      <c r="N622" s="133"/>
      <c r="O622" s="133"/>
    </row>
    <row r="623" ht="14.25" customHeight="1">
      <c r="C623" s="133"/>
      <c r="D623" s="133"/>
      <c r="M623" s="133"/>
      <c r="N623" s="133"/>
      <c r="O623" s="133"/>
    </row>
    <row r="624" ht="14.25" customHeight="1">
      <c r="C624" s="133"/>
      <c r="D624" s="133"/>
      <c r="M624" s="133"/>
      <c r="N624" s="133"/>
      <c r="O624" s="133"/>
    </row>
    <row r="625" ht="14.25" customHeight="1">
      <c r="C625" s="133"/>
      <c r="D625" s="133"/>
      <c r="M625" s="133"/>
      <c r="N625" s="133"/>
      <c r="O625" s="133"/>
    </row>
    <row r="626" ht="14.25" customHeight="1">
      <c r="C626" s="133"/>
      <c r="D626" s="133"/>
      <c r="M626" s="133"/>
      <c r="N626" s="133"/>
      <c r="O626" s="133"/>
    </row>
    <row r="627" ht="14.25" customHeight="1">
      <c r="C627" s="133"/>
      <c r="D627" s="133"/>
      <c r="M627" s="133"/>
      <c r="N627" s="133"/>
      <c r="O627" s="133"/>
    </row>
    <row r="628" ht="14.25" customHeight="1">
      <c r="C628" s="133"/>
      <c r="D628" s="133"/>
      <c r="M628" s="133"/>
      <c r="N628" s="133"/>
      <c r="O628" s="133"/>
    </row>
    <row r="629" ht="14.25" customHeight="1">
      <c r="C629" s="133"/>
      <c r="D629" s="133"/>
      <c r="M629" s="133"/>
      <c r="N629" s="133"/>
      <c r="O629" s="133"/>
    </row>
    <row r="630" ht="14.25" customHeight="1">
      <c r="C630" s="133"/>
      <c r="D630" s="133"/>
      <c r="M630" s="133"/>
      <c r="N630" s="133"/>
      <c r="O630" s="133"/>
    </row>
    <row r="631" ht="14.25" customHeight="1">
      <c r="C631" s="133"/>
      <c r="D631" s="133"/>
      <c r="M631" s="133"/>
      <c r="N631" s="133"/>
      <c r="O631" s="133"/>
    </row>
    <row r="632" ht="14.25" customHeight="1">
      <c r="C632" s="133"/>
      <c r="D632" s="133"/>
      <c r="M632" s="133"/>
      <c r="N632" s="133"/>
      <c r="O632" s="133"/>
    </row>
    <row r="633" ht="14.25" customHeight="1">
      <c r="C633" s="133"/>
      <c r="D633" s="133"/>
      <c r="M633" s="133"/>
      <c r="N633" s="133"/>
      <c r="O633" s="133"/>
    </row>
    <row r="634" ht="14.25" customHeight="1">
      <c r="C634" s="133"/>
      <c r="D634" s="133"/>
      <c r="M634" s="133"/>
      <c r="N634" s="133"/>
      <c r="O634" s="133"/>
    </row>
    <row r="635" ht="14.25" customHeight="1">
      <c r="C635" s="133"/>
      <c r="D635" s="133"/>
      <c r="M635" s="133"/>
      <c r="N635" s="133"/>
      <c r="O635" s="133"/>
    </row>
    <row r="636" ht="14.25" customHeight="1">
      <c r="C636" s="133"/>
      <c r="D636" s="133"/>
      <c r="M636" s="133"/>
      <c r="N636" s="133"/>
      <c r="O636" s="133"/>
    </row>
    <row r="637" ht="14.25" customHeight="1">
      <c r="C637" s="133"/>
      <c r="D637" s="133"/>
      <c r="M637" s="133"/>
      <c r="N637" s="133"/>
      <c r="O637" s="133"/>
    </row>
    <row r="638" ht="14.25" customHeight="1">
      <c r="C638" s="133"/>
      <c r="D638" s="133"/>
      <c r="M638" s="133"/>
      <c r="N638" s="133"/>
      <c r="O638" s="133"/>
    </row>
    <row r="639" ht="14.25" customHeight="1">
      <c r="C639" s="133"/>
      <c r="D639" s="133"/>
      <c r="M639" s="133"/>
      <c r="N639" s="133"/>
      <c r="O639" s="133"/>
    </row>
    <row r="640" ht="14.25" customHeight="1">
      <c r="C640" s="133"/>
      <c r="D640" s="133"/>
      <c r="M640" s="133"/>
      <c r="N640" s="133"/>
      <c r="O640" s="133"/>
    </row>
    <row r="641" ht="14.25" customHeight="1">
      <c r="C641" s="133"/>
      <c r="D641" s="133"/>
      <c r="M641" s="133"/>
      <c r="N641" s="133"/>
      <c r="O641" s="133"/>
    </row>
    <row r="642" ht="14.25" customHeight="1">
      <c r="C642" s="133"/>
      <c r="D642" s="133"/>
      <c r="M642" s="133"/>
      <c r="N642" s="133"/>
      <c r="O642" s="133"/>
    </row>
    <row r="643" ht="14.25" customHeight="1">
      <c r="C643" s="133"/>
      <c r="D643" s="133"/>
      <c r="M643" s="133"/>
      <c r="N643" s="133"/>
      <c r="O643" s="133"/>
    </row>
    <row r="644" ht="14.25" customHeight="1">
      <c r="C644" s="133"/>
      <c r="D644" s="133"/>
      <c r="M644" s="133"/>
      <c r="N644" s="133"/>
      <c r="O644" s="133"/>
    </row>
    <row r="645" ht="14.25" customHeight="1">
      <c r="C645" s="133"/>
      <c r="D645" s="133"/>
      <c r="M645" s="133"/>
      <c r="N645" s="133"/>
      <c r="O645" s="133"/>
    </row>
    <row r="646" ht="14.25" customHeight="1">
      <c r="C646" s="133"/>
      <c r="D646" s="133"/>
      <c r="M646" s="133"/>
      <c r="N646" s="133"/>
      <c r="O646" s="133"/>
    </row>
    <row r="647" ht="14.25" customHeight="1">
      <c r="C647" s="133"/>
      <c r="D647" s="133"/>
      <c r="M647" s="133"/>
      <c r="N647" s="133"/>
      <c r="O647" s="133"/>
    </row>
    <row r="648" ht="14.25" customHeight="1">
      <c r="C648" s="133"/>
      <c r="D648" s="133"/>
      <c r="M648" s="133"/>
      <c r="N648" s="133"/>
      <c r="O648" s="133"/>
    </row>
    <row r="649" ht="14.25" customHeight="1">
      <c r="C649" s="133"/>
      <c r="D649" s="133"/>
      <c r="M649" s="133"/>
      <c r="N649" s="133"/>
      <c r="O649" s="133"/>
    </row>
    <row r="650" ht="14.25" customHeight="1">
      <c r="C650" s="133"/>
      <c r="D650" s="133"/>
      <c r="M650" s="133"/>
      <c r="N650" s="133"/>
      <c r="O650" s="133"/>
    </row>
    <row r="651" ht="14.25" customHeight="1">
      <c r="C651" s="133"/>
      <c r="D651" s="133"/>
      <c r="M651" s="133"/>
      <c r="N651" s="133"/>
      <c r="O651" s="133"/>
    </row>
    <row r="652" ht="14.25" customHeight="1">
      <c r="C652" s="133"/>
      <c r="D652" s="133"/>
      <c r="M652" s="133"/>
      <c r="N652" s="133"/>
      <c r="O652" s="133"/>
    </row>
    <row r="653" ht="14.25" customHeight="1">
      <c r="C653" s="133"/>
      <c r="D653" s="133"/>
      <c r="M653" s="133"/>
      <c r="N653" s="133"/>
      <c r="O653" s="133"/>
    </row>
    <row r="654" ht="14.25" customHeight="1">
      <c r="C654" s="133"/>
      <c r="D654" s="133"/>
      <c r="M654" s="133"/>
      <c r="N654" s="133"/>
      <c r="O654" s="133"/>
    </row>
    <row r="655" ht="14.25" customHeight="1">
      <c r="C655" s="133"/>
      <c r="D655" s="133"/>
      <c r="M655" s="133"/>
      <c r="N655" s="133"/>
      <c r="O655" s="133"/>
    </row>
    <row r="656" ht="14.25" customHeight="1">
      <c r="C656" s="133"/>
      <c r="D656" s="133"/>
      <c r="M656" s="133"/>
      <c r="N656" s="133"/>
      <c r="O656" s="133"/>
    </row>
    <row r="657" ht="14.25" customHeight="1">
      <c r="C657" s="133"/>
      <c r="D657" s="133"/>
      <c r="M657" s="133"/>
      <c r="N657" s="133"/>
      <c r="O657" s="133"/>
    </row>
    <row r="658" ht="14.25" customHeight="1">
      <c r="C658" s="133"/>
      <c r="D658" s="133"/>
      <c r="M658" s="133"/>
      <c r="N658" s="133"/>
      <c r="O658" s="133"/>
    </row>
    <row r="659" ht="14.25" customHeight="1">
      <c r="C659" s="133"/>
      <c r="D659" s="133"/>
      <c r="M659" s="133"/>
      <c r="N659" s="133"/>
      <c r="O659" s="133"/>
    </row>
    <row r="660" ht="14.25" customHeight="1">
      <c r="C660" s="133"/>
      <c r="D660" s="133"/>
      <c r="M660" s="133"/>
      <c r="N660" s="133"/>
      <c r="O660" s="133"/>
    </row>
    <row r="661" ht="14.25" customHeight="1">
      <c r="C661" s="133"/>
      <c r="D661" s="133"/>
      <c r="M661" s="133"/>
      <c r="N661" s="133"/>
      <c r="O661" s="133"/>
    </row>
    <row r="662" ht="14.25" customHeight="1">
      <c r="C662" s="133"/>
      <c r="D662" s="133"/>
      <c r="M662" s="133"/>
      <c r="N662" s="133"/>
      <c r="O662" s="133"/>
    </row>
    <row r="663" ht="14.25" customHeight="1">
      <c r="C663" s="133"/>
      <c r="D663" s="133"/>
      <c r="M663" s="133"/>
      <c r="N663" s="133"/>
      <c r="O663" s="133"/>
    </row>
    <row r="664" ht="14.25" customHeight="1">
      <c r="C664" s="133"/>
      <c r="D664" s="133"/>
      <c r="M664" s="133"/>
      <c r="N664" s="133"/>
      <c r="O664" s="133"/>
    </row>
    <row r="665" ht="14.25" customHeight="1">
      <c r="C665" s="133"/>
      <c r="D665" s="133"/>
      <c r="M665" s="133"/>
      <c r="N665" s="133"/>
      <c r="O665" s="133"/>
    </row>
    <row r="666" ht="14.25" customHeight="1">
      <c r="C666" s="133"/>
      <c r="D666" s="133"/>
      <c r="M666" s="133"/>
      <c r="N666" s="133"/>
      <c r="O666" s="133"/>
    </row>
    <row r="667" ht="14.25" customHeight="1">
      <c r="C667" s="133"/>
      <c r="D667" s="133"/>
      <c r="M667" s="133"/>
      <c r="N667" s="133"/>
      <c r="O667" s="133"/>
    </row>
    <row r="668" ht="14.25" customHeight="1">
      <c r="C668" s="133"/>
      <c r="D668" s="133"/>
      <c r="M668" s="133"/>
      <c r="N668" s="133"/>
      <c r="O668" s="133"/>
    </row>
    <row r="669" ht="14.25" customHeight="1">
      <c r="C669" s="133"/>
      <c r="D669" s="133"/>
      <c r="M669" s="133"/>
      <c r="N669" s="133"/>
      <c r="O669" s="133"/>
    </row>
    <row r="670" ht="14.25" customHeight="1">
      <c r="C670" s="133"/>
      <c r="D670" s="133"/>
      <c r="M670" s="133"/>
      <c r="N670" s="133"/>
      <c r="O670" s="133"/>
    </row>
    <row r="671" ht="14.25" customHeight="1">
      <c r="C671" s="133"/>
      <c r="D671" s="133"/>
      <c r="M671" s="133"/>
      <c r="N671" s="133"/>
      <c r="O671" s="133"/>
    </row>
    <row r="672" ht="14.25" customHeight="1">
      <c r="C672" s="133"/>
      <c r="D672" s="133"/>
      <c r="M672" s="133"/>
      <c r="N672" s="133"/>
      <c r="O672" s="133"/>
    </row>
    <row r="673" ht="14.25" customHeight="1">
      <c r="C673" s="133"/>
      <c r="D673" s="133"/>
      <c r="M673" s="133"/>
      <c r="N673" s="133"/>
      <c r="O673" s="133"/>
    </row>
    <row r="674" ht="14.25" customHeight="1">
      <c r="C674" s="133"/>
      <c r="D674" s="133"/>
      <c r="M674" s="133"/>
      <c r="N674" s="133"/>
      <c r="O674" s="133"/>
    </row>
    <row r="675" ht="14.25" customHeight="1">
      <c r="C675" s="133"/>
      <c r="D675" s="133"/>
      <c r="M675" s="133"/>
      <c r="N675" s="133"/>
      <c r="O675" s="133"/>
    </row>
    <row r="676" ht="14.25" customHeight="1">
      <c r="C676" s="133"/>
      <c r="D676" s="133"/>
      <c r="M676" s="133"/>
      <c r="N676" s="133"/>
      <c r="O676" s="133"/>
    </row>
    <row r="677" ht="14.25" customHeight="1">
      <c r="C677" s="133"/>
      <c r="D677" s="133"/>
      <c r="M677" s="133"/>
      <c r="N677" s="133"/>
      <c r="O677" s="133"/>
    </row>
    <row r="678" ht="14.25" customHeight="1">
      <c r="C678" s="133"/>
      <c r="D678" s="133"/>
      <c r="M678" s="133"/>
      <c r="N678" s="133"/>
      <c r="O678" s="133"/>
    </row>
    <row r="679" ht="14.25" customHeight="1">
      <c r="C679" s="133"/>
      <c r="D679" s="133"/>
      <c r="M679" s="133"/>
      <c r="N679" s="133"/>
      <c r="O679" s="133"/>
    </row>
    <row r="680" ht="14.25" customHeight="1">
      <c r="C680" s="133"/>
      <c r="D680" s="133"/>
      <c r="M680" s="133"/>
      <c r="N680" s="133"/>
      <c r="O680" s="133"/>
    </row>
    <row r="681" ht="14.25" customHeight="1">
      <c r="C681" s="133"/>
      <c r="D681" s="133"/>
      <c r="M681" s="133"/>
      <c r="N681" s="133"/>
      <c r="O681" s="133"/>
    </row>
    <row r="682" ht="14.25" customHeight="1">
      <c r="C682" s="133"/>
      <c r="D682" s="133"/>
      <c r="M682" s="133"/>
      <c r="N682" s="133"/>
      <c r="O682" s="133"/>
    </row>
    <row r="683" ht="14.25" customHeight="1">
      <c r="C683" s="133"/>
      <c r="D683" s="133"/>
      <c r="M683" s="133"/>
      <c r="N683" s="133"/>
      <c r="O683" s="133"/>
    </row>
    <row r="684" ht="14.25" customHeight="1">
      <c r="C684" s="133"/>
      <c r="D684" s="133"/>
      <c r="M684" s="133"/>
      <c r="N684" s="133"/>
      <c r="O684" s="133"/>
    </row>
    <row r="685" ht="14.25" customHeight="1">
      <c r="C685" s="133"/>
      <c r="D685" s="133"/>
      <c r="M685" s="133"/>
      <c r="N685" s="133"/>
      <c r="O685" s="133"/>
    </row>
    <row r="686" ht="14.25" customHeight="1">
      <c r="C686" s="133"/>
      <c r="D686" s="133"/>
      <c r="M686" s="133"/>
      <c r="N686" s="133"/>
      <c r="O686" s="133"/>
    </row>
    <row r="687" ht="14.25" customHeight="1">
      <c r="C687" s="133"/>
      <c r="D687" s="133"/>
      <c r="M687" s="133"/>
      <c r="N687" s="133"/>
      <c r="O687" s="133"/>
    </row>
    <row r="688" ht="14.25" customHeight="1">
      <c r="C688" s="133"/>
      <c r="D688" s="133"/>
      <c r="M688" s="133"/>
      <c r="N688" s="133"/>
      <c r="O688" s="133"/>
    </row>
    <row r="689" ht="14.25" customHeight="1">
      <c r="C689" s="133"/>
      <c r="D689" s="133"/>
      <c r="M689" s="133"/>
      <c r="N689" s="133"/>
      <c r="O689" s="133"/>
    </row>
    <row r="690" ht="14.25" customHeight="1">
      <c r="C690" s="133"/>
      <c r="D690" s="133"/>
      <c r="M690" s="133"/>
      <c r="N690" s="133"/>
      <c r="O690" s="133"/>
    </row>
    <row r="691" ht="14.25" customHeight="1">
      <c r="C691" s="133"/>
      <c r="D691" s="133"/>
      <c r="M691" s="133"/>
      <c r="N691" s="133"/>
      <c r="O691" s="133"/>
    </row>
    <row r="692" ht="14.25" customHeight="1">
      <c r="C692" s="133"/>
      <c r="D692" s="133"/>
      <c r="M692" s="133"/>
      <c r="N692" s="133"/>
      <c r="O692" s="133"/>
    </row>
    <row r="693" ht="14.25" customHeight="1">
      <c r="C693" s="133"/>
      <c r="D693" s="133"/>
      <c r="M693" s="133"/>
      <c r="N693" s="133"/>
      <c r="O693" s="133"/>
    </row>
    <row r="694" ht="14.25" customHeight="1">
      <c r="C694" s="133"/>
      <c r="D694" s="133"/>
      <c r="M694" s="133"/>
      <c r="N694" s="133"/>
      <c r="O694" s="133"/>
    </row>
    <row r="695" ht="14.25" customHeight="1">
      <c r="C695" s="133"/>
      <c r="D695" s="133"/>
      <c r="M695" s="133"/>
      <c r="N695" s="133"/>
      <c r="O695" s="133"/>
    </row>
    <row r="696" ht="14.25" customHeight="1">
      <c r="C696" s="133"/>
      <c r="D696" s="133"/>
      <c r="M696" s="133"/>
      <c r="N696" s="133"/>
      <c r="O696" s="133"/>
    </row>
    <row r="697" ht="14.25" customHeight="1">
      <c r="C697" s="133"/>
      <c r="D697" s="133"/>
      <c r="M697" s="133"/>
      <c r="N697" s="133"/>
      <c r="O697" s="133"/>
    </row>
    <row r="698" ht="14.25" customHeight="1">
      <c r="C698" s="133"/>
      <c r="D698" s="133"/>
      <c r="M698" s="133"/>
      <c r="N698" s="133"/>
      <c r="O698" s="133"/>
    </row>
    <row r="699" ht="14.25" customHeight="1">
      <c r="C699" s="133"/>
      <c r="D699" s="133"/>
      <c r="M699" s="133"/>
      <c r="N699" s="133"/>
      <c r="O699" s="133"/>
    </row>
    <row r="700" ht="14.25" customHeight="1">
      <c r="C700" s="133"/>
      <c r="D700" s="133"/>
      <c r="M700" s="133"/>
      <c r="N700" s="133"/>
      <c r="O700" s="133"/>
    </row>
    <row r="701" ht="14.25" customHeight="1">
      <c r="C701" s="133"/>
      <c r="D701" s="133"/>
      <c r="M701" s="133"/>
      <c r="N701" s="133"/>
      <c r="O701" s="133"/>
    </row>
    <row r="702" ht="14.25" customHeight="1">
      <c r="C702" s="133"/>
      <c r="D702" s="133"/>
      <c r="M702" s="133"/>
      <c r="N702" s="133"/>
      <c r="O702" s="133"/>
    </row>
    <row r="703" ht="14.25" customHeight="1">
      <c r="C703" s="133"/>
      <c r="D703" s="133"/>
      <c r="M703" s="133"/>
      <c r="N703" s="133"/>
      <c r="O703" s="133"/>
    </row>
    <row r="704" ht="14.25" customHeight="1">
      <c r="C704" s="133"/>
      <c r="D704" s="133"/>
      <c r="M704" s="133"/>
      <c r="N704" s="133"/>
      <c r="O704" s="133"/>
    </row>
    <row r="705" ht="14.25" customHeight="1">
      <c r="C705" s="133"/>
      <c r="D705" s="133"/>
      <c r="M705" s="133"/>
      <c r="N705" s="133"/>
      <c r="O705" s="133"/>
    </row>
    <row r="706" ht="14.25" customHeight="1">
      <c r="C706" s="133"/>
      <c r="D706" s="133"/>
      <c r="M706" s="133"/>
      <c r="N706" s="133"/>
      <c r="O706" s="133"/>
    </row>
    <row r="707" ht="14.25" customHeight="1">
      <c r="C707" s="133"/>
      <c r="D707" s="133"/>
      <c r="M707" s="133"/>
      <c r="N707" s="133"/>
      <c r="O707" s="133"/>
    </row>
    <row r="708" ht="14.25" customHeight="1">
      <c r="C708" s="133"/>
      <c r="D708" s="133"/>
      <c r="M708" s="133"/>
      <c r="N708" s="133"/>
      <c r="O708" s="133"/>
    </row>
    <row r="709" ht="14.25" customHeight="1">
      <c r="C709" s="133"/>
      <c r="D709" s="133"/>
      <c r="M709" s="133"/>
      <c r="N709" s="133"/>
      <c r="O709" s="133"/>
    </row>
    <row r="710" ht="14.25" customHeight="1">
      <c r="C710" s="133"/>
      <c r="D710" s="133"/>
      <c r="M710" s="133"/>
      <c r="N710" s="133"/>
      <c r="O710" s="133"/>
    </row>
    <row r="711" ht="14.25" customHeight="1">
      <c r="C711" s="133"/>
      <c r="D711" s="133"/>
      <c r="M711" s="133"/>
      <c r="N711" s="133"/>
      <c r="O711" s="133"/>
    </row>
    <row r="712" ht="14.25" customHeight="1">
      <c r="C712" s="133"/>
      <c r="D712" s="133"/>
      <c r="M712" s="133"/>
      <c r="N712" s="133"/>
      <c r="O712" s="133"/>
    </row>
    <row r="713" ht="14.25" customHeight="1">
      <c r="C713" s="133"/>
      <c r="D713" s="133"/>
      <c r="M713" s="133"/>
      <c r="N713" s="133"/>
      <c r="O713" s="133"/>
    </row>
    <row r="714" ht="14.25" customHeight="1">
      <c r="C714" s="133"/>
      <c r="D714" s="133"/>
      <c r="M714" s="133"/>
      <c r="N714" s="133"/>
      <c r="O714" s="133"/>
    </row>
    <row r="715" ht="14.25" customHeight="1">
      <c r="C715" s="133"/>
      <c r="D715" s="133"/>
      <c r="M715" s="133"/>
      <c r="N715" s="133"/>
      <c r="O715" s="133"/>
    </row>
    <row r="716" ht="14.25" customHeight="1">
      <c r="C716" s="133"/>
      <c r="D716" s="133"/>
      <c r="M716" s="133"/>
      <c r="N716" s="133"/>
      <c r="O716" s="133"/>
    </row>
    <row r="717" ht="14.25" customHeight="1">
      <c r="C717" s="133"/>
      <c r="D717" s="133"/>
      <c r="M717" s="133"/>
      <c r="N717" s="133"/>
      <c r="O717" s="133"/>
    </row>
    <row r="718" ht="14.25" customHeight="1">
      <c r="C718" s="133"/>
      <c r="D718" s="133"/>
      <c r="M718" s="133"/>
      <c r="N718" s="133"/>
      <c r="O718" s="133"/>
    </row>
    <row r="719" ht="14.25" customHeight="1">
      <c r="C719" s="133"/>
      <c r="D719" s="133"/>
      <c r="M719" s="133"/>
      <c r="N719" s="133"/>
      <c r="O719" s="133"/>
    </row>
    <row r="720" ht="14.25" customHeight="1">
      <c r="C720" s="133"/>
      <c r="D720" s="133"/>
      <c r="M720" s="133"/>
      <c r="N720" s="133"/>
      <c r="O720" s="133"/>
    </row>
    <row r="721" ht="14.25" customHeight="1">
      <c r="C721" s="133"/>
      <c r="D721" s="133"/>
      <c r="M721" s="133"/>
      <c r="N721" s="133"/>
      <c r="O721" s="133"/>
    </row>
    <row r="722" ht="14.25" customHeight="1">
      <c r="C722" s="133"/>
      <c r="D722" s="133"/>
      <c r="M722" s="133"/>
      <c r="N722" s="133"/>
      <c r="O722" s="133"/>
    </row>
    <row r="723" ht="14.25" customHeight="1">
      <c r="C723" s="133"/>
      <c r="D723" s="133"/>
      <c r="M723" s="133"/>
      <c r="N723" s="133"/>
      <c r="O723" s="133"/>
    </row>
    <row r="724" ht="14.25" customHeight="1">
      <c r="C724" s="133"/>
      <c r="D724" s="133"/>
      <c r="M724" s="133"/>
      <c r="N724" s="133"/>
      <c r="O724" s="133"/>
    </row>
    <row r="725" ht="14.25" customHeight="1">
      <c r="C725" s="133"/>
      <c r="D725" s="133"/>
      <c r="M725" s="133"/>
      <c r="N725" s="133"/>
      <c r="O725" s="133"/>
    </row>
    <row r="726" ht="14.25" customHeight="1">
      <c r="C726" s="133"/>
      <c r="D726" s="133"/>
      <c r="M726" s="133"/>
      <c r="N726" s="133"/>
      <c r="O726" s="133"/>
    </row>
    <row r="727" ht="14.25" customHeight="1">
      <c r="C727" s="133"/>
      <c r="D727" s="133"/>
      <c r="M727" s="133"/>
      <c r="N727" s="133"/>
      <c r="O727" s="133"/>
    </row>
    <row r="728" ht="14.25" customHeight="1">
      <c r="C728" s="133"/>
      <c r="D728" s="133"/>
      <c r="M728" s="133"/>
      <c r="N728" s="133"/>
      <c r="O728" s="133"/>
    </row>
    <row r="729" ht="14.25" customHeight="1">
      <c r="C729" s="133"/>
      <c r="D729" s="133"/>
      <c r="M729" s="133"/>
      <c r="N729" s="133"/>
      <c r="O729" s="133"/>
    </row>
    <row r="730" ht="14.25" customHeight="1">
      <c r="C730" s="133"/>
      <c r="D730" s="133"/>
      <c r="M730" s="133"/>
      <c r="N730" s="133"/>
      <c r="O730" s="133"/>
    </row>
    <row r="731" ht="14.25" customHeight="1">
      <c r="C731" s="133"/>
      <c r="D731" s="133"/>
      <c r="M731" s="133"/>
      <c r="N731" s="133"/>
      <c r="O731" s="133"/>
    </row>
    <row r="732" ht="14.25" customHeight="1">
      <c r="C732" s="133"/>
      <c r="D732" s="133"/>
      <c r="M732" s="133"/>
      <c r="N732" s="133"/>
      <c r="O732" s="133"/>
    </row>
    <row r="733" ht="14.25" customHeight="1">
      <c r="C733" s="133"/>
      <c r="D733" s="133"/>
      <c r="M733" s="133"/>
      <c r="N733" s="133"/>
      <c r="O733" s="133"/>
    </row>
    <row r="734" ht="14.25" customHeight="1">
      <c r="C734" s="133"/>
      <c r="D734" s="133"/>
      <c r="M734" s="133"/>
      <c r="N734" s="133"/>
      <c r="O734" s="133"/>
    </row>
    <row r="735" ht="14.25" customHeight="1">
      <c r="C735" s="133"/>
      <c r="D735" s="133"/>
      <c r="M735" s="133"/>
      <c r="N735" s="133"/>
      <c r="O735" s="133"/>
    </row>
    <row r="736" ht="14.25" customHeight="1">
      <c r="C736" s="133"/>
      <c r="D736" s="133"/>
      <c r="M736" s="133"/>
      <c r="N736" s="133"/>
      <c r="O736" s="133"/>
    </row>
    <row r="737" ht="14.25" customHeight="1">
      <c r="C737" s="133"/>
      <c r="D737" s="133"/>
      <c r="M737" s="133"/>
      <c r="N737" s="133"/>
      <c r="O737" s="133"/>
    </row>
    <row r="738" ht="14.25" customHeight="1">
      <c r="C738" s="133"/>
      <c r="D738" s="133"/>
      <c r="M738" s="133"/>
      <c r="N738" s="133"/>
      <c r="O738" s="133"/>
    </row>
    <row r="739" ht="14.25" customHeight="1">
      <c r="C739" s="133"/>
      <c r="D739" s="133"/>
      <c r="M739" s="133"/>
      <c r="N739" s="133"/>
      <c r="O739" s="133"/>
    </row>
    <row r="740" ht="14.25" customHeight="1">
      <c r="C740" s="133"/>
      <c r="D740" s="133"/>
      <c r="M740" s="133"/>
      <c r="N740" s="133"/>
      <c r="O740" s="133"/>
    </row>
    <row r="741" ht="14.25" customHeight="1">
      <c r="C741" s="133"/>
      <c r="D741" s="133"/>
      <c r="M741" s="133"/>
      <c r="N741" s="133"/>
      <c r="O741" s="133"/>
    </row>
    <row r="742" ht="14.25" customHeight="1">
      <c r="C742" s="133"/>
      <c r="D742" s="133"/>
      <c r="M742" s="133"/>
      <c r="N742" s="133"/>
      <c r="O742" s="133"/>
    </row>
    <row r="743" ht="14.25" customHeight="1">
      <c r="C743" s="133"/>
      <c r="D743" s="133"/>
      <c r="M743" s="133"/>
      <c r="N743" s="133"/>
      <c r="O743" s="133"/>
    </row>
    <row r="744" ht="14.25" customHeight="1">
      <c r="C744" s="133"/>
      <c r="D744" s="133"/>
      <c r="M744" s="133"/>
      <c r="N744" s="133"/>
      <c r="O744" s="133"/>
    </row>
    <row r="745" ht="14.25" customHeight="1">
      <c r="C745" s="133"/>
      <c r="D745" s="133"/>
      <c r="M745" s="133"/>
      <c r="N745" s="133"/>
      <c r="O745" s="133"/>
    </row>
    <row r="746" ht="14.25" customHeight="1">
      <c r="C746" s="133"/>
      <c r="D746" s="133"/>
      <c r="M746" s="133"/>
      <c r="N746" s="133"/>
      <c r="O746" s="133"/>
    </row>
    <row r="747" ht="14.25" customHeight="1">
      <c r="C747" s="133"/>
      <c r="D747" s="133"/>
      <c r="M747" s="133"/>
      <c r="N747" s="133"/>
      <c r="O747" s="133"/>
    </row>
    <row r="748" ht="14.25" customHeight="1">
      <c r="C748" s="133"/>
      <c r="D748" s="133"/>
      <c r="M748" s="133"/>
      <c r="N748" s="133"/>
      <c r="O748" s="133"/>
    </row>
    <row r="749" ht="14.25" customHeight="1">
      <c r="C749" s="133"/>
      <c r="D749" s="133"/>
      <c r="M749" s="133"/>
      <c r="N749" s="133"/>
      <c r="O749" s="133"/>
    </row>
    <row r="750" ht="14.25" customHeight="1">
      <c r="C750" s="133"/>
      <c r="D750" s="133"/>
      <c r="M750" s="133"/>
      <c r="N750" s="133"/>
      <c r="O750" s="133"/>
    </row>
    <row r="751" ht="14.25" customHeight="1">
      <c r="C751" s="133"/>
      <c r="D751" s="133"/>
      <c r="M751" s="133"/>
      <c r="N751" s="133"/>
      <c r="O751" s="133"/>
    </row>
    <row r="752" ht="14.25" customHeight="1">
      <c r="C752" s="133"/>
      <c r="D752" s="133"/>
      <c r="M752" s="133"/>
      <c r="N752" s="133"/>
      <c r="O752" s="133"/>
    </row>
    <row r="753" ht="14.25" customHeight="1">
      <c r="C753" s="133"/>
      <c r="D753" s="133"/>
      <c r="M753" s="133"/>
      <c r="N753" s="133"/>
      <c r="O753" s="133"/>
    </row>
    <row r="754" ht="14.25" customHeight="1">
      <c r="C754" s="133"/>
      <c r="D754" s="133"/>
      <c r="M754" s="133"/>
      <c r="N754" s="133"/>
      <c r="O754" s="133"/>
    </row>
    <row r="755" ht="14.25" customHeight="1">
      <c r="C755" s="133"/>
      <c r="D755" s="133"/>
      <c r="M755" s="133"/>
      <c r="N755" s="133"/>
      <c r="O755" s="133"/>
    </row>
    <row r="756" ht="14.25" customHeight="1">
      <c r="C756" s="133"/>
      <c r="D756" s="133"/>
      <c r="M756" s="133"/>
      <c r="N756" s="133"/>
      <c r="O756" s="133"/>
    </row>
    <row r="757" ht="14.25" customHeight="1">
      <c r="C757" s="133"/>
      <c r="D757" s="133"/>
      <c r="M757" s="133"/>
      <c r="N757" s="133"/>
      <c r="O757" s="133"/>
    </row>
    <row r="758" ht="14.25" customHeight="1">
      <c r="C758" s="133"/>
      <c r="D758" s="133"/>
      <c r="M758" s="133"/>
      <c r="N758" s="133"/>
      <c r="O758" s="133"/>
    </row>
    <row r="759" ht="14.25" customHeight="1">
      <c r="C759" s="133"/>
      <c r="D759" s="133"/>
      <c r="M759" s="133"/>
      <c r="N759" s="133"/>
      <c r="O759" s="133"/>
    </row>
    <row r="760" ht="14.25" customHeight="1">
      <c r="C760" s="133"/>
      <c r="D760" s="133"/>
      <c r="M760" s="133"/>
      <c r="N760" s="133"/>
      <c r="O760" s="133"/>
    </row>
    <row r="761" ht="14.25" customHeight="1">
      <c r="C761" s="133"/>
      <c r="D761" s="133"/>
      <c r="M761" s="133"/>
      <c r="N761" s="133"/>
      <c r="O761" s="133"/>
    </row>
    <row r="762" ht="14.25" customHeight="1">
      <c r="C762" s="133"/>
      <c r="D762" s="133"/>
      <c r="M762" s="133"/>
      <c r="N762" s="133"/>
      <c r="O762" s="133"/>
    </row>
    <row r="763" ht="14.25" customHeight="1">
      <c r="C763" s="133"/>
      <c r="D763" s="133"/>
      <c r="M763" s="133"/>
      <c r="N763" s="133"/>
      <c r="O763" s="133"/>
    </row>
    <row r="764" ht="14.25" customHeight="1">
      <c r="C764" s="133"/>
      <c r="D764" s="133"/>
      <c r="M764" s="133"/>
      <c r="N764" s="133"/>
      <c r="O764" s="133"/>
    </row>
    <row r="765" ht="14.25" customHeight="1">
      <c r="C765" s="133"/>
      <c r="D765" s="133"/>
      <c r="M765" s="133"/>
      <c r="N765" s="133"/>
      <c r="O765" s="133"/>
    </row>
    <row r="766" ht="14.25" customHeight="1">
      <c r="C766" s="133"/>
      <c r="D766" s="133"/>
      <c r="M766" s="133"/>
      <c r="N766" s="133"/>
      <c r="O766" s="133"/>
    </row>
    <row r="767" ht="14.25" customHeight="1">
      <c r="C767" s="133"/>
      <c r="D767" s="133"/>
      <c r="M767" s="133"/>
      <c r="N767" s="133"/>
      <c r="O767" s="133"/>
    </row>
    <row r="768" ht="14.25" customHeight="1">
      <c r="C768" s="133"/>
      <c r="D768" s="133"/>
      <c r="M768" s="133"/>
      <c r="N768" s="133"/>
      <c r="O768" s="133"/>
    </row>
    <row r="769" ht="14.25" customHeight="1">
      <c r="C769" s="133"/>
      <c r="D769" s="133"/>
      <c r="M769" s="133"/>
      <c r="N769" s="133"/>
      <c r="O769" s="133"/>
    </row>
    <row r="770" ht="14.25" customHeight="1">
      <c r="C770" s="133"/>
      <c r="D770" s="133"/>
      <c r="M770" s="133"/>
      <c r="N770" s="133"/>
      <c r="O770" s="133"/>
    </row>
    <row r="771" ht="14.25" customHeight="1">
      <c r="C771" s="133"/>
      <c r="D771" s="133"/>
      <c r="M771" s="133"/>
      <c r="N771" s="133"/>
      <c r="O771" s="133"/>
    </row>
    <row r="772" ht="14.25" customHeight="1">
      <c r="C772" s="133"/>
      <c r="D772" s="133"/>
      <c r="M772" s="133"/>
      <c r="N772" s="133"/>
      <c r="O772" s="133"/>
    </row>
    <row r="773" ht="14.25" customHeight="1">
      <c r="C773" s="133"/>
      <c r="D773" s="133"/>
      <c r="M773" s="133"/>
      <c r="N773" s="133"/>
      <c r="O773" s="133"/>
    </row>
    <row r="774" ht="14.25" customHeight="1">
      <c r="C774" s="133"/>
      <c r="D774" s="133"/>
      <c r="M774" s="133"/>
      <c r="N774" s="133"/>
      <c r="O774" s="133"/>
    </row>
    <row r="775" ht="14.25" customHeight="1">
      <c r="C775" s="133"/>
      <c r="D775" s="133"/>
      <c r="M775" s="133"/>
      <c r="N775" s="133"/>
      <c r="O775" s="133"/>
    </row>
    <row r="776" ht="14.25" customHeight="1">
      <c r="C776" s="133"/>
      <c r="D776" s="133"/>
      <c r="M776" s="133"/>
      <c r="N776" s="133"/>
      <c r="O776" s="133"/>
    </row>
    <row r="777" ht="14.25" customHeight="1">
      <c r="C777" s="133"/>
      <c r="D777" s="133"/>
      <c r="M777" s="133"/>
      <c r="N777" s="133"/>
      <c r="O777" s="133"/>
    </row>
    <row r="778" ht="14.25" customHeight="1">
      <c r="C778" s="133"/>
      <c r="D778" s="133"/>
      <c r="M778" s="133"/>
      <c r="N778" s="133"/>
      <c r="O778" s="133"/>
    </row>
    <row r="779" ht="14.25" customHeight="1">
      <c r="C779" s="133"/>
      <c r="D779" s="133"/>
      <c r="M779" s="133"/>
      <c r="N779" s="133"/>
      <c r="O779" s="133"/>
    </row>
    <row r="780" ht="14.25" customHeight="1">
      <c r="C780" s="133"/>
      <c r="D780" s="133"/>
      <c r="M780" s="133"/>
      <c r="N780" s="133"/>
      <c r="O780" s="133"/>
    </row>
    <row r="781" ht="14.25" customHeight="1">
      <c r="C781" s="133"/>
      <c r="D781" s="133"/>
      <c r="M781" s="133"/>
      <c r="N781" s="133"/>
      <c r="O781" s="133"/>
    </row>
    <row r="782" ht="14.25" customHeight="1">
      <c r="C782" s="133"/>
      <c r="D782" s="133"/>
      <c r="M782" s="133"/>
      <c r="N782" s="133"/>
      <c r="O782" s="133"/>
    </row>
    <row r="783" ht="14.25" customHeight="1">
      <c r="C783" s="133"/>
      <c r="D783" s="133"/>
      <c r="M783" s="133"/>
      <c r="N783" s="133"/>
      <c r="O783" s="133"/>
    </row>
    <row r="784" ht="14.25" customHeight="1">
      <c r="C784" s="133"/>
      <c r="D784" s="133"/>
      <c r="M784" s="133"/>
      <c r="N784" s="133"/>
      <c r="O784" s="133"/>
    </row>
    <row r="785" ht="14.25" customHeight="1">
      <c r="C785" s="133"/>
      <c r="D785" s="133"/>
      <c r="M785" s="133"/>
      <c r="N785" s="133"/>
      <c r="O785" s="133"/>
    </row>
    <row r="786" ht="14.25" customHeight="1">
      <c r="C786" s="133"/>
      <c r="D786" s="133"/>
      <c r="M786" s="133"/>
      <c r="N786" s="133"/>
      <c r="O786" s="133"/>
    </row>
    <row r="787" ht="14.25" customHeight="1">
      <c r="C787" s="133"/>
      <c r="D787" s="133"/>
      <c r="M787" s="133"/>
      <c r="N787" s="133"/>
      <c r="O787" s="133"/>
    </row>
    <row r="788" ht="14.25" customHeight="1">
      <c r="C788" s="133"/>
      <c r="D788" s="133"/>
      <c r="M788" s="133"/>
      <c r="N788" s="133"/>
      <c r="O788" s="133"/>
    </row>
    <row r="789" ht="14.25" customHeight="1">
      <c r="C789" s="133"/>
      <c r="D789" s="133"/>
      <c r="M789" s="133"/>
      <c r="N789" s="133"/>
      <c r="O789" s="133"/>
    </row>
    <row r="790" ht="14.25" customHeight="1">
      <c r="C790" s="133"/>
      <c r="D790" s="133"/>
      <c r="M790" s="133"/>
      <c r="N790" s="133"/>
      <c r="O790" s="133"/>
    </row>
    <row r="791" ht="14.25" customHeight="1">
      <c r="C791" s="133"/>
      <c r="D791" s="133"/>
      <c r="M791" s="133"/>
      <c r="N791" s="133"/>
      <c r="O791" s="133"/>
    </row>
    <row r="792" ht="14.25" customHeight="1">
      <c r="C792" s="133"/>
      <c r="D792" s="133"/>
      <c r="M792" s="133"/>
      <c r="N792" s="133"/>
      <c r="O792" s="133"/>
    </row>
    <row r="793" ht="14.25" customHeight="1">
      <c r="C793" s="133"/>
      <c r="D793" s="133"/>
      <c r="M793" s="133"/>
      <c r="N793" s="133"/>
      <c r="O793" s="133"/>
    </row>
    <row r="794" ht="14.25" customHeight="1">
      <c r="C794" s="133"/>
      <c r="D794" s="133"/>
      <c r="M794" s="133"/>
      <c r="N794" s="133"/>
      <c r="O794" s="133"/>
    </row>
    <row r="795" ht="14.25" customHeight="1">
      <c r="C795" s="133"/>
      <c r="D795" s="133"/>
      <c r="M795" s="133"/>
      <c r="N795" s="133"/>
      <c r="O795" s="133"/>
    </row>
    <row r="796" ht="14.25" customHeight="1">
      <c r="C796" s="133"/>
      <c r="D796" s="133"/>
      <c r="M796" s="133"/>
      <c r="N796" s="133"/>
      <c r="O796" s="133"/>
    </row>
    <row r="797" ht="14.25" customHeight="1">
      <c r="C797" s="133"/>
      <c r="D797" s="133"/>
      <c r="M797" s="133"/>
      <c r="N797" s="133"/>
      <c r="O797" s="133"/>
    </row>
    <row r="798" ht="14.25" customHeight="1">
      <c r="C798" s="133"/>
      <c r="D798" s="133"/>
      <c r="M798" s="133"/>
      <c r="N798" s="133"/>
      <c r="O798" s="133"/>
    </row>
    <row r="799" ht="14.25" customHeight="1">
      <c r="C799" s="133"/>
      <c r="D799" s="133"/>
      <c r="M799" s="133"/>
      <c r="N799" s="133"/>
      <c r="O799" s="133"/>
    </row>
    <row r="800" ht="14.25" customHeight="1">
      <c r="C800" s="133"/>
      <c r="D800" s="133"/>
      <c r="M800" s="133"/>
      <c r="N800" s="133"/>
      <c r="O800" s="133"/>
    </row>
    <row r="801" ht="14.25" customHeight="1">
      <c r="C801" s="133"/>
      <c r="D801" s="133"/>
      <c r="M801" s="133"/>
      <c r="N801" s="133"/>
      <c r="O801" s="133"/>
    </row>
    <row r="802" ht="14.25" customHeight="1">
      <c r="C802" s="133"/>
      <c r="D802" s="133"/>
      <c r="M802" s="133"/>
      <c r="N802" s="133"/>
      <c r="O802" s="133"/>
    </row>
    <row r="803" ht="14.25" customHeight="1">
      <c r="C803" s="133"/>
      <c r="D803" s="133"/>
      <c r="M803" s="133"/>
      <c r="N803" s="133"/>
      <c r="O803" s="133"/>
    </row>
    <row r="804" ht="14.25" customHeight="1">
      <c r="C804" s="133"/>
      <c r="D804" s="133"/>
      <c r="M804" s="133"/>
      <c r="N804" s="133"/>
      <c r="O804" s="133"/>
    </row>
    <row r="805" ht="14.25" customHeight="1">
      <c r="C805" s="133"/>
      <c r="D805" s="133"/>
      <c r="M805" s="133"/>
      <c r="N805" s="133"/>
      <c r="O805" s="133"/>
    </row>
    <row r="806" ht="14.25" customHeight="1">
      <c r="C806" s="133"/>
      <c r="D806" s="133"/>
      <c r="M806" s="133"/>
      <c r="N806" s="133"/>
      <c r="O806" s="133"/>
    </row>
    <row r="807" ht="14.25" customHeight="1">
      <c r="C807" s="133"/>
      <c r="D807" s="133"/>
      <c r="M807" s="133"/>
      <c r="N807" s="133"/>
      <c r="O807" s="133"/>
    </row>
    <row r="808" ht="14.25" customHeight="1">
      <c r="C808" s="133"/>
      <c r="D808" s="133"/>
      <c r="M808" s="133"/>
      <c r="N808" s="133"/>
      <c r="O808" s="133"/>
    </row>
    <row r="809" ht="14.25" customHeight="1">
      <c r="C809" s="133"/>
      <c r="D809" s="133"/>
      <c r="M809" s="133"/>
      <c r="N809" s="133"/>
      <c r="O809" s="133"/>
    </row>
    <row r="810" ht="14.25" customHeight="1">
      <c r="C810" s="133"/>
      <c r="D810" s="133"/>
      <c r="M810" s="133"/>
      <c r="N810" s="133"/>
      <c r="O810" s="133"/>
    </row>
    <row r="811" ht="14.25" customHeight="1">
      <c r="C811" s="133"/>
      <c r="D811" s="133"/>
      <c r="M811" s="133"/>
      <c r="N811" s="133"/>
      <c r="O811" s="133"/>
    </row>
    <row r="812" ht="14.25" customHeight="1">
      <c r="C812" s="133"/>
      <c r="D812" s="133"/>
      <c r="M812" s="133"/>
      <c r="N812" s="133"/>
      <c r="O812" s="133"/>
    </row>
    <row r="813" ht="14.25" customHeight="1">
      <c r="C813" s="133"/>
      <c r="D813" s="133"/>
      <c r="M813" s="133"/>
      <c r="N813" s="133"/>
      <c r="O813" s="133"/>
    </row>
    <row r="814" ht="14.25" customHeight="1">
      <c r="C814" s="133"/>
      <c r="D814" s="133"/>
      <c r="M814" s="133"/>
      <c r="N814" s="133"/>
      <c r="O814" s="133"/>
    </row>
    <row r="815" ht="14.25" customHeight="1">
      <c r="C815" s="133"/>
      <c r="D815" s="133"/>
      <c r="M815" s="133"/>
      <c r="N815" s="133"/>
      <c r="O815" s="133"/>
    </row>
    <row r="816" ht="14.25" customHeight="1">
      <c r="C816" s="133"/>
      <c r="D816" s="133"/>
      <c r="M816" s="133"/>
      <c r="N816" s="133"/>
      <c r="O816" s="133"/>
    </row>
    <row r="817" ht="14.25" customHeight="1">
      <c r="C817" s="133"/>
      <c r="D817" s="133"/>
      <c r="M817" s="133"/>
      <c r="N817" s="133"/>
      <c r="O817" s="133"/>
    </row>
    <row r="818" ht="14.25" customHeight="1">
      <c r="C818" s="133"/>
      <c r="D818" s="133"/>
      <c r="M818" s="133"/>
      <c r="N818" s="133"/>
      <c r="O818" s="133"/>
    </row>
    <row r="819" ht="14.25" customHeight="1">
      <c r="C819" s="133"/>
      <c r="D819" s="133"/>
      <c r="M819" s="133"/>
      <c r="N819" s="133"/>
      <c r="O819" s="133"/>
    </row>
    <row r="820" ht="14.25" customHeight="1">
      <c r="C820" s="133"/>
      <c r="D820" s="133"/>
      <c r="M820" s="133"/>
      <c r="N820" s="133"/>
      <c r="O820" s="133"/>
    </row>
    <row r="821" ht="14.25" customHeight="1">
      <c r="C821" s="133"/>
      <c r="D821" s="133"/>
      <c r="M821" s="133"/>
      <c r="N821" s="133"/>
      <c r="O821" s="133"/>
    </row>
    <row r="822" ht="14.25" customHeight="1">
      <c r="C822" s="133"/>
      <c r="D822" s="133"/>
      <c r="M822" s="133"/>
      <c r="N822" s="133"/>
      <c r="O822" s="133"/>
    </row>
    <row r="823" ht="14.25" customHeight="1">
      <c r="C823" s="133"/>
      <c r="D823" s="133"/>
      <c r="M823" s="133"/>
      <c r="N823" s="133"/>
      <c r="O823" s="133"/>
    </row>
    <row r="824" ht="14.25" customHeight="1">
      <c r="C824" s="133"/>
      <c r="D824" s="133"/>
      <c r="M824" s="133"/>
      <c r="N824" s="133"/>
      <c r="O824" s="133"/>
    </row>
    <row r="825" ht="14.25" customHeight="1">
      <c r="C825" s="133"/>
      <c r="D825" s="133"/>
      <c r="M825" s="133"/>
      <c r="N825" s="133"/>
      <c r="O825" s="133"/>
    </row>
    <row r="826" ht="14.25" customHeight="1">
      <c r="C826" s="133"/>
      <c r="D826" s="133"/>
      <c r="M826" s="133"/>
      <c r="N826" s="133"/>
      <c r="O826" s="133"/>
    </row>
    <row r="827" ht="14.25" customHeight="1">
      <c r="C827" s="133"/>
      <c r="D827" s="133"/>
      <c r="M827" s="133"/>
      <c r="N827" s="133"/>
      <c r="O827" s="133"/>
    </row>
    <row r="828" ht="14.25" customHeight="1">
      <c r="C828" s="133"/>
      <c r="D828" s="133"/>
      <c r="M828" s="133"/>
      <c r="N828" s="133"/>
      <c r="O828" s="133"/>
    </row>
    <row r="829" ht="14.25" customHeight="1">
      <c r="C829" s="133"/>
      <c r="D829" s="133"/>
      <c r="M829" s="133"/>
      <c r="N829" s="133"/>
      <c r="O829" s="133"/>
    </row>
    <row r="830" ht="14.25" customHeight="1">
      <c r="C830" s="133"/>
      <c r="D830" s="133"/>
      <c r="M830" s="133"/>
      <c r="N830" s="133"/>
      <c r="O830" s="133"/>
    </row>
    <row r="831" ht="14.25" customHeight="1">
      <c r="C831" s="133"/>
      <c r="D831" s="133"/>
      <c r="M831" s="133"/>
      <c r="N831" s="133"/>
      <c r="O831" s="133"/>
    </row>
    <row r="832" ht="14.25" customHeight="1">
      <c r="C832" s="133"/>
      <c r="D832" s="133"/>
      <c r="M832" s="133"/>
      <c r="N832" s="133"/>
      <c r="O832" s="133"/>
    </row>
    <row r="833" ht="14.25" customHeight="1">
      <c r="C833" s="133"/>
      <c r="D833" s="133"/>
      <c r="M833" s="133"/>
      <c r="N833" s="133"/>
      <c r="O833" s="133"/>
    </row>
    <row r="834" ht="14.25" customHeight="1">
      <c r="C834" s="133"/>
      <c r="D834" s="133"/>
      <c r="M834" s="133"/>
      <c r="N834" s="133"/>
      <c r="O834" s="133"/>
    </row>
    <row r="835" ht="14.25" customHeight="1">
      <c r="C835" s="133"/>
      <c r="D835" s="133"/>
      <c r="M835" s="133"/>
      <c r="N835" s="133"/>
      <c r="O835" s="133"/>
    </row>
    <row r="836" ht="14.25" customHeight="1">
      <c r="C836" s="133"/>
      <c r="D836" s="133"/>
      <c r="M836" s="133"/>
      <c r="N836" s="133"/>
      <c r="O836" s="133"/>
    </row>
    <row r="837" ht="14.25" customHeight="1">
      <c r="C837" s="133"/>
      <c r="D837" s="133"/>
      <c r="M837" s="133"/>
      <c r="N837" s="133"/>
      <c r="O837" s="133"/>
    </row>
    <row r="838" ht="14.25" customHeight="1">
      <c r="C838" s="133"/>
      <c r="D838" s="133"/>
      <c r="M838" s="133"/>
      <c r="N838" s="133"/>
      <c r="O838" s="133"/>
    </row>
    <row r="839" ht="14.25" customHeight="1">
      <c r="C839" s="133"/>
      <c r="D839" s="133"/>
      <c r="M839" s="133"/>
      <c r="N839" s="133"/>
      <c r="O839" s="133"/>
    </row>
    <row r="840" ht="14.25" customHeight="1">
      <c r="C840" s="133"/>
      <c r="D840" s="133"/>
      <c r="M840" s="133"/>
      <c r="N840" s="133"/>
      <c r="O840" s="133"/>
    </row>
    <row r="841" ht="14.25" customHeight="1">
      <c r="C841" s="133"/>
      <c r="D841" s="133"/>
      <c r="M841" s="133"/>
      <c r="N841" s="133"/>
      <c r="O841" s="133"/>
    </row>
    <row r="842" ht="14.25" customHeight="1">
      <c r="C842" s="133"/>
      <c r="D842" s="133"/>
      <c r="M842" s="133"/>
      <c r="N842" s="133"/>
      <c r="O842" s="133"/>
    </row>
    <row r="843" ht="14.25" customHeight="1">
      <c r="C843" s="133"/>
      <c r="D843" s="133"/>
      <c r="M843" s="133"/>
      <c r="N843" s="133"/>
      <c r="O843" s="133"/>
    </row>
    <row r="844" ht="14.25" customHeight="1">
      <c r="C844" s="133"/>
      <c r="D844" s="133"/>
      <c r="M844" s="133"/>
      <c r="N844" s="133"/>
      <c r="O844" s="133"/>
    </row>
    <row r="845" ht="14.25" customHeight="1">
      <c r="C845" s="133"/>
      <c r="D845" s="133"/>
      <c r="M845" s="133"/>
      <c r="N845" s="133"/>
      <c r="O845" s="133"/>
    </row>
    <row r="846" ht="14.25" customHeight="1">
      <c r="C846" s="133"/>
      <c r="D846" s="133"/>
      <c r="M846" s="133"/>
      <c r="N846" s="133"/>
      <c r="O846" s="133"/>
    </row>
    <row r="847" ht="14.25" customHeight="1">
      <c r="C847" s="133"/>
      <c r="D847" s="133"/>
      <c r="M847" s="133"/>
      <c r="N847" s="133"/>
      <c r="O847" s="133"/>
    </row>
    <row r="848" ht="14.25" customHeight="1">
      <c r="C848" s="133"/>
      <c r="D848" s="133"/>
      <c r="M848" s="133"/>
      <c r="N848" s="133"/>
      <c r="O848" s="133"/>
    </row>
    <row r="849" ht="14.25" customHeight="1">
      <c r="C849" s="133"/>
      <c r="D849" s="133"/>
      <c r="M849" s="133"/>
      <c r="N849" s="133"/>
      <c r="O849" s="133"/>
    </row>
    <row r="850" ht="14.25" customHeight="1">
      <c r="C850" s="133"/>
      <c r="D850" s="133"/>
      <c r="M850" s="133"/>
      <c r="N850" s="133"/>
      <c r="O850" s="133"/>
    </row>
    <row r="851" ht="14.25" customHeight="1">
      <c r="C851" s="133"/>
      <c r="D851" s="133"/>
      <c r="M851" s="133"/>
      <c r="N851" s="133"/>
      <c r="O851" s="133"/>
    </row>
    <row r="852" ht="14.25" customHeight="1">
      <c r="C852" s="133"/>
      <c r="D852" s="133"/>
      <c r="M852" s="133"/>
      <c r="N852" s="133"/>
      <c r="O852" s="133"/>
    </row>
    <row r="853" ht="14.25" customHeight="1">
      <c r="C853" s="133"/>
      <c r="D853" s="133"/>
      <c r="M853" s="133"/>
      <c r="N853" s="133"/>
      <c r="O853" s="133"/>
    </row>
    <row r="854" ht="14.25" customHeight="1">
      <c r="C854" s="133"/>
      <c r="D854" s="133"/>
      <c r="M854" s="133"/>
      <c r="N854" s="133"/>
      <c r="O854" s="133"/>
    </row>
    <row r="855" ht="14.25" customHeight="1">
      <c r="C855" s="133"/>
      <c r="D855" s="133"/>
      <c r="M855" s="133"/>
      <c r="N855" s="133"/>
      <c r="O855" s="133"/>
    </row>
    <row r="856" ht="14.25" customHeight="1">
      <c r="C856" s="133"/>
      <c r="D856" s="133"/>
      <c r="M856" s="133"/>
      <c r="N856" s="133"/>
      <c r="O856" s="133"/>
    </row>
    <row r="857" ht="14.25" customHeight="1">
      <c r="C857" s="133"/>
      <c r="D857" s="133"/>
      <c r="M857" s="133"/>
      <c r="N857" s="133"/>
      <c r="O857" s="133"/>
    </row>
    <row r="858" ht="14.25" customHeight="1">
      <c r="C858" s="133"/>
      <c r="D858" s="133"/>
      <c r="M858" s="133"/>
      <c r="N858" s="133"/>
      <c r="O858" s="133"/>
    </row>
    <row r="859" ht="14.25" customHeight="1">
      <c r="C859" s="133"/>
      <c r="D859" s="133"/>
      <c r="M859" s="133"/>
      <c r="N859" s="133"/>
      <c r="O859" s="133"/>
    </row>
    <row r="860" ht="14.25" customHeight="1">
      <c r="C860" s="133"/>
      <c r="D860" s="133"/>
      <c r="M860" s="133"/>
      <c r="N860" s="133"/>
      <c r="O860" s="133"/>
    </row>
    <row r="861" ht="14.25" customHeight="1">
      <c r="C861" s="133"/>
      <c r="D861" s="133"/>
      <c r="M861" s="133"/>
      <c r="N861" s="133"/>
      <c r="O861" s="133"/>
    </row>
    <row r="862" ht="14.25" customHeight="1">
      <c r="C862" s="133"/>
      <c r="D862" s="133"/>
      <c r="M862" s="133"/>
      <c r="N862" s="133"/>
      <c r="O862" s="133"/>
    </row>
    <row r="863" ht="14.25" customHeight="1">
      <c r="C863" s="133"/>
      <c r="D863" s="133"/>
      <c r="M863" s="133"/>
      <c r="N863" s="133"/>
      <c r="O863" s="133"/>
    </row>
    <row r="864" ht="14.25" customHeight="1">
      <c r="C864" s="133"/>
      <c r="D864" s="133"/>
      <c r="M864" s="133"/>
      <c r="N864" s="133"/>
      <c r="O864" s="133"/>
    </row>
    <row r="865" ht="14.25" customHeight="1">
      <c r="C865" s="133"/>
      <c r="D865" s="133"/>
      <c r="M865" s="133"/>
      <c r="N865" s="133"/>
      <c r="O865" s="133"/>
    </row>
    <row r="866" ht="14.25" customHeight="1">
      <c r="C866" s="133"/>
      <c r="D866" s="133"/>
      <c r="M866" s="133"/>
      <c r="N866" s="133"/>
      <c r="O866" s="133"/>
    </row>
    <row r="867" ht="14.25" customHeight="1">
      <c r="C867" s="133"/>
      <c r="D867" s="133"/>
      <c r="M867" s="133"/>
      <c r="N867" s="133"/>
      <c r="O867" s="133"/>
    </row>
    <row r="868" ht="14.25" customHeight="1">
      <c r="C868" s="133"/>
      <c r="D868" s="133"/>
      <c r="M868" s="133"/>
      <c r="N868" s="133"/>
      <c r="O868" s="133"/>
    </row>
    <row r="869" ht="14.25" customHeight="1">
      <c r="C869" s="133"/>
      <c r="D869" s="133"/>
      <c r="M869" s="133"/>
      <c r="N869" s="133"/>
      <c r="O869" s="133"/>
    </row>
    <row r="870" ht="14.25" customHeight="1">
      <c r="C870" s="133"/>
      <c r="D870" s="133"/>
      <c r="M870" s="133"/>
      <c r="N870" s="133"/>
      <c r="O870" s="133"/>
    </row>
    <row r="871" ht="14.25" customHeight="1">
      <c r="C871" s="133"/>
      <c r="D871" s="133"/>
      <c r="M871" s="133"/>
      <c r="N871" s="133"/>
      <c r="O871" s="133"/>
    </row>
    <row r="872" ht="14.25" customHeight="1">
      <c r="C872" s="133"/>
      <c r="D872" s="133"/>
      <c r="M872" s="133"/>
      <c r="N872" s="133"/>
      <c r="O872" s="133"/>
    </row>
    <row r="873" ht="14.25" customHeight="1">
      <c r="C873" s="133"/>
      <c r="D873" s="133"/>
      <c r="M873" s="133"/>
      <c r="N873" s="133"/>
      <c r="O873" s="133"/>
    </row>
    <row r="874" ht="14.25" customHeight="1">
      <c r="C874" s="133"/>
      <c r="D874" s="133"/>
      <c r="M874" s="133"/>
      <c r="N874" s="133"/>
      <c r="O874" s="133"/>
    </row>
    <row r="875" ht="14.25" customHeight="1">
      <c r="C875" s="133"/>
      <c r="D875" s="133"/>
      <c r="M875" s="133"/>
      <c r="N875" s="133"/>
      <c r="O875" s="133"/>
    </row>
    <row r="876" ht="14.25" customHeight="1">
      <c r="C876" s="133"/>
      <c r="D876" s="133"/>
      <c r="M876" s="133"/>
      <c r="N876" s="133"/>
      <c r="O876" s="133"/>
    </row>
    <row r="877" ht="14.25" customHeight="1">
      <c r="C877" s="133"/>
      <c r="D877" s="133"/>
      <c r="M877" s="133"/>
      <c r="N877" s="133"/>
      <c r="O877" s="133"/>
    </row>
    <row r="878" ht="14.25" customHeight="1">
      <c r="C878" s="133"/>
      <c r="D878" s="133"/>
      <c r="M878" s="133"/>
      <c r="N878" s="133"/>
      <c r="O878" s="133"/>
    </row>
    <row r="879" ht="14.25" customHeight="1">
      <c r="C879" s="133"/>
      <c r="D879" s="133"/>
      <c r="M879" s="133"/>
      <c r="N879" s="133"/>
      <c r="O879" s="133"/>
    </row>
    <row r="880" ht="14.25" customHeight="1">
      <c r="C880" s="133"/>
      <c r="D880" s="133"/>
      <c r="M880" s="133"/>
      <c r="N880" s="133"/>
      <c r="O880" s="133"/>
    </row>
    <row r="881" ht="14.25" customHeight="1">
      <c r="C881" s="133"/>
      <c r="D881" s="133"/>
      <c r="M881" s="133"/>
      <c r="N881" s="133"/>
      <c r="O881" s="133"/>
    </row>
    <row r="882" ht="14.25" customHeight="1">
      <c r="C882" s="133"/>
      <c r="D882" s="133"/>
      <c r="M882" s="133"/>
      <c r="N882" s="133"/>
      <c r="O882" s="133"/>
    </row>
    <row r="883" ht="14.25" customHeight="1">
      <c r="C883" s="133"/>
      <c r="D883" s="133"/>
      <c r="M883" s="133"/>
      <c r="N883" s="133"/>
      <c r="O883" s="133"/>
    </row>
    <row r="884" ht="14.25" customHeight="1">
      <c r="C884" s="133"/>
      <c r="D884" s="133"/>
      <c r="M884" s="133"/>
      <c r="N884" s="133"/>
      <c r="O884" s="133"/>
    </row>
    <row r="885" ht="14.25" customHeight="1">
      <c r="C885" s="133"/>
      <c r="D885" s="133"/>
      <c r="M885" s="133"/>
      <c r="N885" s="133"/>
      <c r="O885" s="133"/>
    </row>
    <row r="886" ht="14.25" customHeight="1">
      <c r="C886" s="133"/>
      <c r="D886" s="133"/>
      <c r="M886" s="133"/>
      <c r="N886" s="133"/>
      <c r="O886" s="133"/>
    </row>
    <row r="887" ht="14.25" customHeight="1">
      <c r="C887" s="133"/>
      <c r="D887" s="133"/>
      <c r="M887" s="133"/>
      <c r="N887" s="133"/>
      <c r="O887" s="133"/>
    </row>
    <row r="888" ht="14.25" customHeight="1">
      <c r="C888" s="133"/>
      <c r="D888" s="133"/>
      <c r="M888" s="133"/>
      <c r="N888" s="133"/>
      <c r="O888" s="133"/>
    </row>
    <row r="889" ht="14.25" customHeight="1">
      <c r="C889" s="133"/>
      <c r="D889" s="133"/>
      <c r="M889" s="133"/>
      <c r="N889" s="133"/>
      <c r="O889" s="133"/>
    </row>
    <row r="890" ht="14.25" customHeight="1">
      <c r="C890" s="133"/>
      <c r="D890" s="133"/>
      <c r="M890" s="133"/>
      <c r="N890" s="133"/>
      <c r="O890" s="133"/>
    </row>
    <row r="891" ht="14.25" customHeight="1">
      <c r="C891" s="133"/>
      <c r="D891" s="133"/>
      <c r="M891" s="133"/>
      <c r="N891" s="133"/>
      <c r="O891" s="133"/>
    </row>
    <row r="892" ht="14.25" customHeight="1">
      <c r="C892" s="133"/>
      <c r="D892" s="133"/>
      <c r="M892" s="133"/>
      <c r="N892" s="133"/>
      <c r="O892" s="133"/>
    </row>
    <row r="893" ht="14.25" customHeight="1">
      <c r="C893" s="133"/>
      <c r="D893" s="133"/>
      <c r="M893" s="133"/>
      <c r="N893" s="133"/>
      <c r="O893" s="133"/>
    </row>
    <row r="894" ht="14.25" customHeight="1">
      <c r="C894" s="133"/>
      <c r="D894" s="133"/>
      <c r="M894" s="133"/>
      <c r="N894" s="133"/>
      <c r="O894" s="133"/>
    </row>
    <row r="895" ht="14.25" customHeight="1">
      <c r="C895" s="133"/>
      <c r="D895" s="133"/>
      <c r="M895" s="133"/>
      <c r="N895" s="133"/>
      <c r="O895" s="133"/>
    </row>
    <row r="896" ht="14.25" customHeight="1">
      <c r="C896" s="133"/>
      <c r="D896" s="133"/>
      <c r="M896" s="133"/>
      <c r="N896" s="133"/>
      <c r="O896" s="133"/>
    </row>
    <row r="897" ht="14.25" customHeight="1">
      <c r="C897" s="133"/>
      <c r="D897" s="133"/>
      <c r="M897" s="133"/>
      <c r="N897" s="133"/>
      <c r="O897" s="133"/>
    </row>
    <row r="898" ht="14.25" customHeight="1">
      <c r="C898" s="133"/>
      <c r="D898" s="133"/>
      <c r="M898" s="133"/>
      <c r="N898" s="133"/>
      <c r="O898" s="133"/>
    </row>
    <row r="899" ht="14.25" customHeight="1">
      <c r="C899" s="133"/>
      <c r="D899" s="133"/>
      <c r="M899" s="133"/>
      <c r="N899" s="133"/>
      <c r="O899" s="133"/>
    </row>
    <row r="900" ht="14.25" customHeight="1">
      <c r="C900" s="133"/>
      <c r="D900" s="133"/>
      <c r="M900" s="133"/>
      <c r="N900" s="133"/>
      <c r="O900" s="133"/>
    </row>
    <row r="901" ht="14.25" customHeight="1">
      <c r="C901" s="133"/>
      <c r="D901" s="133"/>
      <c r="M901" s="133"/>
      <c r="N901" s="133"/>
      <c r="O901" s="133"/>
    </row>
    <row r="902" ht="14.25" customHeight="1">
      <c r="C902" s="133"/>
      <c r="D902" s="133"/>
      <c r="M902" s="133"/>
      <c r="N902" s="133"/>
      <c r="O902" s="133"/>
    </row>
    <row r="903" ht="14.25" customHeight="1">
      <c r="C903" s="133"/>
      <c r="D903" s="133"/>
      <c r="M903" s="133"/>
      <c r="N903" s="133"/>
      <c r="O903" s="133"/>
    </row>
    <row r="904" ht="14.25" customHeight="1">
      <c r="C904" s="133"/>
      <c r="D904" s="133"/>
      <c r="M904" s="133"/>
      <c r="N904" s="133"/>
      <c r="O904" s="133"/>
    </row>
    <row r="905" ht="14.25" customHeight="1">
      <c r="C905" s="133"/>
      <c r="D905" s="133"/>
      <c r="M905" s="133"/>
      <c r="N905" s="133"/>
      <c r="O905" s="133"/>
    </row>
    <row r="906" ht="14.25" customHeight="1">
      <c r="C906" s="133"/>
      <c r="D906" s="133"/>
      <c r="M906" s="133"/>
      <c r="N906" s="133"/>
      <c r="O906" s="133"/>
    </row>
    <row r="907" ht="14.25" customHeight="1">
      <c r="C907" s="133"/>
      <c r="D907" s="133"/>
      <c r="M907" s="133"/>
      <c r="N907" s="133"/>
      <c r="O907" s="133"/>
    </row>
    <row r="908" ht="14.25" customHeight="1">
      <c r="C908" s="133"/>
      <c r="D908" s="133"/>
      <c r="M908" s="133"/>
      <c r="N908" s="133"/>
      <c r="O908" s="133"/>
    </row>
    <row r="909" ht="14.25" customHeight="1">
      <c r="C909" s="133"/>
      <c r="D909" s="133"/>
      <c r="M909" s="133"/>
      <c r="N909" s="133"/>
      <c r="O909" s="133"/>
    </row>
    <row r="910" ht="14.25" customHeight="1">
      <c r="C910" s="133"/>
      <c r="D910" s="133"/>
      <c r="M910" s="133"/>
      <c r="N910" s="133"/>
      <c r="O910" s="133"/>
    </row>
    <row r="911" ht="14.25" customHeight="1">
      <c r="C911" s="133"/>
      <c r="D911" s="133"/>
      <c r="M911" s="133"/>
      <c r="N911" s="133"/>
      <c r="O911" s="133"/>
    </row>
    <row r="912" ht="14.25" customHeight="1">
      <c r="C912" s="133"/>
      <c r="D912" s="133"/>
      <c r="M912" s="133"/>
      <c r="N912" s="133"/>
      <c r="O912" s="133"/>
    </row>
    <row r="913" ht="14.25" customHeight="1">
      <c r="C913" s="133"/>
      <c r="D913" s="133"/>
      <c r="M913" s="133"/>
      <c r="N913" s="133"/>
      <c r="O913" s="133"/>
    </row>
    <row r="914" ht="14.25" customHeight="1">
      <c r="C914" s="133"/>
      <c r="D914" s="133"/>
      <c r="M914" s="133"/>
      <c r="N914" s="133"/>
      <c r="O914" s="133"/>
    </row>
    <row r="915" ht="14.25" customHeight="1">
      <c r="C915" s="133"/>
      <c r="D915" s="133"/>
      <c r="M915" s="133"/>
      <c r="N915" s="133"/>
      <c r="O915" s="133"/>
    </row>
    <row r="916" ht="14.25" customHeight="1">
      <c r="C916" s="133"/>
      <c r="D916" s="133"/>
      <c r="M916" s="133"/>
      <c r="N916" s="133"/>
      <c r="O916" s="133"/>
    </row>
    <row r="917" ht="14.25" customHeight="1">
      <c r="C917" s="133"/>
      <c r="D917" s="133"/>
      <c r="M917" s="133"/>
      <c r="N917" s="133"/>
      <c r="O917" s="133"/>
    </row>
    <row r="918" ht="14.25" customHeight="1">
      <c r="C918" s="133"/>
      <c r="D918" s="133"/>
      <c r="M918" s="133"/>
      <c r="N918" s="133"/>
      <c r="O918" s="133"/>
    </row>
    <row r="919" ht="14.25" customHeight="1">
      <c r="C919" s="133"/>
      <c r="D919" s="133"/>
      <c r="M919" s="133"/>
      <c r="N919" s="133"/>
      <c r="O919" s="133"/>
    </row>
    <row r="920" ht="14.25" customHeight="1">
      <c r="C920" s="133"/>
      <c r="D920" s="133"/>
      <c r="M920" s="133"/>
      <c r="N920" s="133"/>
      <c r="O920" s="133"/>
    </row>
    <row r="921" ht="14.25" customHeight="1">
      <c r="C921" s="133"/>
      <c r="D921" s="133"/>
      <c r="M921" s="133"/>
      <c r="N921" s="133"/>
      <c r="O921" s="133"/>
    </row>
    <row r="922" ht="14.25" customHeight="1">
      <c r="C922" s="133"/>
      <c r="D922" s="133"/>
      <c r="M922" s="133"/>
      <c r="N922" s="133"/>
      <c r="O922" s="133"/>
    </row>
    <row r="923" ht="14.25" customHeight="1">
      <c r="C923" s="133"/>
      <c r="D923" s="133"/>
      <c r="M923" s="133"/>
      <c r="N923" s="133"/>
      <c r="O923" s="133"/>
    </row>
    <row r="924" ht="14.25" customHeight="1">
      <c r="C924" s="133"/>
      <c r="D924" s="133"/>
      <c r="M924" s="133"/>
      <c r="N924" s="133"/>
      <c r="O924" s="133"/>
    </row>
    <row r="925" ht="14.25" customHeight="1">
      <c r="C925" s="133"/>
      <c r="D925" s="133"/>
      <c r="M925" s="133"/>
      <c r="N925" s="133"/>
      <c r="O925" s="133"/>
    </row>
    <row r="926" ht="14.25" customHeight="1">
      <c r="C926" s="133"/>
      <c r="D926" s="133"/>
      <c r="M926" s="133"/>
      <c r="N926" s="133"/>
      <c r="O926" s="133"/>
    </row>
    <row r="927" ht="14.25" customHeight="1">
      <c r="C927" s="133"/>
      <c r="D927" s="133"/>
      <c r="M927" s="133"/>
      <c r="N927" s="133"/>
      <c r="O927" s="133"/>
    </row>
    <row r="928" ht="14.25" customHeight="1">
      <c r="C928" s="133"/>
      <c r="D928" s="133"/>
      <c r="M928" s="133"/>
      <c r="N928" s="133"/>
      <c r="O928" s="133"/>
    </row>
    <row r="929" ht="14.25" customHeight="1">
      <c r="C929" s="133"/>
      <c r="D929" s="133"/>
      <c r="M929" s="133"/>
      <c r="N929" s="133"/>
      <c r="O929" s="133"/>
    </row>
    <row r="930" ht="14.25" customHeight="1">
      <c r="C930" s="133"/>
      <c r="D930" s="133"/>
      <c r="M930" s="133"/>
      <c r="N930" s="133"/>
      <c r="O930" s="133"/>
    </row>
    <row r="931" ht="14.25" customHeight="1">
      <c r="C931" s="133"/>
      <c r="D931" s="133"/>
      <c r="M931" s="133"/>
      <c r="N931" s="133"/>
      <c r="O931" s="133"/>
    </row>
    <row r="932" ht="14.25" customHeight="1">
      <c r="C932" s="133"/>
      <c r="D932" s="133"/>
      <c r="M932" s="133"/>
      <c r="N932" s="133"/>
      <c r="O932" s="133"/>
    </row>
    <row r="933" ht="14.25" customHeight="1">
      <c r="C933" s="133"/>
      <c r="D933" s="133"/>
      <c r="M933" s="133"/>
      <c r="N933" s="133"/>
      <c r="O933" s="133"/>
    </row>
    <row r="934" ht="14.25" customHeight="1">
      <c r="C934" s="133"/>
      <c r="D934" s="133"/>
      <c r="M934" s="133"/>
      <c r="N934" s="133"/>
      <c r="O934" s="133"/>
    </row>
    <row r="935" ht="14.25" customHeight="1">
      <c r="C935" s="133"/>
      <c r="D935" s="133"/>
      <c r="M935" s="133"/>
      <c r="N935" s="133"/>
      <c r="O935" s="133"/>
    </row>
    <row r="936" ht="14.25" customHeight="1">
      <c r="C936" s="133"/>
      <c r="D936" s="133"/>
      <c r="M936" s="133"/>
      <c r="N936" s="133"/>
      <c r="O936" s="133"/>
    </row>
    <row r="937" ht="14.25" customHeight="1">
      <c r="C937" s="133"/>
      <c r="D937" s="133"/>
      <c r="M937" s="133"/>
      <c r="N937" s="133"/>
      <c r="O937" s="133"/>
    </row>
    <row r="938" ht="14.25" customHeight="1">
      <c r="C938" s="133"/>
      <c r="D938" s="133"/>
      <c r="M938" s="133"/>
      <c r="N938" s="133"/>
      <c r="O938" s="133"/>
    </row>
    <row r="939" ht="14.25" customHeight="1">
      <c r="C939" s="133"/>
      <c r="D939" s="133"/>
      <c r="M939" s="133"/>
      <c r="N939" s="133"/>
      <c r="O939" s="133"/>
    </row>
    <row r="940" ht="14.25" customHeight="1">
      <c r="C940" s="133"/>
      <c r="D940" s="133"/>
      <c r="M940" s="133"/>
      <c r="N940" s="133"/>
      <c r="O940" s="133"/>
    </row>
    <row r="941" ht="14.25" customHeight="1">
      <c r="C941" s="133"/>
      <c r="D941" s="133"/>
      <c r="M941" s="133"/>
      <c r="N941" s="133"/>
      <c r="O941" s="133"/>
    </row>
    <row r="942" ht="14.25" customHeight="1">
      <c r="C942" s="133"/>
      <c r="D942" s="133"/>
      <c r="M942" s="133"/>
      <c r="N942" s="133"/>
      <c r="O942" s="133"/>
    </row>
    <row r="943" ht="14.25" customHeight="1">
      <c r="C943" s="133"/>
      <c r="D943" s="133"/>
      <c r="M943" s="133"/>
      <c r="N943" s="133"/>
      <c r="O943" s="133"/>
    </row>
    <row r="944" ht="14.25" customHeight="1">
      <c r="C944" s="133"/>
      <c r="D944" s="133"/>
      <c r="M944" s="133"/>
      <c r="N944" s="133"/>
      <c r="O944" s="133"/>
    </row>
    <row r="945" ht="14.25" customHeight="1">
      <c r="C945" s="133"/>
      <c r="D945" s="133"/>
      <c r="M945" s="133"/>
      <c r="N945" s="133"/>
      <c r="O945" s="133"/>
    </row>
    <row r="946" ht="14.25" customHeight="1">
      <c r="C946" s="133"/>
      <c r="D946" s="133"/>
      <c r="M946" s="133"/>
      <c r="N946" s="133"/>
      <c r="O946" s="133"/>
    </row>
    <row r="947" ht="14.25" customHeight="1">
      <c r="C947" s="133"/>
      <c r="D947" s="133"/>
      <c r="M947" s="133"/>
      <c r="N947" s="133"/>
      <c r="O947" s="133"/>
    </row>
    <row r="948" ht="14.25" customHeight="1">
      <c r="C948" s="133"/>
      <c r="D948" s="133"/>
      <c r="M948" s="133"/>
      <c r="N948" s="133"/>
      <c r="O948" s="133"/>
    </row>
    <row r="949" ht="14.25" customHeight="1">
      <c r="C949" s="133"/>
      <c r="D949" s="133"/>
      <c r="M949" s="133"/>
      <c r="N949" s="133"/>
      <c r="O949" s="133"/>
    </row>
    <row r="950" ht="14.25" customHeight="1">
      <c r="C950" s="133"/>
      <c r="D950" s="133"/>
      <c r="M950" s="133"/>
      <c r="N950" s="133"/>
      <c r="O950" s="133"/>
    </row>
    <row r="951" ht="14.25" customHeight="1">
      <c r="C951" s="133"/>
      <c r="D951" s="133"/>
      <c r="M951" s="133"/>
      <c r="N951" s="133"/>
      <c r="O951" s="133"/>
    </row>
    <row r="952" ht="14.25" customHeight="1">
      <c r="C952" s="133"/>
      <c r="D952" s="133"/>
      <c r="M952" s="133"/>
      <c r="N952" s="133"/>
      <c r="O952" s="133"/>
    </row>
    <row r="953" ht="14.25" customHeight="1">
      <c r="C953" s="133"/>
      <c r="D953" s="133"/>
      <c r="M953" s="133"/>
      <c r="N953" s="133"/>
      <c r="O953" s="133"/>
    </row>
    <row r="954" ht="14.25" customHeight="1">
      <c r="C954" s="133"/>
      <c r="D954" s="133"/>
      <c r="M954" s="133"/>
      <c r="N954" s="133"/>
      <c r="O954" s="133"/>
    </row>
    <row r="955" ht="14.25" customHeight="1">
      <c r="C955" s="133"/>
      <c r="D955" s="133"/>
      <c r="M955" s="133"/>
      <c r="N955" s="133"/>
      <c r="O955" s="133"/>
    </row>
    <row r="956" ht="14.25" customHeight="1">
      <c r="C956" s="133"/>
      <c r="D956" s="133"/>
      <c r="M956" s="133"/>
      <c r="N956" s="133"/>
      <c r="O956" s="133"/>
    </row>
    <row r="957" ht="14.25" customHeight="1">
      <c r="C957" s="133"/>
      <c r="D957" s="133"/>
      <c r="M957" s="133"/>
      <c r="N957" s="133"/>
      <c r="O957" s="133"/>
    </row>
    <row r="958" ht="14.25" customHeight="1">
      <c r="C958" s="133"/>
      <c r="D958" s="133"/>
      <c r="M958" s="133"/>
      <c r="N958" s="133"/>
      <c r="O958" s="133"/>
    </row>
    <row r="959" ht="14.25" customHeight="1">
      <c r="C959" s="133"/>
      <c r="D959" s="133"/>
      <c r="M959" s="133"/>
      <c r="N959" s="133"/>
      <c r="O959" s="133"/>
    </row>
    <row r="960" ht="14.25" customHeight="1">
      <c r="C960" s="133"/>
      <c r="D960" s="133"/>
      <c r="M960" s="133"/>
      <c r="N960" s="133"/>
      <c r="O960" s="133"/>
    </row>
    <row r="961" ht="14.25" customHeight="1">
      <c r="C961" s="133"/>
      <c r="D961" s="133"/>
      <c r="M961" s="133"/>
      <c r="N961" s="133"/>
      <c r="O961" s="133"/>
    </row>
    <row r="962" ht="14.25" customHeight="1">
      <c r="C962" s="133"/>
      <c r="D962" s="133"/>
      <c r="M962" s="133"/>
      <c r="N962" s="133"/>
      <c r="O962" s="133"/>
    </row>
    <row r="963" ht="14.25" customHeight="1">
      <c r="C963" s="133"/>
      <c r="D963" s="133"/>
      <c r="M963" s="133"/>
      <c r="N963" s="133"/>
      <c r="O963" s="133"/>
    </row>
    <row r="964" ht="14.25" customHeight="1">
      <c r="C964" s="133"/>
      <c r="D964" s="133"/>
      <c r="M964" s="133"/>
      <c r="N964" s="133"/>
      <c r="O964" s="133"/>
    </row>
    <row r="965" ht="14.25" customHeight="1">
      <c r="C965" s="133"/>
      <c r="D965" s="133"/>
      <c r="M965" s="133"/>
      <c r="N965" s="133"/>
      <c r="O965" s="133"/>
    </row>
    <row r="966" ht="14.25" customHeight="1">
      <c r="C966" s="133"/>
      <c r="D966" s="133"/>
      <c r="M966" s="133"/>
      <c r="N966" s="133"/>
      <c r="O966" s="133"/>
    </row>
    <row r="967" ht="14.25" customHeight="1">
      <c r="C967" s="133"/>
      <c r="D967" s="133"/>
      <c r="M967" s="133"/>
      <c r="N967" s="133"/>
      <c r="O967" s="133"/>
    </row>
    <row r="968" ht="14.25" customHeight="1">
      <c r="C968" s="133"/>
      <c r="D968" s="133"/>
      <c r="M968" s="133"/>
      <c r="N968" s="133"/>
      <c r="O968" s="133"/>
    </row>
    <row r="969" ht="14.25" customHeight="1">
      <c r="C969" s="133"/>
      <c r="D969" s="133"/>
      <c r="M969" s="133"/>
      <c r="N969" s="133"/>
      <c r="O969" s="133"/>
    </row>
    <row r="970" ht="14.25" customHeight="1">
      <c r="C970" s="133"/>
      <c r="D970" s="133"/>
      <c r="M970" s="133"/>
      <c r="N970" s="133"/>
      <c r="O970" s="133"/>
    </row>
    <row r="971" ht="14.25" customHeight="1">
      <c r="C971" s="133"/>
      <c r="D971" s="133"/>
      <c r="M971" s="133"/>
      <c r="N971" s="133"/>
      <c r="O971" s="133"/>
    </row>
    <row r="972" ht="14.25" customHeight="1">
      <c r="C972" s="133"/>
      <c r="D972" s="133"/>
      <c r="M972" s="133"/>
      <c r="N972" s="133"/>
      <c r="O972" s="133"/>
    </row>
    <row r="973" ht="14.25" customHeight="1">
      <c r="C973" s="133"/>
      <c r="D973" s="133"/>
      <c r="M973" s="133"/>
      <c r="N973" s="133"/>
      <c r="O973" s="133"/>
    </row>
    <row r="974" ht="14.25" customHeight="1">
      <c r="C974" s="133"/>
      <c r="D974" s="133"/>
      <c r="M974" s="133"/>
      <c r="N974" s="133"/>
      <c r="O974" s="133"/>
    </row>
    <row r="975" ht="14.25" customHeight="1">
      <c r="C975" s="133"/>
      <c r="D975" s="133"/>
      <c r="M975" s="133"/>
      <c r="N975" s="133"/>
      <c r="O975" s="133"/>
    </row>
    <row r="976" ht="14.25" customHeight="1">
      <c r="C976" s="133"/>
      <c r="D976" s="133"/>
      <c r="M976" s="133"/>
      <c r="N976" s="133"/>
      <c r="O976" s="133"/>
    </row>
    <row r="977" ht="14.25" customHeight="1">
      <c r="C977" s="133"/>
      <c r="D977" s="133"/>
      <c r="M977" s="133"/>
      <c r="N977" s="133"/>
      <c r="O977" s="133"/>
    </row>
    <row r="978" ht="14.25" customHeight="1">
      <c r="C978" s="133"/>
      <c r="D978" s="133"/>
      <c r="M978" s="133"/>
      <c r="N978" s="133"/>
      <c r="O978" s="133"/>
    </row>
    <row r="979" ht="14.25" customHeight="1">
      <c r="C979" s="133"/>
      <c r="D979" s="133"/>
      <c r="M979" s="133"/>
      <c r="N979" s="133"/>
      <c r="O979" s="133"/>
    </row>
    <row r="980" ht="14.25" customHeight="1">
      <c r="C980" s="133"/>
      <c r="D980" s="133"/>
      <c r="M980" s="133"/>
      <c r="N980" s="133"/>
      <c r="O980" s="133"/>
    </row>
    <row r="981" ht="14.25" customHeight="1">
      <c r="C981" s="133"/>
      <c r="D981" s="133"/>
      <c r="M981" s="133"/>
      <c r="N981" s="133"/>
      <c r="O981" s="133"/>
    </row>
    <row r="982" ht="14.25" customHeight="1">
      <c r="C982" s="133"/>
      <c r="D982" s="133"/>
      <c r="M982" s="133"/>
      <c r="N982" s="133"/>
      <c r="O982" s="133"/>
    </row>
    <row r="983" ht="14.25" customHeight="1">
      <c r="C983" s="133"/>
      <c r="D983" s="133"/>
      <c r="M983" s="133"/>
      <c r="N983" s="133"/>
      <c r="O983" s="133"/>
    </row>
    <row r="984" ht="14.25" customHeight="1">
      <c r="C984" s="133"/>
      <c r="D984" s="133"/>
      <c r="M984" s="133"/>
      <c r="N984" s="133"/>
      <c r="O984" s="133"/>
    </row>
    <row r="985" ht="14.25" customHeight="1">
      <c r="C985" s="133"/>
      <c r="D985" s="133"/>
      <c r="M985" s="133"/>
      <c r="N985" s="133"/>
      <c r="O985" s="133"/>
    </row>
    <row r="986" ht="14.25" customHeight="1">
      <c r="C986" s="133"/>
      <c r="D986" s="133"/>
      <c r="M986" s="133"/>
      <c r="N986" s="133"/>
      <c r="O986" s="133"/>
    </row>
    <row r="987" ht="14.25" customHeight="1">
      <c r="C987" s="133"/>
      <c r="D987" s="133"/>
      <c r="M987" s="133"/>
      <c r="N987" s="133"/>
      <c r="O987" s="133"/>
    </row>
    <row r="988" ht="14.25" customHeight="1">
      <c r="C988" s="133"/>
      <c r="D988" s="133"/>
      <c r="M988" s="133"/>
      <c r="N988" s="133"/>
      <c r="O988" s="133"/>
    </row>
    <row r="989" ht="14.25" customHeight="1">
      <c r="C989" s="133"/>
      <c r="D989" s="133"/>
      <c r="M989" s="133"/>
      <c r="N989" s="133"/>
      <c r="O989" s="133"/>
    </row>
    <row r="990" ht="14.25" customHeight="1">
      <c r="C990" s="133"/>
      <c r="D990" s="133"/>
      <c r="M990" s="133"/>
      <c r="N990" s="133"/>
      <c r="O990" s="133"/>
    </row>
    <row r="991" ht="14.25" customHeight="1">
      <c r="C991" s="133"/>
      <c r="D991" s="133"/>
      <c r="M991" s="133"/>
      <c r="N991" s="133"/>
      <c r="O991" s="133"/>
    </row>
    <row r="992" ht="14.25" customHeight="1">
      <c r="C992" s="133"/>
      <c r="D992" s="133"/>
      <c r="M992" s="133"/>
      <c r="N992" s="133"/>
      <c r="O992" s="133"/>
    </row>
    <row r="993" ht="14.25" customHeight="1">
      <c r="C993" s="133"/>
      <c r="D993" s="133"/>
      <c r="M993" s="133"/>
      <c r="N993" s="133"/>
      <c r="O993" s="133"/>
    </row>
    <row r="994" ht="14.25" customHeight="1">
      <c r="C994" s="133"/>
      <c r="D994" s="133"/>
      <c r="M994" s="133"/>
      <c r="N994" s="133"/>
      <c r="O994" s="133"/>
    </row>
    <row r="995" ht="14.25" customHeight="1">
      <c r="C995" s="133"/>
      <c r="D995" s="133"/>
      <c r="M995" s="133"/>
      <c r="N995" s="133"/>
      <c r="O995" s="133"/>
    </row>
    <row r="996" ht="14.25" customHeight="1">
      <c r="C996" s="133"/>
      <c r="D996" s="133"/>
      <c r="M996" s="133"/>
      <c r="N996" s="133"/>
      <c r="O996" s="133"/>
    </row>
    <row r="997" ht="14.25" customHeight="1">
      <c r="C997" s="133"/>
      <c r="D997" s="133"/>
      <c r="M997" s="133"/>
      <c r="N997" s="133"/>
      <c r="O997" s="133"/>
    </row>
    <row r="998" ht="14.25" customHeight="1">
      <c r="C998" s="133"/>
      <c r="D998" s="133"/>
      <c r="M998" s="133"/>
      <c r="N998" s="133"/>
      <c r="O998" s="133"/>
    </row>
    <row r="999" ht="14.25" customHeight="1">
      <c r="C999" s="133"/>
      <c r="D999" s="133"/>
      <c r="M999" s="133"/>
      <c r="N999" s="133"/>
      <c r="O999" s="133"/>
    </row>
    <row r="1000" ht="14.25" customHeight="1">
      <c r="C1000" s="133"/>
      <c r="D1000" s="133"/>
      <c r="M1000" s="133"/>
      <c r="N1000" s="133"/>
      <c r="O1000" s="133"/>
    </row>
  </sheetData>
  <mergeCells count="2">
    <mergeCell ref="B1:J1"/>
    <mergeCell ref="C3:D3"/>
  </mergeCells>
  <printOptions/>
  <pageMargins bottom="0.787401575" footer="0.0" header="0.0" left="0.7" right="0.7" top="0.7874015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2" width="14.29"/>
    <col customWidth="1" min="3" max="3" width="15.29"/>
    <col customWidth="1" min="4" max="4" width="7.29"/>
    <col customWidth="1" min="5" max="5" width="18.29"/>
    <col customWidth="1" min="6" max="26" width="10.86"/>
  </cols>
  <sheetData>
    <row r="1" ht="14.25" customHeight="1">
      <c r="B1" s="747" t="s">
        <v>1285</v>
      </c>
    </row>
    <row r="2" ht="14.25" customHeight="1"/>
    <row r="3" ht="14.25" customHeight="1">
      <c r="B3" s="748" t="s">
        <v>1285</v>
      </c>
      <c r="C3" s="748" t="s">
        <v>1759</v>
      </c>
    </row>
    <row r="4" ht="14.25" customHeight="1">
      <c r="B4" s="749">
        <v>1.0E7</v>
      </c>
      <c r="C4" s="750" t="s">
        <v>113</v>
      </c>
    </row>
    <row r="5" ht="14.25" customHeight="1">
      <c r="B5" s="751">
        <v>1000000.0</v>
      </c>
      <c r="C5" s="752" t="s">
        <v>1760</v>
      </c>
    </row>
    <row r="6" ht="14.25" customHeight="1">
      <c r="B6" s="751">
        <v>100000.0</v>
      </c>
      <c r="C6" s="752" t="s">
        <v>1761</v>
      </c>
    </row>
    <row r="7" ht="14.25" customHeight="1">
      <c r="B7" s="751">
        <v>1000.0</v>
      </c>
      <c r="C7" s="752" t="s">
        <v>1762</v>
      </c>
      <c r="D7" s="751">
        <v>50.0</v>
      </c>
      <c r="E7" s="752" t="s">
        <v>1763</v>
      </c>
    </row>
    <row r="8" ht="14.25" customHeight="1">
      <c r="B8" s="751">
        <v>10.0</v>
      </c>
      <c r="C8" s="752" t="s">
        <v>1764</v>
      </c>
    </row>
    <row r="9" ht="14.25" customHeight="1">
      <c r="B9" s="751">
        <v>1.0</v>
      </c>
      <c r="C9" s="752" t="s">
        <v>1765</v>
      </c>
    </row>
    <row r="10" ht="14.25" customHeight="1">
      <c r="B10" s="751">
        <v>0.1</v>
      </c>
      <c r="C10" s="752" t="s">
        <v>1766</v>
      </c>
    </row>
    <row r="11" ht="14.25" customHeight="1">
      <c r="B11" s="751">
        <v>0.01</v>
      </c>
      <c r="C11" s="752" t="s">
        <v>1767</v>
      </c>
    </row>
    <row r="12" ht="14.25" customHeight="1">
      <c r="B12" s="751">
        <v>0.001</v>
      </c>
      <c r="C12" s="752" t="s">
        <v>652</v>
      </c>
    </row>
    <row r="13" ht="14.25" customHeight="1">
      <c r="B13" s="751">
        <v>1.0E-4</v>
      </c>
      <c r="C13" s="752" t="s">
        <v>1711</v>
      </c>
    </row>
    <row r="14" ht="14.25" customHeight="1">
      <c r="B14" s="751">
        <v>1.0E-6</v>
      </c>
      <c r="C14" s="752" t="s">
        <v>1712</v>
      </c>
    </row>
    <row r="15" ht="14.25" customHeight="1">
      <c r="B15" s="751">
        <v>1.0E-7</v>
      </c>
      <c r="C15" s="752" t="s">
        <v>1768</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1:C1"/>
  </mergeCells>
  <printOptions/>
  <pageMargins bottom="0.787401575" footer="0.0" header="0.0" left="0.7" right="0.7" top="0.7874015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86"/>
  </cols>
  <sheetData>
    <row r="1" ht="14.25" customHeight="1">
      <c r="B1" s="651" t="s">
        <v>1769</v>
      </c>
      <c r="C1" s="651"/>
      <c r="D1" s="651"/>
      <c r="E1" s="651"/>
      <c r="F1" s="651"/>
    </row>
    <row r="2" ht="14.25" customHeight="1"/>
    <row r="3" ht="14.25" customHeight="1">
      <c r="B3" s="429" t="s">
        <v>623</v>
      </c>
      <c r="C3" s="429" t="s">
        <v>1770</v>
      </c>
      <c r="D3" s="429" t="s">
        <v>1771</v>
      </c>
      <c r="E3" s="429" t="s">
        <v>684</v>
      </c>
      <c r="F3" s="429" t="s">
        <v>1772</v>
      </c>
      <c r="G3" s="429" t="s">
        <v>1773</v>
      </c>
      <c r="H3" s="429" t="s">
        <v>1774</v>
      </c>
      <c r="J3" s="753"/>
      <c r="K3" s="754"/>
      <c r="L3" s="754"/>
      <c r="M3" s="754"/>
      <c r="N3" s="754"/>
    </row>
    <row r="4" ht="14.25" customHeight="1">
      <c r="B4" s="133" t="s">
        <v>103</v>
      </c>
      <c r="C4" s="133">
        <f>GrpA!$X$11</f>
        <v>0</v>
      </c>
      <c r="D4" s="694">
        <f>COUNTIF($C$4:$C$9,"&gt;0")</f>
        <v>2</v>
      </c>
      <c r="E4" s="133" t="str">
        <f t="shared" ref="E4:E9" si="1">IF($C4&gt;0,$B4,"")</f>
        <v/>
      </c>
      <c r="F4" s="133">
        <f t="shared" ref="F4:F9" si="2">LEN($E4)</f>
        <v>0</v>
      </c>
      <c r="G4" s="133">
        <f t="shared" ref="G4:G9" si="3">SUM($F$4:$F4)</f>
        <v>0</v>
      </c>
      <c r="H4" s="153" t="str">
        <f>IF($E4&lt;&gt;"",$E4&amp;IF($G4=$G$9,"",IF($G4&lt;$G$9-1,", ",Language!$E$140)),"")</f>
        <v/>
      </c>
      <c r="J4" s="755" t="str">
        <f>Language!$E$138&amp;"  "&amp;$H$11&amp;"."</f>
        <v>Groups with fair play valuation:  C and D.</v>
      </c>
    </row>
    <row r="5" ht="14.25" customHeight="1">
      <c r="B5" s="133" t="s">
        <v>105</v>
      </c>
      <c r="C5" s="133">
        <f>GrpB!$X$11</f>
        <v>0</v>
      </c>
      <c r="E5" s="133" t="str">
        <f t="shared" si="1"/>
        <v/>
      </c>
      <c r="F5" s="133">
        <f t="shared" si="2"/>
        <v>0</v>
      </c>
      <c r="G5" s="133">
        <f t="shared" si="3"/>
        <v>0</v>
      </c>
      <c r="H5" s="153" t="str">
        <f>IF($E5&lt;&gt;"",$E5&amp;IF($G5=$G$9,"",IF($G5&lt;$G$9-1,", ",Language!$E$140)),"")</f>
        <v/>
      </c>
      <c r="J5" s="756" t="str">
        <f>Language!$E$139</f>
        <v>The placement has been clarified in all groups.</v>
      </c>
    </row>
    <row r="6" ht="14.25" customHeight="1">
      <c r="B6" s="133" t="s">
        <v>107</v>
      </c>
      <c r="C6" s="133">
        <f>GrpC!$X$11</f>
        <v>1</v>
      </c>
      <c r="E6" s="133" t="str">
        <f t="shared" si="1"/>
        <v>C</v>
      </c>
      <c r="F6" s="133">
        <f t="shared" si="2"/>
        <v>1</v>
      </c>
      <c r="G6" s="133">
        <f t="shared" si="3"/>
        <v>1</v>
      </c>
      <c r="H6" s="153" t="str">
        <f>IF($E6&lt;&gt;"",$E6&amp;IF($G6=$G$9,"",IF($G6&lt;$G$9-1,", ",Language!$E$140)),"")</f>
        <v>C and </v>
      </c>
    </row>
    <row r="7" ht="14.25" customHeight="1">
      <c r="B7" s="133" t="s">
        <v>104</v>
      </c>
      <c r="C7" s="133">
        <f>GrpD!$X$11</f>
        <v>1</v>
      </c>
      <c r="E7" s="133" t="str">
        <f t="shared" si="1"/>
        <v>D</v>
      </c>
      <c r="F7" s="133">
        <f t="shared" si="2"/>
        <v>1</v>
      </c>
      <c r="G7" s="133">
        <f t="shared" si="3"/>
        <v>2</v>
      </c>
      <c r="H7" s="153" t="str">
        <f>IF($E7&lt;&gt;"",$E7&amp;IF($G7=$G$9,"",IF($G7&lt;$G$9-1,", ",Language!$E$140)),"")</f>
        <v>D</v>
      </c>
      <c r="J7" s="753"/>
      <c r="K7" s="753"/>
      <c r="L7" s="753"/>
      <c r="M7" s="753"/>
      <c r="N7" s="753"/>
    </row>
    <row r="8" ht="14.25" customHeight="1">
      <c r="B8" s="133" t="s">
        <v>106</v>
      </c>
      <c r="C8" s="133">
        <f>GrpE!$X$11</f>
        <v>0</v>
      </c>
      <c r="E8" s="133" t="str">
        <f t="shared" si="1"/>
        <v/>
      </c>
      <c r="F8" s="133">
        <f t="shared" si="2"/>
        <v>0</v>
      </c>
      <c r="G8" s="133">
        <f t="shared" si="3"/>
        <v>2</v>
      </c>
      <c r="H8" s="153" t="str">
        <f>IF($E8&lt;&gt;"",$E8&amp;IF($G8=$G$9,"",IF($G8&lt;$G$9-1,", ",Language!$E$140)),"")</f>
        <v/>
      </c>
      <c r="J8" s="753"/>
      <c r="K8" s="753"/>
      <c r="L8" s="753"/>
      <c r="M8" s="753"/>
      <c r="N8" s="753"/>
    </row>
    <row r="9" ht="14.25" customHeight="1">
      <c r="B9" s="133" t="s">
        <v>108</v>
      </c>
      <c r="C9" s="133">
        <f>GrpF!$X$11</f>
        <v>0</v>
      </c>
      <c r="E9" s="133" t="str">
        <f t="shared" si="1"/>
        <v/>
      </c>
      <c r="F9" s="133">
        <f t="shared" si="2"/>
        <v>0</v>
      </c>
      <c r="G9" s="133">
        <f t="shared" si="3"/>
        <v>2</v>
      </c>
      <c r="H9" s="153" t="str">
        <f>$E9</f>
        <v/>
      </c>
    </row>
    <row r="10" ht="14.25" customHeight="1">
      <c r="J10" s="757"/>
      <c r="K10" s="757"/>
      <c r="L10" s="757"/>
      <c r="M10" s="757"/>
      <c r="N10" s="757"/>
    </row>
    <row r="11" ht="14.25" customHeight="1">
      <c r="G11" s="429" t="s">
        <v>1775</v>
      </c>
      <c r="H11" s="758" t="str">
        <f>$H$4&amp;$H$5&amp;$H$6&amp;$H$7&amp;$H$8&amp;$H$9</f>
        <v>C and D</v>
      </c>
      <c r="I11" s="759"/>
      <c r="J11" s="757"/>
      <c r="K11" s="757"/>
      <c r="L11" s="757"/>
      <c r="M11" s="757"/>
      <c r="N11" s="757"/>
    </row>
    <row r="12" ht="14.25" customHeight="1"/>
    <row r="13" ht="14.25" customHeight="1">
      <c r="F13" s="693" t="s">
        <v>1776</v>
      </c>
      <c r="G13" s="760">
        <f>GrpA!$M$10+GrpB!$M$10+GrpC!$M$10+GrpD!$M$10+GrpE!$M$10+GrpF!$M$10</f>
        <v>36</v>
      </c>
      <c r="H13" s="35"/>
      <c r="J13" s="129"/>
      <c r="K13" s="129"/>
    </row>
    <row r="14" ht="14.25" customHeight="1">
      <c r="J14" s="761"/>
      <c r="K14" s="761"/>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J4:N4"/>
    <mergeCell ref="J5:N5"/>
    <mergeCell ref="H11:I11"/>
  </mergeCells>
  <printOptions/>
  <pageMargins bottom="0.787401575" footer="0.0" header="0.0" left="0.7" right="0.7" top="0.787401575"/>
  <pageSetup paperSize="9"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86"/>
    <col customWidth="1" min="3" max="3" width="10.29"/>
    <col customWidth="1" min="4" max="4" width="9.86"/>
    <col customWidth="1" min="5" max="5" width="10.86"/>
    <col customWidth="1" min="6" max="6" width="6.43"/>
    <col customWidth="1" min="7" max="8" width="18.71"/>
    <col customWidth="1" min="9" max="26" width="10.86"/>
  </cols>
  <sheetData>
    <row r="1" ht="14.25" customHeight="1">
      <c r="A1" s="762" t="s">
        <v>1777</v>
      </c>
    </row>
    <row r="2" ht="14.25" customHeight="1">
      <c r="B2" s="223" t="s">
        <v>1778</v>
      </c>
    </row>
    <row r="3" ht="53.25" customHeight="1"/>
    <row r="4" ht="25.5" customHeight="1">
      <c r="B4" s="763" t="s">
        <v>623</v>
      </c>
      <c r="C4" s="764" t="s">
        <v>1779</v>
      </c>
      <c r="D4" s="765"/>
      <c r="G4" s="763" t="s">
        <v>1780</v>
      </c>
      <c r="H4" s="766" t="s">
        <v>1781</v>
      </c>
    </row>
    <row r="5" ht="19.5" customHeight="1">
      <c r="B5" s="767" t="s">
        <v>103</v>
      </c>
      <c r="C5" s="768" t="s">
        <v>105</v>
      </c>
      <c r="D5" s="769" t="s">
        <v>107</v>
      </c>
      <c r="G5" s="770">
        <v>13.0</v>
      </c>
      <c r="H5" s="769">
        <v>14.0</v>
      </c>
    </row>
    <row r="6" ht="19.5" customHeight="1">
      <c r="B6" s="771" t="s">
        <v>105</v>
      </c>
      <c r="C6" s="772" t="s">
        <v>106</v>
      </c>
      <c r="D6" s="773" t="s">
        <v>108</v>
      </c>
      <c r="G6" s="774">
        <v>18.0</v>
      </c>
      <c r="H6" s="773">
        <v>19.0</v>
      </c>
    </row>
    <row r="7" ht="19.5" customHeight="1">
      <c r="B7" s="771" t="s">
        <v>107</v>
      </c>
      <c r="C7" s="772" t="s">
        <v>1782</v>
      </c>
      <c r="D7" s="773" t="s">
        <v>1783</v>
      </c>
      <c r="G7" s="774">
        <v>23.0</v>
      </c>
      <c r="H7" s="773">
        <v>24.0</v>
      </c>
    </row>
    <row r="8" ht="19.5" customHeight="1">
      <c r="B8" s="771" t="s">
        <v>104</v>
      </c>
      <c r="C8" s="772" t="s">
        <v>1784</v>
      </c>
      <c r="D8" s="773" t="s">
        <v>1785</v>
      </c>
      <c r="G8" s="774">
        <v>28.0</v>
      </c>
      <c r="H8" s="773">
        <v>29.0</v>
      </c>
    </row>
    <row r="9" ht="19.5" customHeight="1">
      <c r="B9" s="771" t="s">
        <v>106</v>
      </c>
      <c r="C9" s="772" t="s">
        <v>1786</v>
      </c>
      <c r="D9" s="773" t="s">
        <v>1787</v>
      </c>
      <c r="G9" s="774">
        <v>33.0</v>
      </c>
      <c r="H9" s="775">
        <v>34.0</v>
      </c>
    </row>
    <row r="10" ht="19.5" customHeight="1">
      <c r="B10" s="776" t="s">
        <v>108</v>
      </c>
      <c r="C10" s="777" t="s">
        <v>1788</v>
      </c>
      <c r="D10" s="778" t="s">
        <v>1789</v>
      </c>
      <c r="G10" s="779">
        <v>40.0</v>
      </c>
      <c r="H10" s="778">
        <v>41.0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2:H2"/>
    <mergeCell ref="C4:D4"/>
  </mergeCells>
  <printOptions/>
  <pageMargins bottom="0.787401575" footer="0.0" header="0.0" left="0.7" right="0.7" top="0.787401575"/>
  <pageSetup paperSize="9"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43"/>
    <col customWidth="1" min="33" max="33" width="10.86"/>
  </cols>
  <sheetData>
    <row r="1" ht="14.25" customHeight="1">
      <c r="A1" s="780"/>
      <c r="B1" s="781" t="str">
        <f>VLOOKUP($Q$1,References!$B$5:$D$10,2,0)</f>
        <v>B</v>
      </c>
      <c r="D1" s="781" t="str">
        <f>VLOOKUP($Q$1,References!$B$5:$D$10,3,0)</f>
        <v>C</v>
      </c>
      <c r="O1" s="133"/>
      <c r="P1" s="782" t="s">
        <v>623</v>
      </c>
      <c r="Q1" s="783" t="s">
        <v>103</v>
      </c>
    </row>
    <row r="2" ht="8.25" customHeight="1">
      <c r="O2" s="133"/>
    </row>
    <row r="3" ht="14.25" customHeight="1">
      <c r="B3" s="655" t="s">
        <v>1790</v>
      </c>
      <c r="C3" s="784"/>
      <c r="D3" s="784"/>
      <c r="E3" s="655" t="s">
        <v>97</v>
      </c>
      <c r="F3" s="784"/>
      <c r="G3" s="784"/>
      <c r="H3" s="655" t="s">
        <v>113</v>
      </c>
      <c r="I3" s="784"/>
      <c r="J3" s="655" t="s">
        <v>1791</v>
      </c>
      <c r="K3" s="784"/>
      <c r="L3" s="784"/>
      <c r="M3" s="655" t="s">
        <v>1792</v>
      </c>
      <c r="N3" s="657"/>
      <c r="O3" s="653"/>
      <c r="P3" s="654"/>
      <c r="Q3" s="655" t="s">
        <v>113</v>
      </c>
      <c r="R3" s="655" t="s">
        <v>114</v>
      </c>
      <c r="S3" s="655" t="s">
        <v>115</v>
      </c>
      <c r="T3" s="655" t="s">
        <v>116</v>
      </c>
      <c r="U3" s="655" t="s">
        <v>652</v>
      </c>
      <c r="V3" s="655" t="s">
        <v>1710</v>
      </c>
      <c r="W3" s="655" t="s">
        <v>112</v>
      </c>
      <c r="X3" s="655" t="s">
        <v>1793</v>
      </c>
      <c r="Y3" s="655" t="s">
        <v>1794</v>
      </c>
      <c r="Z3" s="655" t="s">
        <v>1795</v>
      </c>
      <c r="AA3" s="655" t="s">
        <v>1796</v>
      </c>
      <c r="AB3" s="655" t="s">
        <v>1711</v>
      </c>
      <c r="AC3" s="655" t="s">
        <v>1797</v>
      </c>
      <c r="AD3" s="655" t="s">
        <v>1798</v>
      </c>
      <c r="AE3" s="655" t="s">
        <v>1799</v>
      </c>
      <c r="AF3" s="655" t="s">
        <v>1712</v>
      </c>
    </row>
    <row r="4" ht="14.25" customHeight="1">
      <c r="B4" s="785" t="str">
        <f>INDIRECT("'"&amp;References!$A$1&amp;"'!"&amp;$B$1&amp;References!$G5)</f>
        <v>Germany</v>
      </c>
      <c r="C4" s="786" t="s">
        <v>117</v>
      </c>
      <c r="D4" s="787" t="str">
        <f>INDIRECT("'"&amp;References!$A$1&amp;"'!"&amp;$D$1&amp;References!$G5)</f>
        <v>Scotland</v>
      </c>
      <c r="E4" s="785">
        <f>IF(OR(INDIRECT("'"&amp;References!$A$1&amp;"'!"&amp;$B$1&amp;References!$H5)="",INDIRECT("'"&amp;References!$A$1&amp;"'!"&amp;$D$1&amp;References!$H5)=""),"",INDIRECT("'"&amp;References!$A$1&amp;"'!"&amp;$B$1&amp;References!$H5))</f>
        <v>3</v>
      </c>
      <c r="F4" s="786" t="s">
        <v>117</v>
      </c>
      <c r="G4" s="788">
        <f>IF(OR(INDIRECT("'"&amp;References!$A$1&amp;"'!"&amp;$B$1&amp;References!$H5)="",INDIRECT("'"&amp;References!$A$1&amp;"'!"&amp;$D$1&amp;References!$H5)=""),"",INDIRECT("'"&amp;References!$A$1&amp;"'!"&amp;$D$1&amp;References!$H5))</f>
        <v>0</v>
      </c>
      <c r="H4" s="133">
        <f t="shared" ref="H4:H9" si="1">IF($M4&gt;0,IF($E4&gt;$G4,3,IF($E4=$G4,1,0)),0)</f>
        <v>3</v>
      </c>
      <c r="I4" s="133">
        <f t="shared" ref="I4:I9" si="2">IF($M4&gt;0,IF($E4&lt;$G4,3,IF($E4=$G4,1,0)),0)</f>
        <v>0</v>
      </c>
      <c r="L4" s="35"/>
      <c r="M4" s="133">
        <f t="shared" ref="M4:M9" si="3">IF(AND($E4&lt;&gt;"",$G4&lt;&gt;""),1,0)</f>
        <v>1</v>
      </c>
      <c r="N4" s="133"/>
      <c r="O4" s="133" t="s">
        <v>101</v>
      </c>
      <c r="P4" s="789" t="str">
        <f>VLOOKUP($Q$1&amp;ROW($A1),Groups!$B$7:$D$35,3,0)</f>
        <v>Germany</v>
      </c>
      <c r="Q4" s="133">
        <f t="shared" ref="Q4:Q7" si="4">SUMIF($B$4:$B$9,P4,$H$4:$H$9)+SUMIF($D$4:$D$9,P4,$I$4:$I$9)</f>
        <v>9</v>
      </c>
      <c r="R4" s="133">
        <f t="shared" ref="R4:R7" si="5">S4-T4</f>
        <v>6</v>
      </c>
      <c r="S4" s="133">
        <f t="shared" ref="S4:S7" si="6">SUMIF($B$4:$B$9,$P4,$E$4:$E$9)+SUMIF($D$4:$D$9,$P4,$G$4:$G$9)</f>
        <v>6</v>
      </c>
      <c r="T4" s="133">
        <f t="shared" ref="T4:T7" si="7">SUMIF($B$4:$B$9,$P4,$G$4:$G$9)+SUMIF($D$4:$D$9,$P4,$E$4:$E$9)</f>
        <v>0</v>
      </c>
      <c r="U4" s="133">
        <f t="shared" ref="U4:U7" si="8">COUNTIFS($B$4:$B$9,$P4,$H$4:$H$9,"=3")+COUNTIFS($D$4:$D$9,$P4,$I$4:$I$9,"=3")</f>
        <v>3</v>
      </c>
      <c r="V4" s="790">
        <f>$Q4*FactorPts+(GDzero+$R4)*FactorGD+$S4*FactorFor+$U4*FactorWins+$W4*FactorDirC3+$X4*FactorDirC2+$Y4*FactorDirC43+$Z4*FactorDirC42+$AA4*FactorDirC42+$AB4*FactorFairPlay+$AE4*FactorPenalty+(100-$AF4)*($M$10&gt;0)*FactorRank+(8-ROW())*FactorRow</f>
        <v>90056060</v>
      </c>
      <c r="W4" s="133">
        <f t="shared" ref="W4:W7" si="9">SUMIFS($X$18:$X$35,$P$18:$P$35,$P4)</f>
        <v>0</v>
      </c>
      <c r="X4" s="133">
        <f t="shared" ref="X4:X7" si="10">IF($L18="",0,$L18)+SUMIFS($Z$18:$Z$35,$P$18:$P$35,$P4)</f>
        <v>0</v>
      </c>
      <c r="Y4" s="153">
        <f t="shared" ref="Y4:Y7" si="11">SUMIFS($AD$18:$AD$35,$P$18:$P$35,$P4)</f>
        <v>0</v>
      </c>
      <c r="Z4" s="153">
        <f t="shared" ref="Z4:Z7" si="12">SUMIFS($AE$18:$AE$35,$P$18:$P$35,$P4)</f>
        <v>0</v>
      </c>
      <c r="AA4" s="133">
        <f t="shared" ref="AA4:AA7" si="13">IF($M18="",0,$M18)</f>
        <v>0</v>
      </c>
      <c r="AB4" s="133">
        <f>SUMIFS(FairPlayPoints1,FairPlayTeams1,$P4)+SUMIFS(FairPlayPoints2,FairPlayTeams2,$P4)</f>
        <v>0</v>
      </c>
      <c r="AC4" s="133" t="b">
        <f t="shared" ref="AC4:AC7" si="14">(Q4+T4&gt;0)</f>
        <v>1</v>
      </c>
      <c r="AD4" s="791">
        <f>$Q4*FactorPts+(GDzero+$R4)*FactorGD+$S4*FactorFor</f>
        <v>90056060</v>
      </c>
      <c r="AE4" s="133">
        <f t="shared" ref="AE4:AE7" si="15">IF(OR(AND($Y$11&gt;0,OR(AND($B$8=$P4,$J$8&gt;$L$8),AND($D$8=$P4,$J$8&lt;$L$8))),AND($Y$12&gt;0,OR(AND($B$9=$P4,$J$9&gt;$L$9),AND($D$9=$P4,$J$9&lt;$L$9)))),1,0)</f>
        <v>0</v>
      </c>
      <c r="AF4" s="133">
        <f t="array" ref="AF4">INDEX(Language!$D$5:$D$63,MATCH($P4,Language!$E$5:$E$63,0),1)</f>
        <v>54</v>
      </c>
      <c r="AG4" s="133"/>
    </row>
    <row r="5" ht="14.25" customHeight="1">
      <c r="B5" s="792" t="str">
        <f>INDIRECT("'"&amp;References!$A$1&amp;"'!"&amp;$B$1&amp;References!$G6)</f>
        <v>Hungary</v>
      </c>
      <c r="C5" s="793" t="s">
        <v>117</v>
      </c>
      <c r="D5" s="794" t="str">
        <f>INDIRECT("'"&amp;References!$A$1&amp;"'!"&amp;$D$1&amp;References!$G6)</f>
        <v>Switzerland</v>
      </c>
      <c r="E5" s="792">
        <f>IF(OR(INDIRECT("'"&amp;References!$A$1&amp;"'!"&amp;$B$1&amp;References!$H6)="",INDIRECT("'"&amp;References!$A$1&amp;"'!"&amp;$D$1&amp;References!$H6)=""),"",INDIRECT("'"&amp;References!$A$1&amp;"'!"&amp;$B$1&amp;References!$H6))</f>
        <v>1</v>
      </c>
      <c r="F5" s="793" t="s">
        <v>117</v>
      </c>
      <c r="G5" s="795">
        <f>IF(OR(INDIRECT("'"&amp;References!$A$1&amp;"'!"&amp;$B$1&amp;References!$H6)="",INDIRECT("'"&amp;References!$A$1&amp;"'!"&amp;$D$1&amp;References!$H6)=""),"",INDIRECT("'"&amp;References!$A$1&amp;"'!"&amp;$D$1&amp;References!$H6))</f>
        <v>2</v>
      </c>
      <c r="H5" s="133">
        <f t="shared" si="1"/>
        <v>0</v>
      </c>
      <c r="I5" s="133">
        <f t="shared" si="2"/>
        <v>3</v>
      </c>
      <c r="L5" s="35"/>
      <c r="M5" s="133">
        <f t="shared" si="3"/>
        <v>1</v>
      </c>
      <c r="N5" s="133"/>
      <c r="O5" s="133" t="s">
        <v>102</v>
      </c>
      <c r="P5" s="789" t="str">
        <f>VLOOKUP($Q$1&amp;ROW($A2),Groups!$B$7:$D$35,3,0)</f>
        <v>Scotland</v>
      </c>
      <c r="Q5" s="133">
        <f t="shared" si="4"/>
        <v>2</v>
      </c>
      <c r="R5" s="133">
        <f t="shared" si="5"/>
        <v>-3</v>
      </c>
      <c r="S5" s="133">
        <f t="shared" si="6"/>
        <v>0</v>
      </c>
      <c r="T5" s="133">
        <f t="shared" si="7"/>
        <v>3</v>
      </c>
      <c r="U5" s="133">
        <f t="shared" si="8"/>
        <v>0</v>
      </c>
      <c r="V5" s="790">
        <f>$Q5*FactorPts+(GDzero+$R5)*FactorGD+$S5*FactorFor+$U5*FactorWins+$W5*FactorDirC3+$X5*FactorDirC2+$Y5*FactorDirC43+$Z5*FactorDirC42+$AA5*FactorDirC42+$AB5*FactorFairPlay+$AE5*FactorPenalty+(100-$AF5)*($M$10&gt;0)*FactorRank+(8-ROW())*FactorRow</f>
        <v>20047000</v>
      </c>
      <c r="W5" s="133">
        <f t="shared" si="9"/>
        <v>0</v>
      </c>
      <c r="X5" s="133">
        <f t="shared" si="10"/>
        <v>0</v>
      </c>
      <c r="Y5" s="153">
        <f t="shared" si="11"/>
        <v>0</v>
      </c>
      <c r="Z5" s="153">
        <f t="shared" si="12"/>
        <v>0</v>
      </c>
      <c r="AA5" s="133">
        <f t="shared" si="13"/>
        <v>0</v>
      </c>
      <c r="AB5" s="133">
        <f>SUMIFS(FairPlayPoints1,FairPlayTeams1,$P5)+SUMIFS(FairPlayPoints2,FairPlayTeams2,$P5)</f>
        <v>0</v>
      </c>
      <c r="AC5" s="133" t="b">
        <f t="shared" si="14"/>
        <v>1</v>
      </c>
      <c r="AD5" s="791">
        <f>$Q5*FactorPts+(GDzero+$R5)*FactorGD+$S5*FactorFor</f>
        <v>20047000</v>
      </c>
      <c r="AE5" s="133">
        <f t="shared" si="15"/>
        <v>0</v>
      </c>
      <c r="AF5" s="133">
        <f t="array" ref="AF5">INDEX(Language!$D$5:$D$63,MATCH($P5,Language!$E$5:$E$63,0),1)</f>
        <v>13</v>
      </c>
    </row>
    <row r="6" ht="14.25" customHeight="1">
      <c r="B6" s="792" t="str">
        <f>INDIRECT("'"&amp;References!$A$1&amp;"'!"&amp;$B$1&amp;References!$G7)</f>
        <v>Germany</v>
      </c>
      <c r="C6" s="793" t="s">
        <v>117</v>
      </c>
      <c r="D6" s="794" t="str">
        <f>INDIRECT("'"&amp;References!$A$1&amp;"'!"&amp;$D$1&amp;References!$G7)</f>
        <v>Hungary</v>
      </c>
      <c r="E6" s="792">
        <f>IF(OR(INDIRECT("'"&amp;References!$A$1&amp;"'!"&amp;$B$1&amp;References!$H7)="",INDIRECT("'"&amp;References!$A$1&amp;"'!"&amp;$D$1&amp;References!$H7)=""),"",INDIRECT("'"&amp;References!$A$1&amp;"'!"&amp;$B$1&amp;References!$H7))</f>
        <v>2</v>
      </c>
      <c r="F6" s="793" t="s">
        <v>117</v>
      </c>
      <c r="G6" s="795">
        <f>IF(OR(INDIRECT("'"&amp;References!$A$1&amp;"'!"&amp;$B$1&amp;References!$H7)="",INDIRECT("'"&amp;References!$A$1&amp;"'!"&amp;$D$1&amp;References!$H7)=""),"",INDIRECT("'"&amp;References!$A$1&amp;"'!"&amp;$D$1&amp;References!$H7))</f>
        <v>0</v>
      </c>
      <c r="H6" s="133">
        <f t="shared" si="1"/>
        <v>3</v>
      </c>
      <c r="I6" s="133">
        <f t="shared" si="2"/>
        <v>0</v>
      </c>
      <c r="L6" s="35"/>
      <c r="M6" s="133">
        <f t="shared" si="3"/>
        <v>1</v>
      </c>
      <c r="N6" s="133"/>
      <c r="O6" s="133" t="s">
        <v>118</v>
      </c>
      <c r="P6" s="789" t="str">
        <f>VLOOKUP($Q$1&amp;ROW($A3),Groups!$B$7:$D$35,3,0)</f>
        <v>Hungary</v>
      </c>
      <c r="Q6" s="133">
        <f t="shared" si="4"/>
        <v>1</v>
      </c>
      <c r="R6" s="133">
        <f t="shared" si="5"/>
        <v>-3</v>
      </c>
      <c r="S6" s="133">
        <f t="shared" si="6"/>
        <v>1</v>
      </c>
      <c r="T6" s="133">
        <f t="shared" si="7"/>
        <v>4</v>
      </c>
      <c r="U6" s="133">
        <f t="shared" si="8"/>
        <v>0</v>
      </c>
      <c r="V6" s="790">
        <f>$Q6*FactorPts+(GDzero+$R6)*FactorGD+$S6*FactorFor+$U6*FactorWins+$W6*FactorDirC3+$X6*FactorDirC2+$Y6*FactorDirC43+$Z6*FactorDirC42+$AA6*FactorDirC42+$AB6*FactorFairPlay+$AE6*FactorPenalty+(100-$AF6)*($M$10&gt;0)*FactorRank+(8-ROW())*FactorRow</f>
        <v>10047010</v>
      </c>
      <c r="W6" s="133">
        <f t="shared" si="9"/>
        <v>0</v>
      </c>
      <c r="X6" s="133">
        <f t="shared" si="10"/>
        <v>0</v>
      </c>
      <c r="Y6" s="153">
        <f t="shared" si="11"/>
        <v>0</v>
      </c>
      <c r="Z6" s="153">
        <f t="shared" si="12"/>
        <v>0</v>
      </c>
      <c r="AA6" s="133">
        <f t="shared" si="13"/>
        <v>0</v>
      </c>
      <c r="AB6" s="133">
        <f>SUMIFS(FairPlayPoints1,FairPlayTeams1,$P6)+SUMIFS(FairPlayPoints2,FairPlayTeams2,$P6)</f>
        <v>0</v>
      </c>
      <c r="AC6" s="133" t="b">
        <f t="shared" si="14"/>
        <v>1</v>
      </c>
      <c r="AD6" s="791">
        <f>$Q6*FactorPts+(GDzero+$R6)*FactorGD+$S6*FactorFor</f>
        <v>10047010</v>
      </c>
      <c r="AE6" s="133">
        <f t="shared" si="15"/>
        <v>0</v>
      </c>
      <c r="AF6" s="133">
        <f t="array" ref="AF6">INDEX(Language!$D$5:$D$63,MATCH($P6,Language!$E$5:$E$63,0),1)</f>
        <v>6</v>
      </c>
    </row>
    <row r="7" ht="14.25" customHeight="1">
      <c r="B7" s="792" t="str">
        <f>INDIRECT("'"&amp;References!$A$1&amp;"'!"&amp;$B$1&amp;References!$G8)</f>
        <v>Scotland</v>
      </c>
      <c r="C7" s="793" t="s">
        <v>117</v>
      </c>
      <c r="D7" s="794" t="str">
        <f>INDIRECT("'"&amp;References!$A$1&amp;"'!"&amp;$D$1&amp;References!$G8)</f>
        <v>Switzerland</v>
      </c>
      <c r="E7" s="792">
        <f>IF(OR(INDIRECT("'"&amp;References!$A$1&amp;"'!"&amp;$B$1&amp;References!$H8)="",INDIRECT("'"&amp;References!$A$1&amp;"'!"&amp;$D$1&amp;References!$H8)=""),"",INDIRECT("'"&amp;References!$A$1&amp;"'!"&amp;$B$1&amp;References!$H8))</f>
        <v>0</v>
      </c>
      <c r="F7" s="793" t="s">
        <v>117</v>
      </c>
      <c r="G7" s="795">
        <f>IF(OR(INDIRECT("'"&amp;References!$A$1&amp;"'!"&amp;$B$1&amp;References!$H8)="",INDIRECT("'"&amp;References!$A$1&amp;"'!"&amp;$D$1&amp;References!$H8)=""),"",INDIRECT("'"&amp;References!$A$1&amp;"'!"&amp;$D$1&amp;References!$H8))</f>
        <v>0</v>
      </c>
      <c r="H7" s="133">
        <f t="shared" si="1"/>
        <v>1</v>
      </c>
      <c r="I7" s="133">
        <f t="shared" si="2"/>
        <v>1</v>
      </c>
      <c r="L7" s="35"/>
      <c r="M7" s="133">
        <f t="shared" si="3"/>
        <v>1</v>
      </c>
      <c r="N7" s="133"/>
      <c r="O7" s="133" t="s">
        <v>119</v>
      </c>
      <c r="P7" s="789" t="str">
        <f>VLOOKUP($Q$1&amp;ROW($A4),Groups!$B$7:$D$35,3,0)</f>
        <v>Switzerland</v>
      </c>
      <c r="Q7" s="133">
        <f t="shared" si="4"/>
        <v>4</v>
      </c>
      <c r="R7" s="133">
        <f t="shared" si="5"/>
        <v>0</v>
      </c>
      <c r="S7" s="133">
        <f t="shared" si="6"/>
        <v>2</v>
      </c>
      <c r="T7" s="133">
        <f t="shared" si="7"/>
        <v>2</v>
      </c>
      <c r="U7" s="133">
        <f t="shared" si="8"/>
        <v>1</v>
      </c>
      <c r="V7" s="790">
        <f>$Q7*FactorPts+(GDzero+$R7)*FactorGD+$S7*FactorFor+$U7*FactorWins+$W7*FactorDirC3+$X7*FactorDirC2+$Y7*FactorDirC43+$Z7*FactorDirC42+$AA7*FactorDirC42+$AB7*FactorFairPlay+$AE7*FactorPenalty+(100-$AF7)*($M$10&gt;0)*FactorRank+(8-ROW())*FactorRow</f>
        <v>40050020</v>
      </c>
      <c r="W7" s="133">
        <f t="shared" si="9"/>
        <v>0</v>
      </c>
      <c r="X7" s="133">
        <f t="shared" si="10"/>
        <v>0</v>
      </c>
      <c r="Y7" s="153">
        <f t="shared" si="11"/>
        <v>0</v>
      </c>
      <c r="Z7" s="153">
        <f t="shared" si="12"/>
        <v>0</v>
      </c>
      <c r="AA7" s="133">
        <f t="shared" si="13"/>
        <v>0</v>
      </c>
      <c r="AB7" s="133">
        <f>SUMIFS(FairPlayPoints1,FairPlayTeams1,$P7)+SUMIFS(FairPlayPoints2,FairPlayTeams2,$P7)</f>
        <v>0</v>
      </c>
      <c r="AC7" s="133" t="b">
        <f t="shared" si="14"/>
        <v>1</v>
      </c>
      <c r="AD7" s="791">
        <f>$Q7*FactorPts+(GDzero+$R7)*FactorGD+$S7*FactorFor</f>
        <v>40050020</v>
      </c>
      <c r="AE7" s="133">
        <f t="shared" si="15"/>
        <v>0</v>
      </c>
      <c r="AF7" s="133">
        <f t="array" ref="AF7">INDEX(Language!$D$5:$D$63,MATCH($P7,Language!$E$5:$E$63,0),1)</f>
        <v>20</v>
      </c>
    </row>
    <row r="8" ht="14.25" customHeight="1">
      <c r="B8" s="792" t="str">
        <f>INDIRECT("'"&amp;References!$A$1&amp;"'!"&amp;$B$1&amp;References!$G9)</f>
        <v>Switzerland</v>
      </c>
      <c r="C8" s="793" t="s">
        <v>117</v>
      </c>
      <c r="D8" s="794" t="str">
        <f>INDIRECT("'"&amp;References!$A$1&amp;"'!"&amp;$D$1&amp;References!$G9)</f>
        <v>Germany</v>
      </c>
      <c r="E8" s="792">
        <f>IF(OR(INDIRECT("'"&amp;References!$A$1&amp;"'!"&amp;$B$1&amp;References!$H9)="",INDIRECT("'"&amp;References!$A$1&amp;"'!"&amp;$D$1&amp;References!$H9)=""),"",INDIRECT("'"&amp;References!$A$1&amp;"'!"&amp;$B$1&amp;References!$H9))</f>
        <v>0</v>
      </c>
      <c r="F8" s="793" t="s">
        <v>117</v>
      </c>
      <c r="G8" s="795">
        <f>IF(OR(INDIRECT("'"&amp;References!$A$1&amp;"'!"&amp;$B$1&amp;References!$H9)="",INDIRECT("'"&amp;References!$A$1&amp;"'!"&amp;$D$1&amp;References!$H9)=""),"",INDIRECT("'"&amp;References!$A$1&amp;"'!"&amp;$D$1&amp;References!$H9))</f>
        <v>1</v>
      </c>
      <c r="H8" s="133">
        <f t="shared" si="1"/>
        <v>0</v>
      </c>
      <c r="I8" s="133">
        <f t="shared" si="2"/>
        <v>3</v>
      </c>
      <c r="J8" s="153" t="str">
        <f>IF(OR(INDIRECT("'"&amp;References!$A$1&amp;"'!"&amp;$B$1&amp;(References!$H9+2))="",INDIRECT("'"&amp;References!$A$1&amp;"'!"&amp;$D$1&amp;(References!$H9+2))=""),"",INDIRECT("'"&amp;References!$A$1&amp;"'!"&amp;$B$1&amp;(References!$H9+2)))</f>
        <v/>
      </c>
      <c r="K8" s="133" t="s">
        <v>1021</v>
      </c>
      <c r="L8" s="35" t="str">
        <f>IF(OR(INDIRECT("'"&amp;References!$A$1&amp;"'!"&amp;$B$1&amp;(References!$H9+2))="",INDIRECT("'"&amp;References!$A$1&amp;"'!"&amp;$D$1&amp;(References!$H9+2))=""),"",INDIRECT("'"&amp;References!$A$1&amp;"'!"&amp;$D$1&amp;(References!$H9+2)))</f>
        <v/>
      </c>
      <c r="M8" s="133">
        <f t="shared" si="3"/>
        <v>1</v>
      </c>
      <c r="N8" s="133"/>
      <c r="O8" s="133"/>
      <c r="Z8" s="336"/>
    </row>
    <row r="9" ht="14.25" customHeight="1">
      <c r="B9" s="792" t="str">
        <f>INDIRECT("'"&amp;References!$A$1&amp;"'!"&amp;$B$1&amp;References!$G10)</f>
        <v>Scotland</v>
      </c>
      <c r="C9" s="793" t="s">
        <v>117</v>
      </c>
      <c r="D9" s="794" t="str">
        <f>INDIRECT("'"&amp;References!$A$1&amp;"'!"&amp;$D$1&amp;References!$G10)</f>
        <v>Hungary</v>
      </c>
      <c r="E9" s="792">
        <f>IF(OR(INDIRECT("'"&amp;References!$A$1&amp;"'!"&amp;$B$1&amp;References!$H10)="",INDIRECT("'"&amp;References!$A$1&amp;"'!"&amp;$D$1&amp;References!$H10)=""),"",INDIRECT("'"&amp;References!$A$1&amp;"'!"&amp;$B$1&amp;References!$H10))</f>
        <v>0</v>
      </c>
      <c r="F9" s="793" t="s">
        <v>117</v>
      </c>
      <c r="G9" s="795">
        <f>IF(OR(INDIRECT("'"&amp;References!$A$1&amp;"'!"&amp;$B$1&amp;References!$H10)="",INDIRECT("'"&amp;References!$A$1&amp;"'!"&amp;$D$1&amp;References!$H10)=""),"",INDIRECT("'"&amp;References!$A$1&amp;"'!"&amp;$D$1&amp;References!$H10))</f>
        <v>0</v>
      </c>
      <c r="H9" s="133">
        <f t="shared" si="1"/>
        <v>1</v>
      </c>
      <c r="I9" s="133">
        <f t="shared" si="2"/>
        <v>1</v>
      </c>
      <c r="J9" s="153" t="str">
        <f>IF(OR(INDIRECT("'"&amp;References!$A$1&amp;"'!"&amp;$B$1&amp;(References!$H10+2))="",INDIRECT("'"&amp;References!$A$1&amp;"'!"&amp;$D$1&amp;(References!$H10+2))=""),"",INDIRECT("'"&amp;References!$A$1&amp;"'!"&amp;$B$1&amp;(References!$H10+2)))</f>
        <v/>
      </c>
      <c r="K9" s="133" t="s">
        <v>1021</v>
      </c>
      <c r="L9" s="35" t="str">
        <f>IF(OR(INDIRECT("'"&amp;References!$A$1&amp;"'!"&amp;$B$1&amp;(References!$H10+2))="",INDIRECT("'"&amp;References!$A$1&amp;"'!"&amp;$D$1&amp;(References!$H10+2))=""),"",INDIRECT("'"&amp;References!$A$1&amp;"'!"&amp;$D$1&amp;(References!$H10+2)))</f>
        <v/>
      </c>
      <c r="M9" s="133">
        <f t="shared" si="3"/>
        <v>1</v>
      </c>
      <c r="N9" s="133"/>
      <c r="O9" s="133"/>
      <c r="Z9" s="796" t="s">
        <v>1800</v>
      </c>
    </row>
    <row r="10" ht="14.25" customHeight="1">
      <c r="L10" s="693" t="s">
        <v>1200</v>
      </c>
      <c r="M10" s="797">
        <f>SUM($M$4:$M$9)</f>
        <v>6</v>
      </c>
      <c r="N10" s="133"/>
      <c r="O10" s="133"/>
      <c r="P10" s="798" t="s">
        <v>1801</v>
      </c>
      <c r="Q10" s="429" t="s">
        <v>113</v>
      </c>
      <c r="R10" s="429" t="s">
        <v>114</v>
      </c>
      <c r="S10" s="429" t="s">
        <v>115</v>
      </c>
      <c r="T10" s="429" t="s">
        <v>116</v>
      </c>
      <c r="U10" s="429" t="s">
        <v>1802</v>
      </c>
      <c r="V10" s="429" t="s">
        <v>1710</v>
      </c>
      <c r="X10" s="657" t="s">
        <v>1803</v>
      </c>
      <c r="Y10" s="429" t="s">
        <v>1804</v>
      </c>
      <c r="Z10" s="429" t="s">
        <v>1805</v>
      </c>
      <c r="AA10" s="429" t="s">
        <v>1806</v>
      </c>
      <c r="AB10" s="429" t="s">
        <v>1807</v>
      </c>
      <c r="AC10" s="429" t="s">
        <v>1808</v>
      </c>
      <c r="AD10" s="429" t="s">
        <v>1809</v>
      </c>
      <c r="AE10" s="429" t="s">
        <v>1799</v>
      </c>
    </row>
    <row r="11" ht="14.25" customHeight="1">
      <c r="B11" s="657"/>
      <c r="C11" s="133"/>
      <c r="D11" s="657"/>
      <c r="O11" s="799" t="s">
        <v>101</v>
      </c>
      <c r="P11" s="800" t="str">
        <f t="shared" ref="P11:U11" si="16">INDEX(P$4:P$7,MATCH($V11,$V$4:$V$7,0))</f>
        <v>Germany</v>
      </c>
      <c r="Q11" s="801">
        <f t="shared" si="16"/>
        <v>9</v>
      </c>
      <c r="R11" s="802">
        <f t="shared" si="16"/>
        <v>6</v>
      </c>
      <c r="S11" s="802">
        <f t="shared" si="16"/>
        <v>6</v>
      </c>
      <c r="T11" s="802">
        <f t="shared" si="16"/>
        <v>0</v>
      </c>
      <c r="U11" s="802">
        <f t="shared" si="16"/>
        <v>3</v>
      </c>
      <c r="V11" s="803">
        <f t="shared" ref="V11:V14" si="18">LARGE($V$4:$V$7,ROW(A1))</f>
        <v>90056060</v>
      </c>
      <c r="X11" s="804">
        <f>IF(AND(OR(TRUNC($V$11,4)=TRUNC($V$12,4),TRUNC($V$11,4)=TRUNC($V$13,4),TRUNC($V$11,4)=TRUNC($V$14,4),TRUNC($V$12,4)=TRUNC($V$13,4),TRUNC($V$12,4)=TRUNC($V$14,4),TRUNC($V$13,4)=TRUNC($V$14,4)),$M$10&gt;0),1,0)</f>
        <v>0</v>
      </c>
      <c r="Y11" s="133">
        <f>IF(AND(VLOOKUP($B$8,$P$4:$AD$7,15,0)=VLOOKUP($D$8,$P$4:$AD$7,15,0),$E$8=$G$8,COUNTIF($Q$4:$Q$7,VLOOKUP($B$8,$P$4:$Q$7,2,0))=2,$M$10=6),1,0)</f>
        <v>0</v>
      </c>
      <c r="Z11" s="805" t="b">
        <f t="shared" ref="Z11:Z14" si="19">VLOOKUP($P11,$E$18:$M$21,8,0)&lt;&gt;""</f>
        <v>0</v>
      </c>
      <c r="AA11" s="806" t="b">
        <f t="shared" ref="AA11:AA14" si="20">VLOOKUP($P11,$E$18:$M$21,9,0)&lt;&gt;""</f>
        <v>0</v>
      </c>
      <c r="AB11" s="807" t="b">
        <f t="shared" ref="AB11:AB14" si="21">SUMPRODUCT(1*(LEN($Z$18:$Z$35)&gt;0)*($P$18:$P$35=$P11))&gt;0</f>
        <v>0</v>
      </c>
      <c r="AC11" s="807" t="b">
        <f t="shared" ref="AC11:AC14" si="22">SUMPRODUCT(1*(LEN($AE$18:$AE$35)&gt;0)*($P$18:$P$35=$P11))&gt;0</f>
        <v>0</v>
      </c>
      <c r="AD11" s="806" t="str">
        <f t="shared" ref="AD11:AD14" si="23">IF($Z11,VLOOKUP($P11,$E$18:$M$21,8,0),IF($AA11,VLOOKUP($P11,$E$18:$M$21,9,0),IF($AB11,SUMIFS($Z$18:$Z$35,$P$18:$P$35,$P11),IF($AC11,SUMIFS($AE$18:$AE$35,$P$18:$P$35,$P11),""))))</f>
        <v/>
      </c>
      <c r="AE11" s="808" t="str">
        <f t="shared" ref="AE11:AE14" si="24">IF(OR(AND($Y$11&gt;0,OR($B$8=$P11,$D$8=$P11)),AND($Y$12&gt;0,OR($B$9=$P11,$D$9=$P11))),SUMIF($B$8:$B$9,$P11,$J$8:$J$9)+SUMIF($D$8:$D$9,$P11,$L$8:$L$9),"")</f>
        <v/>
      </c>
    </row>
    <row r="12" ht="14.25" customHeight="1">
      <c r="B12" s="133"/>
      <c r="C12" s="133"/>
      <c r="D12" s="133"/>
      <c r="O12" s="809" t="s">
        <v>102</v>
      </c>
      <c r="P12" s="153" t="str">
        <f t="shared" ref="P12:U12" si="17">INDEX(P$4:P$7,MATCH($V12,$V$4:$V$7,0))</f>
        <v>Switzerland</v>
      </c>
      <c r="Q12" s="163">
        <f t="shared" si="17"/>
        <v>4</v>
      </c>
      <c r="R12" s="133">
        <f t="shared" si="17"/>
        <v>0</v>
      </c>
      <c r="S12" s="133">
        <f t="shared" si="17"/>
        <v>2</v>
      </c>
      <c r="T12" s="133">
        <f t="shared" si="17"/>
        <v>2</v>
      </c>
      <c r="U12" s="133">
        <f t="shared" si="17"/>
        <v>1</v>
      </c>
      <c r="V12" s="810">
        <f t="shared" si="18"/>
        <v>40050020</v>
      </c>
      <c r="Y12" s="133">
        <f>IF(AND(VLOOKUP($B$9,$P$4:$AD$7,15,0)=VLOOKUP($D$9,$P$4:$AD$7,15,0),$E$9=$G$9,COUNTIF($Q$4:$Q$7,VLOOKUP($B$9,$P$4:$Q$7,2,0))=2,$M$10=6),1,0)</f>
        <v>0</v>
      </c>
      <c r="Z12" s="811" t="b">
        <f t="shared" si="19"/>
        <v>0</v>
      </c>
      <c r="AA12" s="133" t="b">
        <f t="shared" si="20"/>
        <v>0</v>
      </c>
      <c r="AB12" s="153" t="b">
        <f t="shared" si="21"/>
        <v>0</v>
      </c>
      <c r="AC12" s="153" t="b">
        <f t="shared" si="22"/>
        <v>0</v>
      </c>
      <c r="AD12" s="133" t="str">
        <f t="shared" si="23"/>
        <v/>
      </c>
      <c r="AE12" s="812" t="str">
        <f t="shared" si="24"/>
        <v/>
      </c>
    </row>
    <row r="13" ht="14.25" customHeight="1">
      <c r="B13" s="133"/>
      <c r="C13" s="133"/>
      <c r="D13" s="133"/>
      <c r="O13" s="809" t="s">
        <v>118</v>
      </c>
      <c r="P13" s="153" t="str">
        <f t="shared" ref="P13:U13" si="25">INDEX(P$4:P$7,MATCH($V13,$V$4:$V$7,0))</f>
        <v>Scotland</v>
      </c>
      <c r="Q13" s="163">
        <f t="shared" si="25"/>
        <v>2</v>
      </c>
      <c r="R13" s="133">
        <f t="shared" si="25"/>
        <v>-3</v>
      </c>
      <c r="S13" s="133">
        <f t="shared" si="25"/>
        <v>0</v>
      </c>
      <c r="T13" s="133">
        <f t="shared" si="25"/>
        <v>3</v>
      </c>
      <c r="U13" s="133">
        <f t="shared" si="25"/>
        <v>0</v>
      </c>
      <c r="V13" s="810">
        <f t="shared" si="18"/>
        <v>20047000</v>
      </c>
      <c r="Z13" s="811" t="b">
        <f t="shared" si="19"/>
        <v>0</v>
      </c>
      <c r="AA13" s="133" t="b">
        <f t="shared" si="20"/>
        <v>0</v>
      </c>
      <c r="AB13" s="153" t="b">
        <f t="shared" si="21"/>
        <v>0</v>
      </c>
      <c r="AC13" s="153" t="b">
        <f t="shared" si="22"/>
        <v>0</v>
      </c>
      <c r="AD13" s="133" t="str">
        <f t="shared" si="23"/>
        <v/>
      </c>
      <c r="AE13" s="812" t="str">
        <f t="shared" si="24"/>
        <v/>
      </c>
    </row>
    <row r="14" ht="14.25" customHeight="1">
      <c r="B14" s="133"/>
      <c r="C14" s="133"/>
      <c r="D14" s="133"/>
      <c r="F14" s="133"/>
      <c r="G14" s="35"/>
      <c r="O14" s="813" t="s">
        <v>119</v>
      </c>
      <c r="P14" s="814" t="str">
        <f t="shared" ref="P14:U14" si="26">INDEX(P$4:P$7,MATCH($V14,$V$4:$V$7,0))</f>
        <v>Hungary</v>
      </c>
      <c r="Q14" s="815">
        <f t="shared" si="26"/>
        <v>1</v>
      </c>
      <c r="R14" s="816">
        <f t="shared" si="26"/>
        <v>-3</v>
      </c>
      <c r="S14" s="816">
        <f t="shared" si="26"/>
        <v>1</v>
      </c>
      <c r="T14" s="816">
        <f t="shared" si="26"/>
        <v>4</v>
      </c>
      <c r="U14" s="816">
        <f t="shared" si="26"/>
        <v>0</v>
      </c>
      <c r="V14" s="817">
        <f t="shared" si="18"/>
        <v>10047010</v>
      </c>
      <c r="Z14" s="818" t="b">
        <f t="shared" si="19"/>
        <v>0</v>
      </c>
      <c r="AA14" s="819" t="b">
        <f t="shared" si="20"/>
        <v>0</v>
      </c>
      <c r="AB14" s="820" t="b">
        <f t="shared" si="21"/>
        <v>0</v>
      </c>
      <c r="AC14" s="820" t="b">
        <f t="shared" si="22"/>
        <v>0</v>
      </c>
      <c r="AD14" s="819" t="str">
        <f t="shared" si="23"/>
        <v/>
      </c>
      <c r="AE14" s="821" t="str">
        <f t="shared" si="24"/>
        <v/>
      </c>
    </row>
    <row r="15" ht="14.25" customHeight="1">
      <c r="B15" s="133"/>
      <c r="C15" s="133"/>
      <c r="D15" s="133"/>
      <c r="F15" s="133"/>
      <c r="G15" s="35"/>
      <c r="L15" s="429"/>
      <c r="M15" s="429"/>
      <c r="N15" s="429"/>
      <c r="O15" s="133"/>
    </row>
    <row r="16" ht="14.25" customHeight="1">
      <c r="B16" s="133"/>
      <c r="C16" s="133"/>
      <c r="D16" s="657"/>
      <c r="E16" s="822"/>
      <c r="F16" s="822"/>
      <c r="G16" s="823" t="s">
        <v>1810</v>
      </c>
      <c r="M16" s="429"/>
      <c r="N16" s="429"/>
      <c r="O16" s="133"/>
      <c r="W16" s="824" t="s">
        <v>1811</v>
      </c>
      <c r="AD16" s="824" t="s">
        <v>1812</v>
      </c>
      <c r="AF16" s="825" t="b">
        <f>AND($Q$4=$Q$5,$Q$4=$Q$6,$Q$4=$Q$7)</f>
        <v>0</v>
      </c>
    </row>
    <row r="17" ht="14.25" customHeight="1">
      <c r="B17" s="133"/>
      <c r="C17" s="133"/>
      <c r="D17" s="133"/>
      <c r="G17" s="826"/>
      <c r="H17" s="802" t="str">
        <f>LEFT($P$4,3)</f>
        <v>Ger</v>
      </c>
      <c r="I17" s="802" t="str">
        <f>LEFT($P$5,3)</f>
        <v>Sco</v>
      </c>
      <c r="J17" s="802" t="str">
        <f>LEFT($P$6,3)</f>
        <v>Hun</v>
      </c>
      <c r="K17" s="827" t="str">
        <f>LEFT($P$7,3)</f>
        <v>Swi</v>
      </c>
      <c r="L17" s="429" t="s">
        <v>1813</v>
      </c>
      <c r="M17" s="429" t="s">
        <v>1814</v>
      </c>
      <c r="N17" s="429"/>
      <c r="O17" s="133"/>
      <c r="Q17" s="429" t="s">
        <v>113</v>
      </c>
      <c r="R17" s="429" t="s">
        <v>114</v>
      </c>
      <c r="S17" s="429" t="s">
        <v>115</v>
      </c>
      <c r="T17" s="429" t="s">
        <v>116</v>
      </c>
      <c r="U17" s="429"/>
      <c r="V17" s="429" t="s">
        <v>1798</v>
      </c>
      <c r="W17" s="429" t="s">
        <v>1815</v>
      </c>
      <c r="X17" s="828" t="s">
        <v>1816</v>
      </c>
      <c r="Y17" s="429" t="s">
        <v>1817</v>
      </c>
      <c r="Z17" s="429" t="s">
        <v>1817</v>
      </c>
      <c r="AA17" s="829" t="s">
        <v>1818</v>
      </c>
      <c r="AD17" s="828" t="s">
        <v>1819</v>
      </c>
      <c r="AE17" s="429" t="s">
        <v>1820</v>
      </c>
    </row>
    <row r="18" ht="14.25" customHeight="1">
      <c r="B18" s="133"/>
      <c r="C18" s="133"/>
      <c r="D18" s="133"/>
      <c r="E18" s="830" t="str">
        <f>$P$4</f>
        <v>Germany</v>
      </c>
      <c r="F18" s="831"/>
      <c r="G18" s="831"/>
      <c r="H18" s="832"/>
      <c r="I18" s="802">
        <f>SUMIFS($E$4:$E$9,$B$4:$B$9,$P$4,$D$4:$D$9,$P$5)+SUMIFS($G$4:$G$9,$B$4:$B$9,$P$5,$D$4:$D$9,$P$4)</f>
        <v>3</v>
      </c>
      <c r="J18" s="802">
        <f>SUMIFS($E$4:$E$9,$B$4:$B$9,$P$4,$D$4:$D$9,$P$6)+SUMIFS($G$4:$G$9,$B$4:$B$9,$P$6,$D$4:$D$9,$P$4)</f>
        <v>2</v>
      </c>
      <c r="K18" s="827">
        <f>SUMIFS($E$4:$E$9,$B$4:$B$9,$P$4,$D$4:$D$9,$P$7)+SUMIFS($G$4:$G$9,$B$4:$B$9,$P$7,$D$4:$D$9,$P$4)</f>
        <v>1</v>
      </c>
      <c r="L18" s="833" t="str">
        <f>IF(AND($Q$4=$Q$5,$Q$4&lt;&gt;$Q$6,$Q$4&lt;&gt;$Q$7),IF(I18&gt;H19,3,IF(I18=H19,1,0)),IF(AND($Q$4=$Q$6,$Q$4&lt;&gt;$Q$5,$Q$4&lt;&gt;$Q$7),IF(J18&gt;H20,3,IF(J18=H20,1,0)),IF(AND($Q$4=$Q$7,$Q$4&lt;&gt;$Q$5,$Q$4&lt;&gt;$Q$6),IF(K18&gt;H21,3,IF(K18=H21,1,0)),"")))</f>
        <v/>
      </c>
      <c r="M18" s="833" t="str">
        <f>IF($AF$16,IF(AND($AD$4=$AD$5,$AD$4&lt;&gt;$AD$6,$AD$4&lt;&gt;$AD$7),IF(I18&gt;H19,3,IF(I18=H19,1,0)),IF(AND($AD$4&lt;&gt;$AD$5,$AD$4=$AD$6,$AD$4&lt;&gt;$AD$7),IF(J18&gt;H20,3,IF(J18=H20,1,0)),IF(AND($AD$4&lt;&gt;$AD$5,$AD$4&lt;&gt;$AD$6,$AD$4=$AD$7),IF(K18&gt;H21,3,IF(K18=H21,1,0)),""))),"")</f>
        <v/>
      </c>
      <c r="N18" s="133"/>
      <c r="O18" s="133" t="s">
        <v>101</v>
      </c>
      <c r="P18" s="153" t="str">
        <f>$P$4</f>
        <v>Germany</v>
      </c>
      <c r="Q18" s="133">
        <f t="shared" ref="Q18:Q20" si="27">SUMIFS($H$4:$H$9,$B$4:$B$9,$P18,$D$4:$D$9,"&lt;&gt;"&amp;$P$21)+SUMIFS($I$4:$I$9,$B$4:$B$9,"&lt;&gt;"&amp;$P$21,$D$4:$D$9,$P18)</f>
        <v>6</v>
      </c>
      <c r="R18" s="133">
        <f t="shared" ref="R18:R20" si="28">S18-T18</f>
        <v>5</v>
      </c>
      <c r="S18" s="133">
        <f t="shared" ref="S18:S20" si="29">SUMIFS($E$4:$E$9,$B$4:$B$9,$P18,$D$4:$D$9,"&lt;&gt;"&amp;$P$21)+SUMIFS($G$4:$G$9,$B$4:$B$9,"&lt;&gt;"&amp;$P$21,$D$4:$D$9,$P18)</f>
        <v>5</v>
      </c>
      <c r="T18" s="133">
        <f t="shared" ref="T18:T20" si="30">SUMIFS($G$4:$G$9,$B$4:$B$9,$P18,$D$4:$D$9,"&lt;&gt;"&amp;$P$21)+SUMIFS($E$4:$E$9,$B$4:$B$9,"&lt;&gt;"&amp;$P$21,$D$4:$D$9,$P18)</f>
        <v>0</v>
      </c>
      <c r="U18" s="133"/>
      <c r="V18" s="834">
        <f>Q18*FactorPts+(GDzero+R18)*FactorGD+S18*FactorFor</f>
        <v>60055050</v>
      </c>
      <c r="W18" s="133">
        <f t="shared" ref="W18:W20" si="31">RANK(V18,V$18:V$20,1)</f>
        <v>3</v>
      </c>
      <c r="X18" s="133">
        <f t="shared" ref="X18:X20" si="32">IF(AND($Q$4=$Q$5,$Q$4=$Q$6,$Q$4&lt;&gt;$Q$7),W18,0)</f>
        <v>0</v>
      </c>
      <c r="Y18" s="133" t="str">
        <f>IF(AND(V18=V19,V18&lt;&gt;V20),IF(AA18&gt;AA19,3,IF(AA18=AA19,1,0)),IF(AND(V18=V20,V18&lt;&gt;V19),IF(AB18&gt;AB20,3,IF(AB18=AB20,1,0)),""))</f>
        <v/>
      </c>
      <c r="Z18" s="133" t="str">
        <f t="shared" ref="Z18:Z20" si="33">IF(X18&gt;0,Y18,"")</f>
        <v/>
      </c>
      <c r="AA18" s="835">
        <f>$I$18</f>
        <v>3</v>
      </c>
      <c r="AB18" s="836">
        <f>$J$18</f>
        <v>2</v>
      </c>
      <c r="AC18" s="837"/>
      <c r="AD18" s="133">
        <f t="shared" ref="AD18:AD20" si="34">IF(AND($AF$16,$AD$4=$AD$5,$AD$4=$AD$6,$AD$4&lt;&gt;$AD$7),W18,0)</f>
        <v>0</v>
      </c>
      <c r="AE18" s="133" t="str">
        <f t="shared" ref="AE18:AE20" si="35">IF(AD18&gt;0,Y18,"")</f>
        <v/>
      </c>
    </row>
    <row r="19" ht="14.25" customHeight="1">
      <c r="B19" s="133"/>
      <c r="C19" s="133"/>
      <c r="D19" s="133"/>
      <c r="E19" s="838" t="str">
        <f>$P$5</f>
        <v>Scotland</v>
      </c>
      <c r="H19" s="809">
        <f>SUMIFS($E$4:$E$9,$B$4:$B$9,$P$5,$D$4:$D$9,$P$4)+SUMIFS($G$4:$G$9,$B$4:$B$9,$P$4,$D$4:$D$9,$P$5)</f>
        <v>0</v>
      </c>
      <c r="I19" s="839"/>
      <c r="J19" s="133">
        <f>SUMIFS($E$4:$E$9,$B$4:$B$9,$P$5,$D$4:$D$9,$P$6)+SUMIFS($G$4:$G$9,$B$4:$B$9,$P$6,$D$4:$D$9,$P$5)</f>
        <v>0</v>
      </c>
      <c r="K19" s="840">
        <f>SUMIFS($E$4:$E$9,$B$4:$B$9,$P$5,$D$4:$D$9,$P$7)+SUMIFS($G$4:$G$9,$B$4:$B$9,$P$7,$D$4:$D$9,$P$5)</f>
        <v>0</v>
      </c>
      <c r="L19" s="841" t="str">
        <f>IF(AND($Q$5=$Q$4,$Q$5&lt;&gt;$Q$6,$Q$5&lt;&gt;$Q$7),IF(H19&gt;I18,3,IF(H19=I18,1,0)),IF(AND($Q$5=$Q$6,$Q$5&lt;&gt;$Q$4,$Q$5&lt;&gt;$Q$7),IF(J19&gt;I20,3,IF(J19=I20,1,0)),IF(AND($Q$5=$Q$7,$Q$5&lt;&gt;$Q$4,$Q$5&lt;&gt;$Q$6),IF(K19&gt;I21,3,IF(K19=I21,1,0)),"")))</f>
        <v/>
      </c>
      <c r="M19" s="841" t="str">
        <f>IF($AF$16,IF(AND($AD$5=$AD$4,$AD$5&lt;&gt;$AD$6,$AD$5&lt;&gt;$AD$7),IF(H19&gt;I18,3,IF(H19=I18,1,0)),IF(AND($AD$5&lt;&gt;$AD$4,$AD$5=$AD$6,$AD$5&lt;&gt;$AD$7),IF(J19&gt;I20,3,IF(J19=I20,1,0)),IF(AND($AD$5&lt;&gt;$AD$4,$AD$5&lt;&gt;$AD$6,$AD$5=$AD$7),IF(K19&gt;I21,3,IF(K19=I21,1,0)),""))),"")</f>
        <v/>
      </c>
      <c r="N19" s="133"/>
      <c r="O19" s="133" t="s">
        <v>102</v>
      </c>
      <c r="P19" s="153" t="str">
        <f>$P$5</f>
        <v>Scotland</v>
      </c>
      <c r="Q19" s="133">
        <f t="shared" si="27"/>
        <v>1</v>
      </c>
      <c r="R19" s="133">
        <f t="shared" si="28"/>
        <v>-3</v>
      </c>
      <c r="S19" s="133">
        <f t="shared" si="29"/>
        <v>0</v>
      </c>
      <c r="T19" s="133">
        <f t="shared" si="30"/>
        <v>3</v>
      </c>
      <c r="U19" s="133"/>
      <c r="V19" s="834">
        <f>Q19*FactorPts+(GDzero+R19)*FactorGD+S19*FactorFor</f>
        <v>10047000</v>
      </c>
      <c r="W19" s="133">
        <f t="shared" si="31"/>
        <v>1</v>
      </c>
      <c r="X19" s="133">
        <f t="shared" si="32"/>
        <v>0</v>
      </c>
      <c r="Y19" s="133" t="str">
        <f>IF(AND(V19=V18,V19&lt;&gt;V20),IF(AA19&gt;AA18,3,IF(AA19=AA18,1,0)),IF(AND(V19=V20,V19&lt;&gt;V18),IF(AC19&gt;AC20,3,IF(AC19=AC20,1,0)),""))</f>
        <v/>
      </c>
      <c r="Z19" s="133" t="str">
        <f t="shared" si="33"/>
        <v/>
      </c>
      <c r="AA19" s="842">
        <f>$H$19</f>
        <v>0</v>
      </c>
      <c r="AB19" s="133"/>
      <c r="AC19" s="843">
        <f>$J$19</f>
        <v>0</v>
      </c>
      <c r="AD19" s="133">
        <f t="shared" si="34"/>
        <v>0</v>
      </c>
      <c r="AE19" s="133" t="str">
        <f t="shared" si="35"/>
        <v/>
      </c>
    </row>
    <row r="20" ht="14.25" customHeight="1">
      <c r="E20" s="838" t="str">
        <f>$P$6</f>
        <v>Hungary</v>
      </c>
      <c r="H20" s="809">
        <f>SUMIFS($E$4:$E$9,$B$4:$B$9,$P$6,$D$4:$D$9,$P$4)+SUMIFS($G$4:$G$9,$B$4:$B$9,$P$4,$D$4:$D$9,$P$6)</f>
        <v>0</v>
      </c>
      <c r="I20" s="133">
        <f>SUMIFS($E$4:$E$9,$B$4:$B$9,$P$6,$D$4:$D$9,$P$5)+SUMIFS($G$4:$G$9,$B$4:$B$9,$P$5,$D$4:$D$9,$P$6)</f>
        <v>0</v>
      </c>
      <c r="J20" s="839"/>
      <c r="K20" s="840">
        <f>SUMIFS($E$4:$E$9,$B$4:$B$9,$P$6,$D$4:$D$9,$P$7)+SUMIFS($G$4:$G$9,$B$4:$B$9,$P$7,$D$4:$D$9,$P$6)</f>
        <v>1</v>
      </c>
      <c r="L20" s="841" t="str">
        <f>IF(AND($Q$6=$Q$4,$Q$6&lt;&gt;$Q$5,$Q$6&lt;&gt;$Q$7),IF(H20&gt;J18,3,IF(H20=J18,1,0)),IF(AND($Q$6=$Q$5,$Q$6&lt;&gt;$Q$4,$Q$6&lt;&gt;$Q$7),IF(I20&gt;J19,3,IF(I20=J19,1,0)),IF(AND($Q$6=$Q$7,$Q$6&lt;&gt;$Q$4,$Q$6&lt;&gt;$Q$5),IF(K20&gt;J21,3,IF(K20=J21,1,0)),"")))</f>
        <v/>
      </c>
      <c r="M20" s="841" t="str">
        <f>IF($AF$16,IF(AND($AD$6=$AD$4,$AD$6&lt;&gt;$AD$5,$AD$6&lt;&gt;$AD$7),IF(H20&gt;J18,3,IF(H20=J18,1,0)),IF(AND($AD$6&lt;&gt;$AD$4,$AD$6=$AD$5,$AD$6&lt;&gt;$AD$7),IF(I20&gt;J19,3,IF(I20=J19,1,0)),IF(AND($AD$6&lt;&gt;$AD$4,$AD$6&lt;&gt;$AD$5,$AD$6=$AD$7),IF(K20&gt;J21,3,IF(K20=J21,1,0)),""))),"")</f>
        <v/>
      </c>
      <c r="N20" s="133"/>
      <c r="O20" s="133" t="s">
        <v>118</v>
      </c>
      <c r="P20" s="153" t="str">
        <f>$P$6</f>
        <v>Hungary</v>
      </c>
      <c r="Q20" s="133">
        <f t="shared" si="27"/>
        <v>1</v>
      </c>
      <c r="R20" s="133">
        <f t="shared" si="28"/>
        <v>-2</v>
      </c>
      <c r="S20" s="133">
        <f t="shared" si="29"/>
        <v>0</v>
      </c>
      <c r="T20" s="133">
        <f t="shared" si="30"/>
        <v>2</v>
      </c>
      <c r="U20" s="133"/>
      <c r="V20" s="834">
        <f>Q20*FactorPts+(GDzero+R20)*FactorGD+S20*FactorFor</f>
        <v>10048000</v>
      </c>
      <c r="W20" s="133">
        <f t="shared" si="31"/>
        <v>2</v>
      </c>
      <c r="X20" s="133">
        <f t="shared" si="32"/>
        <v>0</v>
      </c>
      <c r="Y20" s="133" t="str">
        <f>IF(AND(V20=V18,V20&lt;&gt;V19),IF(AB20&gt;AB18,3,IF(AB20=AB18,1,0)),IF(AND(V20=V19,V20&lt;&gt;V18),IF(AC20&gt;AC19,3,IF(AC20=AC19,1,0)),""))</f>
        <v/>
      </c>
      <c r="Z20" s="133" t="str">
        <f t="shared" si="33"/>
        <v/>
      </c>
      <c r="AA20" s="842"/>
      <c r="AB20" s="133">
        <f>$H$20</f>
        <v>0</v>
      </c>
      <c r="AC20" s="843">
        <f>$I$20</f>
        <v>0</v>
      </c>
      <c r="AD20" s="133">
        <f t="shared" si="34"/>
        <v>0</v>
      </c>
      <c r="AE20" s="133" t="str">
        <f t="shared" si="35"/>
        <v/>
      </c>
    </row>
    <row r="21" ht="14.25" customHeight="1">
      <c r="B21" s="336"/>
      <c r="C21" s="133"/>
      <c r="E21" s="844" t="str">
        <f>$P$7</f>
        <v>Switzerland</v>
      </c>
      <c r="F21" s="845"/>
      <c r="G21" s="845"/>
      <c r="H21" s="813">
        <f>SUMIFS($E$4:$E$9,$B$4:$B$9,$P$7,$D$4:$D$9,$P$4)+SUMIFS($G$4:$G$9,$B$4:$B$9,$P$4,$D$4:$D$9,$P$7)</f>
        <v>0</v>
      </c>
      <c r="I21" s="816">
        <f>SUMIFS($E$4:$E$9,$B$4:$B$9,$P$7,$D$4:$D$9,$P$5)+SUMIFS($G$4:$G$9,$B$4:$B$9,$P$5,$D$4:$D$9,$P$7)</f>
        <v>0</v>
      </c>
      <c r="J21" s="816">
        <f>SUMIFS($E$4:$E$9,$B$4:$B$9,$P$7,$D$4:$D$9,$P$6)+SUMIFS($G$4:$G$9,$B$4:$B$9,$P$6,$D$4:$D$9,$P$7)</f>
        <v>2</v>
      </c>
      <c r="K21" s="846"/>
      <c r="L21" s="847" t="str">
        <f>IF(AND($Q$7=$Q$4,$Q$7&lt;&gt;$Q$5,$Q$7&lt;&gt;$Q$6),IF(H21&gt;K18,3,IF(H21=K18,1,0)),IF(AND($Q$7=$Q$5,$Q$7&lt;&gt;$Q$4,$Q$7&lt;&gt;$Q$6),IF(I21&gt;K19,3,IF(I21=K19,1,0)),IF(AND($Q$7=$Q$6,$Q$7&lt;&gt;$Q$4,$Q$7&lt;&gt;$Q$5),IF(J21&gt;K20,3,IF(J21=K20,1,0)),"")))</f>
        <v/>
      </c>
      <c r="M21" s="847" t="str">
        <f>IF($AF$16,IF(AND($AD$7=$AD$4,$AD$7&lt;&gt;$AD$5,$AD$7&lt;&gt;$AD$6),IF(H21&gt;K18,3,IF(H21=K18,1,0)),IF(AND($AD$7&lt;&gt;$AD$4,$AD$7=$AD$5,$AD$7&lt;&gt;$AD$6),IF(I21&gt;K19,3,IF(I21=K19,1,0)),IF(AND($AD$7&lt;&gt;$AD$4,$AD$7&lt;&gt;$AD$5,$AD$7=$AD$6),IF(J21&gt;K20,3,IF(J21=K20,1,0)),""))),"")</f>
        <v/>
      </c>
      <c r="N21" s="133"/>
      <c r="O21" s="133"/>
      <c r="P21" s="848" t="str">
        <f>$P$7</f>
        <v>Switzerland</v>
      </c>
      <c r="Q21" s="849"/>
      <c r="R21" s="849"/>
      <c r="S21" s="849"/>
      <c r="T21" s="849"/>
      <c r="U21" s="849"/>
      <c r="V21" s="52"/>
      <c r="W21" s="52"/>
      <c r="X21" s="849"/>
      <c r="Y21" s="849"/>
      <c r="Z21" s="849"/>
      <c r="AA21" s="850"/>
      <c r="AB21" s="849"/>
      <c r="AC21" s="851"/>
      <c r="AD21" s="52"/>
      <c r="AE21" s="849"/>
    </row>
    <row r="22" ht="14.25" customHeight="1">
      <c r="B22" s="336"/>
      <c r="C22" s="133"/>
      <c r="F22" s="133"/>
      <c r="G22" s="35"/>
      <c r="L22" s="429"/>
      <c r="O22" s="133"/>
      <c r="Q22" s="52"/>
      <c r="R22" s="52"/>
      <c r="S22" s="52"/>
      <c r="T22" s="52"/>
      <c r="U22" s="52"/>
      <c r="V22" s="52"/>
      <c r="W22" s="52"/>
      <c r="X22" s="849"/>
      <c r="Y22" s="849"/>
      <c r="Z22" s="849"/>
      <c r="AA22" s="850"/>
      <c r="AB22" s="849"/>
      <c r="AC22" s="851"/>
      <c r="AD22" s="52"/>
      <c r="AE22" s="849"/>
    </row>
    <row r="23" ht="14.25" customHeight="1">
      <c r="B23" s="336"/>
      <c r="C23" s="133"/>
      <c r="O23" s="133" t="s">
        <v>101</v>
      </c>
      <c r="P23" s="153" t="str">
        <f>$P$4</f>
        <v>Germany</v>
      </c>
      <c r="Q23" s="133">
        <f t="shared" ref="Q23:Q25" si="36">SUMIFS($H$4:$H$9,$B$4:$B$9,$P23,$D$4:$D$9,"&lt;&gt;"&amp;$P$26)+SUMIFS($I$4:$I$9,$B$4:$B$9,"&lt;&gt;"&amp;$P$26,$D$4:$D$9,$P23)</f>
        <v>6</v>
      </c>
      <c r="R23" s="133">
        <f t="shared" ref="R23:R25" si="37">S23-T23</f>
        <v>4</v>
      </c>
      <c r="S23" s="133">
        <f t="shared" ref="S23:S25" si="38">SUMIFS($E$4:$E$9,$B$4:$B$9,$P23,$D$4:$D$9,"&lt;&gt;"&amp;$P$26)+SUMIFS($G$4:$G$9,$B$4:$B$9,"&lt;&gt;"&amp;$P$26,$D$4:$D$9,$P23)</f>
        <v>4</v>
      </c>
      <c r="T23" s="133">
        <f t="shared" ref="T23:T25" si="39">SUMIFS($G$4:$G$9,$B$4:$B$9,$P23,$D$4:$D$9,"&lt;&gt;"&amp;$P$26)+SUMIFS($E$4:$E$9,$B$4:$B$9,"&lt;&gt;"&amp;$P$26,$D$4:$D$9,$P23)</f>
        <v>0</v>
      </c>
      <c r="U23" s="133"/>
      <c r="V23" s="834">
        <f>Q23*FactorPts+(GDzero+R23)*FactorGD+S23*FactorFor</f>
        <v>60054040</v>
      </c>
      <c r="W23" s="133">
        <f t="shared" ref="W23:W25" si="40">RANK(V23,V$23:V$25,1)</f>
        <v>3</v>
      </c>
      <c r="X23" s="133">
        <f t="shared" ref="X23:X25" si="41">IF(AND($Q$4=$Q$5,$Q$4=$Q$7,$Q$4&lt;&gt;$Q$6),W23,0)</f>
        <v>0</v>
      </c>
      <c r="Y23" s="133" t="str">
        <f>IF(AND(V23=V24,V23&lt;&gt;V25),IF(AA23&gt;AA24,3,IF(AA23=AA24,1,0)),IF(AND(V23=V25,V23&lt;&gt;V24),IF(AB23&gt;AB25,3,IF(AB23=AB25,1,0)),""))</f>
        <v/>
      </c>
      <c r="Z23" s="133" t="str">
        <f t="shared" ref="Z23:Z25" si="42">IF(X23&gt;0,Y23,"")</f>
        <v/>
      </c>
      <c r="AA23" s="842">
        <f>$I$18</f>
        <v>3</v>
      </c>
      <c r="AB23" s="133">
        <f>$K$18</f>
        <v>1</v>
      </c>
      <c r="AC23" s="843"/>
      <c r="AD23" s="133">
        <f t="shared" ref="AD23:AD25" si="43">IF(AND($AF$16,$AD$4=$AD$5,$AD$4=$AD$7,$AD$4&lt;&gt;$AD$6),W23,0)</f>
        <v>0</v>
      </c>
      <c r="AE23" s="133" t="str">
        <f t="shared" ref="AE23:AE25" si="44">IF(AD23&gt;0,Y23,"")</f>
        <v/>
      </c>
    </row>
    <row r="24" ht="14.25" customHeight="1">
      <c r="B24" s="336"/>
      <c r="C24" s="133"/>
      <c r="O24" s="133" t="s">
        <v>102</v>
      </c>
      <c r="P24" s="153" t="str">
        <f>$P$5</f>
        <v>Scotland</v>
      </c>
      <c r="Q24" s="133">
        <f t="shared" si="36"/>
        <v>1</v>
      </c>
      <c r="R24" s="133">
        <f t="shared" si="37"/>
        <v>-3</v>
      </c>
      <c r="S24" s="133">
        <f t="shared" si="38"/>
        <v>0</v>
      </c>
      <c r="T24" s="133">
        <f t="shared" si="39"/>
        <v>3</v>
      </c>
      <c r="U24" s="133"/>
      <c r="V24" s="834">
        <f>Q24*FactorPts+(GDzero+R24)*FactorGD+S24*FactorFor</f>
        <v>10047000</v>
      </c>
      <c r="W24" s="133">
        <f t="shared" si="40"/>
        <v>1</v>
      </c>
      <c r="X24" s="133">
        <f t="shared" si="41"/>
        <v>0</v>
      </c>
      <c r="Y24" s="133" t="str">
        <f>IF(AND(V24=V23,V24&lt;&gt;V25),IF(AA24&gt;AA23,3,IF(AA24=AA23,1,0)),IF(AND(V24=V25,V24&lt;&gt;V23),IF(AC24&gt;AC25,3,IF(AC24=AC25,1,0)),""))</f>
        <v/>
      </c>
      <c r="Z24" s="133" t="str">
        <f t="shared" si="42"/>
        <v/>
      </c>
      <c r="AA24" s="842">
        <f>$H$19</f>
        <v>0</v>
      </c>
      <c r="AB24" s="133"/>
      <c r="AC24" s="843">
        <f>$K$19</f>
        <v>0</v>
      </c>
      <c r="AD24" s="133">
        <f t="shared" si="43"/>
        <v>0</v>
      </c>
      <c r="AE24" s="133" t="str">
        <f t="shared" si="44"/>
        <v/>
      </c>
    </row>
    <row r="25" ht="14.25" customHeight="1">
      <c r="B25" s="336"/>
      <c r="C25" s="133"/>
      <c r="O25" s="133" t="s">
        <v>118</v>
      </c>
      <c r="P25" s="153" t="str">
        <f>$P$7</f>
        <v>Switzerland</v>
      </c>
      <c r="Q25" s="133">
        <f t="shared" si="36"/>
        <v>1</v>
      </c>
      <c r="R25" s="133">
        <f t="shared" si="37"/>
        <v>-1</v>
      </c>
      <c r="S25" s="133">
        <f t="shared" si="38"/>
        <v>0</v>
      </c>
      <c r="T25" s="133">
        <f t="shared" si="39"/>
        <v>1</v>
      </c>
      <c r="U25" s="133"/>
      <c r="V25" s="834">
        <f>Q25*FactorPts+(GDzero+R25)*FactorGD+S25*FactorFor</f>
        <v>10049000</v>
      </c>
      <c r="W25" s="133">
        <f t="shared" si="40"/>
        <v>2</v>
      </c>
      <c r="X25" s="133">
        <f t="shared" si="41"/>
        <v>0</v>
      </c>
      <c r="Y25" s="133" t="str">
        <f>IF(AND(V25=V23,V25&lt;&gt;V24),IF(AB25&gt;AB23,3,IF(AB25=AB23,1,0)),IF(AND(V25=V24,V25&lt;&gt;V23),IF(AC25&gt;AC24,3,IF(AC25=AC24,1,0)),""))</f>
        <v/>
      </c>
      <c r="Z25" s="133" t="str">
        <f t="shared" si="42"/>
        <v/>
      </c>
      <c r="AA25" s="842"/>
      <c r="AB25" s="133">
        <f>$H$21</f>
        <v>0</v>
      </c>
      <c r="AC25" s="843">
        <f>$I$21</f>
        <v>0</v>
      </c>
      <c r="AD25" s="133">
        <f t="shared" si="43"/>
        <v>0</v>
      </c>
      <c r="AE25" s="133" t="str">
        <f t="shared" si="44"/>
        <v/>
      </c>
    </row>
    <row r="26" ht="14.25" customHeight="1">
      <c r="B26" s="336"/>
      <c r="C26" s="133"/>
      <c r="O26" s="133"/>
      <c r="P26" s="848" t="str">
        <f>$P$6</f>
        <v>Hungary</v>
      </c>
      <c r="Q26" s="849"/>
      <c r="R26" s="849"/>
      <c r="S26" s="849"/>
      <c r="T26" s="849"/>
      <c r="U26" s="849"/>
      <c r="V26" s="52"/>
      <c r="W26" s="52"/>
      <c r="X26" s="849"/>
      <c r="Y26" s="849"/>
      <c r="Z26" s="849"/>
      <c r="AA26" s="850"/>
      <c r="AB26" s="849"/>
      <c r="AC26" s="851"/>
      <c r="AD26" s="52"/>
      <c r="AE26" s="849"/>
    </row>
    <row r="27" ht="14.25" customHeight="1">
      <c r="O27" s="133"/>
      <c r="Q27" s="52"/>
      <c r="R27" s="52"/>
      <c r="S27" s="52"/>
      <c r="T27" s="52"/>
      <c r="U27" s="52"/>
      <c r="V27" s="52"/>
      <c r="W27" s="52"/>
      <c r="X27" s="849"/>
      <c r="Y27" s="849"/>
      <c r="Z27" s="849"/>
      <c r="AA27" s="850"/>
      <c r="AB27" s="849"/>
      <c r="AC27" s="851"/>
      <c r="AD27" s="52"/>
      <c r="AE27" s="849"/>
    </row>
    <row r="28" ht="14.25" customHeight="1">
      <c r="O28" s="133" t="s">
        <v>101</v>
      </c>
      <c r="P28" s="153" t="str">
        <f>$P$4</f>
        <v>Germany</v>
      </c>
      <c r="Q28" s="133">
        <f t="shared" ref="Q28:Q30" si="45">SUMIFS($H$4:$H$9,$B$4:$B$9,$P28,$D$4:$D$9,"&lt;&gt;"&amp;$P$31)+SUMIFS($I$4:$I$9,$B$4:$B$9,"&lt;&gt;"&amp;$P$31,$D$4:$D$9,$P28)</f>
        <v>6</v>
      </c>
      <c r="R28" s="133">
        <f t="shared" ref="R28:R30" si="46">S28-T28</f>
        <v>3</v>
      </c>
      <c r="S28" s="133">
        <f t="shared" ref="S28:S30" si="47">SUMIFS($E$4:$E$9,$B$4:$B$9,$P28,$D$4:$D$9,"&lt;&gt;"&amp;$P$31)+SUMIFS($G$4:$G$9,$B$4:$B$9,"&lt;&gt;"&amp;$P$31,$D$4:$D$9,$P28)</f>
        <v>3</v>
      </c>
      <c r="T28" s="133">
        <f t="shared" ref="T28:T30" si="48">SUMIFS($G$4:$G$9,$B$4:$B$9,$P28,$D$4:$D$9,"&lt;&gt;"&amp;$P$31)+SUMIFS($E$4:$E$9,$B$4:$B$9,"&lt;&gt;"&amp;$P$31,$D$4:$D$9,$P28)</f>
        <v>0</v>
      </c>
      <c r="U28" s="133"/>
      <c r="V28" s="834">
        <f>Q28*FactorPts+(GDzero+R28)*FactorGD+S28*FactorFor</f>
        <v>60053030</v>
      </c>
      <c r="W28" s="133">
        <f t="shared" ref="W28:W30" si="49">RANK(V28,V$28:V$30,1)</f>
        <v>3</v>
      </c>
      <c r="X28" s="133">
        <f t="shared" ref="X28:X30" si="50">IF(AND($Q$4=$Q$6,$Q$4=$Q$7,$Q$4&lt;&gt;$Q$5),W28,0)</f>
        <v>0</v>
      </c>
      <c r="Y28" s="133" t="str">
        <f>IF(AND(V28=V29,V28&lt;&gt;V30),IF(AA28&gt;AA29,3,IF(AA28=AA29,1,0)),IF(AND(V28=V30,V28&lt;&gt;V29),IF(AB28&gt;AB30,3,IF(AB28=AB30,1,0)),""))</f>
        <v/>
      </c>
      <c r="Z28" s="133" t="str">
        <f t="shared" ref="Z28:Z30" si="51">IF(X28&gt;0,Y28,"")</f>
        <v/>
      </c>
      <c r="AA28" s="842">
        <f>$J$18</f>
        <v>2</v>
      </c>
      <c r="AB28" s="133">
        <f>$K$18</f>
        <v>1</v>
      </c>
      <c r="AC28" s="843"/>
      <c r="AD28" s="133">
        <f t="shared" ref="AD28:AD30" si="52">IF(AND($AF$16,$AD$4=$AD$6,$AD$4=$AD$7,$AD$4&lt;&gt;$AD$5),W28,0)</f>
        <v>0</v>
      </c>
      <c r="AE28" s="133" t="str">
        <f t="shared" ref="AE28:AE30" si="53">IF(AD28&gt;0,Y28,"")</f>
        <v/>
      </c>
    </row>
    <row r="29" ht="14.25" customHeight="1">
      <c r="O29" s="133" t="s">
        <v>102</v>
      </c>
      <c r="P29" s="153" t="str">
        <f>$P$6</f>
        <v>Hungary</v>
      </c>
      <c r="Q29" s="133">
        <f t="shared" si="45"/>
        <v>0</v>
      </c>
      <c r="R29" s="133">
        <f t="shared" si="46"/>
        <v>-3</v>
      </c>
      <c r="S29" s="133">
        <f t="shared" si="47"/>
        <v>1</v>
      </c>
      <c r="T29" s="133">
        <f t="shared" si="48"/>
        <v>4</v>
      </c>
      <c r="U29" s="133"/>
      <c r="V29" s="834">
        <f>Q29*FactorPts+(GDzero+R29)*FactorGD+S29*FactorFor</f>
        <v>47010</v>
      </c>
      <c r="W29" s="133">
        <f t="shared" si="49"/>
        <v>1</v>
      </c>
      <c r="X29" s="133">
        <f t="shared" si="50"/>
        <v>0</v>
      </c>
      <c r="Y29" s="133" t="str">
        <f>IF(AND(V29=V28,V29&lt;&gt;V30),IF(AA29&gt;AA28,3,IF(AA29=AA28,1,0)),IF(AND(V29=V30,V29&lt;&gt;V28),IF(AC29&gt;AC30,3,IF(AC29=AC30,1,0)),""))</f>
        <v/>
      </c>
      <c r="Z29" s="133" t="str">
        <f t="shared" si="51"/>
        <v/>
      </c>
      <c r="AA29" s="842">
        <f>$H$20</f>
        <v>0</v>
      </c>
      <c r="AB29" s="133"/>
      <c r="AC29" s="843">
        <f>$K$20</f>
        <v>1</v>
      </c>
      <c r="AD29" s="133">
        <f t="shared" si="52"/>
        <v>0</v>
      </c>
      <c r="AE29" s="133" t="str">
        <f t="shared" si="53"/>
        <v/>
      </c>
    </row>
    <row r="30" ht="14.25" customHeight="1">
      <c r="O30" s="133" t="s">
        <v>118</v>
      </c>
      <c r="P30" s="153" t="str">
        <f>$P$7</f>
        <v>Switzerland</v>
      </c>
      <c r="Q30" s="133">
        <f t="shared" si="45"/>
        <v>3</v>
      </c>
      <c r="R30" s="133">
        <f t="shared" si="46"/>
        <v>0</v>
      </c>
      <c r="S30" s="133">
        <f t="shared" si="47"/>
        <v>2</v>
      </c>
      <c r="T30" s="133">
        <f t="shared" si="48"/>
        <v>2</v>
      </c>
      <c r="U30" s="133"/>
      <c r="V30" s="834">
        <f>Q30*FactorPts+(GDzero+R30)*FactorGD+S30*FactorFor</f>
        <v>30050020</v>
      </c>
      <c r="W30" s="133">
        <f t="shared" si="49"/>
        <v>2</v>
      </c>
      <c r="X30" s="133">
        <f t="shared" si="50"/>
        <v>0</v>
      </c>
      <c r="Y30" s="133" t="str">
        <f>IF(AND(V30=V28,V30&lt;&gt;V29),IF(AB30&gt;AB28,3,IF(AB30=AB28,1,0)),IF(AND(V30=V29,V30&lt;&gt;V28),IF(AC30&gt;AC29,3,IF(AC30=AC29,1,0)),""))</f>
        <v/>
      </c>
      <c r="Z30" s="133" t="str">
        <f t="shared" si="51"/>
        <v/>
      </c>
      <c r="AA30" s="842"/>
      <c r="AB30" s="133">
        <f>$H$21</f>
        <v>0</v>
      </c>
      <c r="AC30" s="843">
        <f>$J$21</f>
        <v>2</v>
      </c>
      <c r="AD30" s="133">
        <f t="shared" si="52"/>
        <v>0</v>
      </c>
      <c r="AE30" s="133" t="str">
        <f t="shared" si="53"/>
        <v/>
      </c>
    </row>
    <row r="31" ht="14.25" customHeight="1">
      <c r="O31" s="133"/>
      <c r="P31" s="848" t="str">
        <f>$P$5</f>
        <v>Scotland</v>
      </c>
      <c r="Q31" s="849"/>
      <c r="R31" s="849"/>
      <c r="S31" s="849"/>
      <c r="T31" s="849"/>
      <c r="U31" s="849"/>
      <c r="V31" s="52"/>
      <c r="W31" s="52"/>
      <c r="X31" s="849"/>
      <c r="Y31" s="849"/>
      <c r="Z31" s="849"/>
      <c r="AA31" s="850"/>
      <c r="AB31" s="849"/>
      <c r="AC31" s="851"/>
      <c r="AD31" s="52"/>
      <c r="AE31" s="849"/>
    </row>
    <row r="32" ht="14.25" customHeight="1">
      <c r="O32" s="133"/>
      <c r="Q32" s="52"/>
      <c r="R32" s="52"/>
      <c r="S32" s="52"/>
      <c r="T32" s="52"/>
      <c r="U32" s="52"/>
      <c r="V32" s="52"/>
      <c r="W32" s="52"/>
      <c r="X32" s="849"/>
      <c r="Y32" s="849"/>
      <c r="Z32" s="849"/>
      <c r="AA32" s="850"/>
      <c r="AB32" s="849"/>
      <c r="AC32" s="851"/>
      <c r="AD32" s="52"/>
      <c r="AE32" s="849"/>
    </row>
    <row r="33" ht="14.25" customHeight="1">
      <c r="O33" s="133" t="s">
        <v>101</v>
      </c>
      <c r="P33" s="153" t="str">
        <f>$P$5</f>
        <v>Scotland</v>
      </c>
      <c r="Q33" s="133">
        <f t="shared" ref="Q33:Q35" si="54">SUMIFS($H$4:$H$9,$B$4:$B$9,$P33,$D$4:$D$9,"&lt;&gt;"&amp;$P$36)+SUMIFS($I$4:$I$9,$B$4:$B$9,"&lt;&gt;"&amp;$P$36,$D$4:$D$9,$P33)</f>
        <v>2</v>
      </c>
      <c r="R33" s="133">
        <f t="shared" ref="R33:R35" si="55">S33-T33</f>
        <v>0</v>
      </c>
      <c r="S33" s="133">
        <f t="shared" ref="S33:S35" si="56">SUMIFS($E$4:$E$9,$B$4:$B$9,$P33,$D$4:$D$9,"&lt;&gt;"&amp;$P$36)+SUMIFS($G$4:$G$9,$B$4:$B$9,"&lt;&gt;"&amp;$P$36,$D$4:$D$9,$P33)</f>
        <v>0</v>
      </c>
      <c r="T33" s="133">
        <f t="shared" ref="T33:T35" si="57">SUMIFS($G$4:$G$9,$B$4:$B$9,$P33,$D$4:$D$9,"&lt;&gt;"&amp;$P$36)+SUMIFS($E$4:$E$9,$B$4:$B$9,"&lt;&gt;"&amp;$P$36,$D$4:$D$9,$P33)</f>
        <v>0</v>
      </c>
      <c r="U33" s="133"/>
      <c r="V33" s="834">
        <f>Q33*FactorPts+(GDzero+R33)*FactorGD+S33*FactorFor</f>
        <v>20050000</v>
      </c>
      <c r="W33" s="133">
        <f t="shared" ref="W33:W35" si="58">RANK(V33,V$33:V$35,1)</f>
        <v>2</v>
      </c>
      <c r="X33" s="133">
        <f t="shared" ref="X33:X35" si="59">IF(AND($Q$5=$Q$6,$Q$5=$Q$7,$Q$5&lt;&gt;$Q$4),W33,0)</f>
        <v>0</v>
      </c>
      <c r="Y33" s="133" t="str">
        <f>IF(AND(V33=V34,V33&lt;&gt;V35),IF(AA33&gt;AA34,3,IF(AA33=AA34,1,0)),IF(AND(V33=V35,V33&lt;&gt;V34),IF(AB33&gt;AB35,3,IF(AB33=AB35,1,0)),""))</f>
        <v/>
      </c>
      <c r="Z33" s="133" t="str">
        <f t="shared" ref="Z33:Z35" si="60">IF(X33&gt;0,Y33,"")</f>
        <v/>
      </c>
      <c r="AA33" s="842">
        <f>$J$19</f>
        <v>0</v>
      </c>
      <c r="AB33" s="133">
        <f>$K$19</f>
        <v>0</v>
      </c>
      <c r="AC33" s="843"/>
      <c r="AD33" s="133">
        <f t="shared" ref="AD33:AD35" si="61">IF(AND($AF$16,$AD$5=$AD$6,$AD$5=$AD$7,$AD$5&lt;&gt;$AD$4),W33,0)</f>
        <v>0</v>
      </c>
      <c r="AE33" s="133" t="str">
        <f t="shared" ref="AE33:AE35" si="62">IF(AD33&gt;0,Y33,"")</f>
        <v/>
      </c>
    </row>
    <row r="34" ht="14.25" customHeight="1">
      <c r="O34" s="133" t="s">
        <v>102</v>
      </c>
      <c r="P34" s="153" t="str">
        <f>$P$6</f>
        <v>Hungary</v>
      </c>
      <c r="Q34" s="133">
        <f t="shared" si="54"/>
        <v>1</v>
      </c>
      <c r="R34" s="133">
        <f t="shared" si="55"/>
        <v>-1</v>
      </c>
      <c r="S34" s="133">
        <f t="shared" si="56"/>
        <v>1</v>
      </c>
      <c r="T34" s="133">
        <f t="shared" si="57"/>
        <v>2</v>
      </c>
      <c r="U34" s="133"/>
      <c r="V34" s="834">
        <f>Q34*FactorPts+(GDzero+R34)*FactorGD+S34*FactorFor</f>
        <v>10049010</v>
      </c>
      <c r="W34" s="133">
        <f t="shared" si="58"/>
        <v>1</v>
      </c>
      <c r="X34" s="133">
        <f t="shared" si="59"/>
        <v>0</v>
      </c>
      <c r="Y34" s="133" t="str">
        <f>IF(AND(V34=V33,V34&lt;&gt;V35),IF(AA34&gt;AA33,3,IF(AA34=AA33,1,0)),IF(AND(V34=V35,V34&lt;&gt;V33),IF(AC34&gt;AC35,3,IF(AC34=AC35,1,0)),""))</f>
        <v/>
      </c>
      <c r="Z34" s="133" t="str">
        <f t="shared" si="60"/>
        <v/>
      </c>
      <c r="AA34" s="842">
        <f>$I$20</f>
        <v>0</v>
      </c>
      <c r="AB34" s="133"/>
      <c r="AC34" s="843">
        <f>$K$20</f>
        <v>1</v>
      </c>
      <c r="AD34" s="133">
        <f t="shared" si="61"/>
        <v>0</v>
      </c>
      <c r="AE34" s="133" t="str">
        <f t="shared" si="62"/>
        <v/>
      </c>
    </row>
    <row r="35" ht="14.25" customHeight="1">
      <c r="O35" s="133" t="s">
        <v>118</v>
      </c>
      <c r="P35" s="153" t="str">
        <f>$P$7</f>
        <v>Switzerland</v>
      </c>
      <c r="Q35" s="133">
        <f t="shared" si="54"/>
        <v>4</v>
      </c>
      <c r="R35" s="133">
        <f t="shared" si="55"/>
        <v>1</v>
      </c>
      <c r="S35" s="133">
        <f t="shared" si="56"/>
        <v>2</v>
      </c>
      <c r="T35" s="133">
        <f t="shared" si="57"/>
        <v>1</v>
      </c>
      <c r="U35" s="133"/>
      <c r="V35" s="834">
        <f>Q35*FactorPts+(GDzero+R35)*FactorGD+S35*FactorFor</f>
        <v>40051020</v>
      </c>
      <c r="W35" s="133">
        <f t="shared" si="58"/>
        <v>3</v>
      </c>
      <c r="X35" s="133">
        <f t="shared" si="59"/>
        <v>0</v>
      </c>
      <c r="Y35" s="133" t="str">
        <f>IF(AND(V35=V33,V35&lt;&gt;V34),IF(AB35&gt;AB33,3,IF(AB35=AB33,1,0)),IF(AND(V35=V34,V35&lt;&gt;V33),IF(AC35&gt;AC34,3,IF(AC35=AC34,1,0)),""))</f>
        <v/>
      </c>
      <c r="Z35" s="133" t="str">
        <f t="shared" si="60"/>
        <v/>
      </c>
      <c r="AA35" s="852"/>
      <c r="AB35" s="853">
        <f>$I$21</f>
        <v>0</v>
      </c>
      <c r="AC35" s="854">
        <f>$J$21</f>
        <v>2</v>
      </c>
      <c r="AD35" s="133">
        <f t="shared" si="61"/>
        <v>0</v>
      </c>
      <c r="AE35" s="133" t="str">
        <f t="shared" si="62"/>
        <v/>
      </c>
    </row>
    <row r="36" ht="14.25" customHeight="1">
      <c r="O36" s="133"/>
      <c r="P36" s="848" t="str">
        <f>$P$4</f>
        <v>Germany</v>
      </c>
      <c r="Q36" s="133"/>
      <c r="R36" s="133"/>
      <c r="S36" s="133"/>
      <c r="T36" s="133"/>
      <c r="U36" s="133"/>
    </row>
    <row r="37" ht="14.25" customHeight="1">
      <c r="O37" s="133"/>
    </row>
    <row r="38" ht="14.25" customHeight="1">
      <c r="O38" s="133"/>
    </row>
    <row r="39" ht="14.25" customHeight="1">
      <c r="O39" s="133"/>
    </row>
    <row r="40" ht="14.25" customHeight="1">
      <c r="O40" s="133"/>
    </row>
    <row r="41" ht="14.25" customHeight="1">
      <c r="O41" s="133"/>
    </row>
    <row r="42" ht="14.25" customHeight="1">
      <c r="O42" s="133"/>
    </row>
    <row r="43" ht="14.25" customHeight="1">
      <c r="O43" s="133"/>
    </row>
    <row r="44" ht="14.25" customHeight="1">
      <c r="O44" s="133"/>
    </row>
    <row r="45" ht="14.25" customHeight="1">
      <c r="O45" s="133"/>
    </row>
    <row r="46" ht="14.25" customHeight="1">
      <c r="O46" s="133"/>
    </row>
    <row r="47" ht="14.25" customHeight="1">
      <c r="O47" s="133"/>
    </row>
    <row r="48" ht="14.25" customHeight="1">
      <c r="O48" s="133"/>
    </row>
    <row r="49" ht="14.25" customHeight="1">
      <c r="O49" s="133"/>
    </row>
    <row r="50" ht="14.25" customHeight="1">
      <c r="O50" s="133"/>
    </row>
    <row r="51" ht="14.25" customHeight="1">
      <c r="O51" s="133"/>
    </row>
    <row r="52" ht="14.25" customHeight="1">
      <c r="O52" s="133"/>
    </row>
    <row r="53" ht="14.25" customHeight="1">
      <c r="O53" s="133"/>
    </row>
    <row r="54" ht="14.25" customHeight="1">
      <c r="O54" s="133"/>
    </row>
    <row r="55" ht="14.25" customHeight="1">
      <c r="O55" s="133"/>
    </row>
    <row r="56" ht="14.25" customHeight="1">
      <c r="O56" s="133"/>
    </row>
    <row r="57" ht="14.25" customHeight="1">
      <c r="O57" s="133"/>
    </row>
    <row r="58" ht="14.25" customHeight="1">
      <c r="O58" s="133"/>
    </row>
    <row r="59" ht="14.25" customHeight="1">
      <c r="O59" s="133"/>
    </row>
    <row r="60" ht="14.25" customHeight="1">
      <c r="O60" s="133"/>
    </row>
    <row r="61" ht="14.25" customHeight="1">
      <c r="O61" s="133"/>
    </row>
    <row r="62" ht="14.25" customHeight="1">
      <c r="O62" s="133"/>
    </row>
    <row r="63" ht="14.25" customHeight="1">
      <c r="O63" s="133"/>
    </row>
    <row r="64" ht="14.25" customHeight="1">
      <c r="O64" s="133"/>
    </row>
    <row r="65" ht="14.25" customHeight="1">
      <c r="O65" s="133"/>
    </row>
    <row r="66" ht="14.25" customHeight="1">
      <c r="O66" s="133"/>
    </row>
    <row r="67" ht="14.25" customHeight="1">
      <c r="O67" s="133"/>
    </row>
    <row r="68" ht="14.25" customHeight="1">
      <c r="O68" s="133"/>
    </row>
    <row r="69" ht="14.25" customHeight="1">
      <c r="O69" s="133"/>
    </row>
    <row r="70" ht="14.25" customHeight="1">
      <c r="O70" s="133"/>
    </row>
    <row r="71" ht="14.25" customHeight="1">
      <c r="O71" s="133"/>
    </row>
    <row r="72" ht="14.25" customHeight="1">
      <c r="O72" s="133"/>
    </row>
    <row r="73" ht="14.25" customHeight="1">
      <c r="O73" s="133"/>
    </row>
    <row r="74" ht="14.25" customHeight="1">
      <c r="O74" s="133"/>
    </row>
    <row r="75" ht="14.25" customHeight="1">
      <c r="O75" s="133"/>
    </row>
    <row r="76" ht="14.25" customHeight="1">
      <c r="O76" s="133"/>
    </row>
    <row r="77" ht="14.25" customHeight="1">
      <c r="O77" s="133"/>
    </row>
    <row r="78" ht="14.25" customHeight="1">
      <c r="O78" s="133"/>
    </row>
    <row r="79" ht="14.25" customHeight="1">
      <c r="O79" s="133"/>
    </row>
    <row r="80" ht="14.25" customHeight="1">
      <c r="O80" s="133"/>
    </row>
    <row r="81" ht="14.25" customHeight="1">
      <c r="O81" s="133"/>
    </row>
    <row r="82" ht="14.25" customHeight="1">
      <c r="O82" s="133"/>
    </row>
    <row r="83" ht="14.25" customHeight="1">
      <c r="O83" s="133"/>
    </row>
    <row r="84" ht="14.25" customHeight="1">
      <c r="O84" s="133"/>
    </row>
    <row r="85" ht="14.25" customHeight="1">
      <c r="O85" s="133"/>
    </row>
    <row r="86" ht="14.25" customHeight="1">
      <c r="O86" s="133"/>
    </row>
    <row r="87" ht="14.25" customHeight="1">
      <c r="O87" s="133"/>
    </row>
    <row r="88" ht="14.25" customHeight="1">
      <c r="O88" s="133"/>
    </row>
    <row r="89" ht="14.25" customHeight="1">
      <c r="O89" s="133"/>
    </row>
    <row r="90" ht="14.25" customHeight="1">
      <c r="O90" s="133"/>
    </row>
    <row r="91" ht="14.25" customHeight="1">
      <c r="O91" s="133"/>
    </row>
    <row r="92" ht="14.25" customHeight="1">
      <c r="O92" s="133"/>
    </row>
    <row r="93" ht="14.25" customHeight="1">
      <c r="O93" s="133"/>
    </row>
    <row r="94" ht="14.25" customHeight="1">
      <c r="O94" s="133"/>
    </row>
    <row r="95" ht="14.25" customHeight="1">
      <c r="O95" s="133"/>
    </row>
    <row r="96" ht="14.25" customHeight="1">
      <c r="O96" s="133"/>
    </row>
    <row r="97" ht="14.25" customHeight="1">
      <c r="O97" s="133"/>
    </row>
    <row r="98" ht="14.25" customHeight="1">
      <c r="O98" s="133"/>
    </row>
    <row r="99" ht="14.25" customHeight="1">
      <c r="O99" s="133"/>
    </row>
    <row r="100" ht="14.25" customHeight="1">
      <c r="O100" s="133"/>
    </row>
    <row r="101" ht="14.25" customHeight="1">
      <c r="O101" s="133"/>
    </row>
    <row r="102" ht="14.25" customHeight="1">
      <c r="O102" s="133"/>
    </row>
    <row r="103" ht="14.25" customHeight="1">
      <c r="O103" s="133"/>
    </row>
    <row r="104" ht="14.25" customHeight="1">
      <c r="O104" s="133"/>
    </row>
    <row r="105" ht="14.25" customHeight="1">
      <c r="O105" s="133"/>
    </row>
    <row r="106" ht="14.25" customHeight="1">
      <c r="O106" s="133"/>
    </row>
    <row r="107" ht="14.25" customHeight="1">
      <c r="O107" s="133"/>
    </row>
    <row r="108" ht="14.25" customHeight="1">
      <c r="O108" s="133"/>
    </row>
    <row r="109" ht="14.25" customHeight="1">
      <c r="O109" s="133"/>
    </row>
    <row r="110" ht="14.25" customHeight="1">
      <c r="O110" s="133"/>
    </row>
    <row r="111" ht="14.25" customHeight="1">
      <c r="O111" s="133"/>
    </row>
    <row r="112" ht="14.25" customHeight="1">
      <c r="O112" s="133"/>
    </row>
    <row r="113" ht="14.25" customHeight="1">
      <c r="O113" s="133"/>
    </row>
    <row r="114" ht="14.25" customHeight="1">
      <c r="O114" s="133"/>
    </row>
    <row r="115" ht="14.25" customHeight="1">
      <c r="O115" s="133"/>
    </row>
    <row r="116" ht="14.25" customHeight="1">
      <c r="O116" s="133"/>
    </row>
    <row r="117" ht="14.25" customHeight="1">
      <c r="O117" s="133"/>
    </row>
    <row r="118" ht="14.25" customHeight="1">
      <c r="O118" s="133"/>
    </row>
    <row r="119" ht="14.25" customHeight="1">
      <c r="O119" s="133"/>
    </row>
    <row r="120" ht="14.25" customHeight="1">
      <c r="O120" s="133"/>
    </row>
    <row r="121" ht="14.25" customHeight="1">
      <c r="O121" s="133"/>
    </row>
    <row r="122" ht="14.25" customHeight="1">
      <c r="O122" s="133"/>
    </row>
    <row r="123" ht="14.25" customHeight="1">
      <c r="O123" s="133"/>
    </row>
    <row r="124" ht="14.25" customHeight="1">
      <c r="O124" s="133"/>
    </row>
    <row r="125" ht="14.25" customHeight="1">
      <c r="O125" s="133"/>
    </row>
    <row r="126" ht="14.25" customHeight="1">
      <c r="O126" s="133"/>
    </row>
    <row r="127" ht="14.25" customHeight="1">
      <c r="O127" s="133"/>
    </row>
    <row r="128" ht="14.25" customHeight="1">
      <c r="O128" s="133"/>
    </row>
    <row r="129" ht="14.25" customHeight="1">
      <c r="O129" s="133"/>
    </row>
    <row r="130" ht="14.25" customHeight="1">
      <c r="O130" s="133"/>
    </row>
    <row r="131" ht="14.25" customHeight="1">
      <c r="O131" s="133"/>
    </row>
    <row r="132" ht="14.25" customHeight="1">
      <c r="O132" s="133"/>
    </row>
    <row r="133" ht="14.25" customHeight="1">
      <c r="O133" s="133"/>
    </row>
    <row r="134" ht="14.25" customHeight="1">
      <c r="O134" s="133"/>
    </row>
    <row r="135" ht="14.25" customHeight="1">
      <c r="O135" s="133"/>
    </row>
    <row r="136" ht="14.25" customHeight="1">
      <c r="O136" s="133"/>
    </row>
    <row r="137" ht="14.25" customHeight="1">
      <c r="O137" s="133"/>
    </row>
    <row r="138" ht="14.25" customHeight="1">
      <c r="O138" s="133"/>
    </row>
    <row r="139" ht="14.25" customHeight="1">
      <c r="O139" s="133"/>
    </row>
    <row r="140" ht="14.25" customHeight="1">
      <c r="O140" s="133"/>
    </row>
    <row r="141" ht="14.25" customHeight="1">
      <c r="O141" s="133"/>
    </row>
    <row r="142" ht="14.25" customHeight="1">
      <c r="O142" s="133"/>
    </row>
    <row r="143" ht="14.25" customHeight="1">
      <c r="O143" s="133"/>
    </row>
    <row r="144" ht="14.25" customHeight="1">
      <c r="O144" s="133"/>
    </row>
    <row r="145" ht="14.25" customHeight="1">
      <c r="O145" s="133"/>
    </row>
    <row r="146" ht="14.25" customHeight="1">
      <c r="O146" s="133"/>
    </row>
    <row r="147" ht="14.25" customHeight="1">
      <c r="O147" s="133"/>
    </row>
    <row r="148" ht="14.25" customHeight="1">
      <c r="O148" s="133"/>
    </row>
    <row r="149" ht="14.25" customHeight="1">
      <c r="O149" s="133"/>
    </row>
    <row r="150" ht="14.25" customHeight="1">
      <c r="O150" s="133"/>
    </row>
    <row r="151" ht="14.25" customHeight="1">
      <c r="O151" s="133"/>
    </row>
    <row r="152" ht="14.25" customHeight="1">
      <c r="O152" s="133"/>
    </row>
    <row r="153" ht="14.25" customHeight="1">
      <c r="O153" s="133"/>
    </row>
    <row r="154" ht="14.25" customHeight="1">
      <c r="O154" s="133"/>
    </row>
    <row r="155" ht="14.25" customHeight="1">
      <c r="O155" s="133"/>
    </row>
    <row r="156" ht="14.25" customHeight="1">
      <c r="O156" s="133"/>
    </row>
    <row r="157" ht="14.25" customHeight="1">
      <c r="O157" s="133"/>
    </row>
    <row r="158" ht="14.25" customHeight="1">
      <c r="O158" s="133"/>
    </row>
    <row r="159" ht="14.25" customHeight="1">
      <c r="O159" s="133"/>
    </row>
    <row r="160" ht="14.25" customHeight="1">
      <c r="O160" s="133"/>
    </row>
    <row r="161" ht="14.25" customHeight="1">
      <c r="O161" s="133"/>
    </row>
    <row r="162" ht="14.25" customHeight="1">
      <c r="O162" s="133"/>
    </row>
    <row r="163" ht="14.25" customHeight="1">
      <c r="O163" s="133"/>
    </row>
    <row r="164" ht="14.25" customHeight="1">
      <c r="O164" s="133"/>
    </row>
    <row r="165" ht="14.25" customHeight="1">
      <c r="O165" s="133"/>
    </row>
    <row r="166" ht="14.25" customHeight="1">
      <c r="O166" s="133"/>
    </row>
    <row r="167" ht="14.25" customHeight="1">
      <c r="O167" s="133"/>
    </row>
    <row r="168" ht="14.25" customHeight="1">
      <c r="O168" s="133"/>
    </row>
    <row r="169" ht="14.25" customHeight="1">
      <c r="O169" s="133"/>
    </row>
    <row r="170" ht="14.25" customHeight="1">
      <c r="O170" s="133"/>
    </row>
    <row r="171" ht="14.25" customHeight="1">
      <c r="O171" s="133"/>
    </row>
    <row r="172" ht="14.25" customHeight="1">
      <c r="O172" s="133"/>
    </row>
    <row r="173" ht="14.25" customHeight="1">
      <c r="O173" s="133"/>
    </row>
    <row r="174" ht="14.25" customHeight="1">
      <c r="O174" s="133"/>
    </row>
    <row r="175" ht="14.25" customHeight="1">
      <c r="O175" s="133"/>
    </row>
    <row r="176" ht="14.25" customHeight="1">
      <c r="O176" s="133"/>
    </row>
    <row r="177" ht="14.25" customHeight="1">
      <c r="O177" s="133"/>
    </row>
    <row r="178" ht="14.25" customHeight="1">
      <c r="O178" s="133"/>
    </row>
    <row r="179" ht="14.25" customHeight="1">
      <c r="O179" s="133"/>
    </row>
    <row r="180" ht="14.25" customHeight="1">
      <c r="O180" s="133"/>
    </row>
    <row r="181" ht="14.25" customHeight="1">
      <c r="O181" s="133"/>
    </row>
    <row r="182" ht="14.25" customHeight="1">
      <c r="O182" s="133"/>
    </row>
    <row r="183" ht="14.25" customHeight="1">
      <c r="O183" s="133"/>
    </row>
    <row r="184" ht="14.25" customHeight="1">
      <c r="O184" s="133"/>
    </row>
    <row r="185" ht="14.25" customHeight="1">
      <c r="O185" s="133"/>
    </row>
    <row r="186" ht="14.25" customHeight="1">
      <c r="O186" s="133"/>
    </row>
    <row r="187" ht="14.25" customHeight="1">
      <c r="O187" s="133"/>
    </row>
    <row r="188" ht="14.25" customHeight="1">
      <c r="O188" s="133"/>
    </row>
    <row r="189" ht="14.25" customHeight="1">
      <c r="O189" s="133"/>
    </row>
    <row r="190" ht="14.25" customHeight="1">
      <c r="O190" s="133"/>
    </row>
    <row r="191" ht="14.25" customHeight="1">
      <c r="O191" s="133"/>
    </row>
    <row r="192" ht="14.25" customHeight="1">
      <c r="O192" s="133"/>
    </row>
    <row r="193" ht="14.25" customHeight="1">
      <c r="O193" s="133"/>
    </row>
    <row r="194" ht="14.25" customHeight="1">
      <c r="O194" s="133"/>
    </row>
    <row r="195" ht="14.25" customHeight="1">
      <c r="O195" s="133"/>
    </row>
    <row r="196" ht="14.25" customHeight="1">
      <c r="O196" s="133"/>
    </row>
    <row r="197" ht="14.25" customHeight="1">
      <c r="O197" s="133"/>
    </row>
    <row r="198" ht="14.25" customHeight="1">
      <c r="O198" s="133"/>
    </row>
    <row r="199" ht="14.25" customHeight="1">
      <c r="O199" s="133"/>
    </row>
    <row r="200" ht="14.25" customHeight="1">
      <c r="O200" s="133"/>
    </row>
    <row r="201" ht="14.25" customHeight="1">
      <c r="O201" s="133"/>
    </row>
    <row r="202" ht="14.25" customHeight="1">
      <c r="O202" s="133"/>
    </row>
    <row r="203" ht="14.25" customHeight="1">
      <c r="O203" s="133"/>
    </row>
    <row r="204" ht="14.25" customHeight="1">
      <c r="O204" s="133"/>
    </row>
    <row r="205" ht="14.25" customHeight="1">
      <c r="O205" s="133"/>
    </row>
    <row r="206" ht="14.25" customHeight="1">
      <c r="O206" s="133"/>
    </row>
    <row r="207" ht="14.25" customHeight="1">
      <c r="O207" s="133"/>
    </row>
    <row r="208" ht="14.25" customHeight="1">
      <c r="O208" s="133"/>
    </row>
    <row r="209" ht="14.25" customHeight="1">
      <c r="O209" s="133"/>
    </row>
    <row r="210" ht="14.25" customHeight="1">
      <c r="O210" s="133"/>
    </row>
    <row r="211" ht="14.25" customHeight="1">
      <c r="O211" s="133"/>
    </row>
    <row r="212" ht="14.25" customHeight="1">
      <c r="O212" s="133"/>
    </row>
    <row r="213" ht="14.25" customHeight="1">
      <c r="O213" s="133"/>
    </row>
    <row r="214" ht="14.25" customHeight="1">
      <c r="O214" s="133"/>
    </row>
    <row r="215" ht="14.25" customHeight="1">
      <c r="O215" s="133"/>
    </row>
    <row r="216" ht="14.25" customHeight="1">
      <c r="O216" s="133"/>
    </row>
    <row r="217" ht="14.25" customHeight="1">
      <c r="O217" s="133"/>
    </row>
    <row r="218" ht="14.25" customHeight="1">
      <c r="O218" s="133"/>
    </row>
    <row r="219" ht="14.25" customHeight="1">
      <c r="O219" s="133"/>
    </row>
    <row r="220" ht="14.25" customHeight="1">
      <c r="O220" s="133"/>
    </row>
    <row r="221" ht="14.25" customHeight="1">
      <c r="O221" s="133"/>
    </row>
    <row r="222" ht="14.25" customHeight="1">
      <c r="O222" s="133"/>
    </row>
    <row r="223" ht="14.25" customHeight="1">
      <c r="O223" s="133"/>
    </row>
    <row r="224" ht="14.25" customHeight="1">
      <c r="O224" s="133"/>
    </row>
    <row r="225" ht="14.25" customHeight="1">
      <c r="O225" s="133"/>
    </row>
    <row r="226" ht="14.25" customHeight="1">
      <c r="O226" s="133"/>
    </row>
    <row r="227" ht="14.25" customHeight="1">
      <c r="O227" s="133"/>
    </row>
    <row r="228" ht="14.25" customHeight="1">
      <c r="O228" s="133"/>
    </row>
    <row r="229" ht="14.25" customHeight="1">
      <c r="O229" s="133"/>
    </row>
    <row r="230" ht="14.25" customHeight="1">
      <c r="O230" s="133"/>
    </row>
    <row r="231" ht="14.25" customHeight="1">
      <c r="O231" s="133"/>
    </row>
    <row r="232" ht="14.25" customHeight="1">
      <c r="O232" s="133"/>
    </row>
    <row r="233" ht="14.25" customHeight="1">
      <c r="O233" s="133"/>
    </row>
    <row r="234" ht="14.25" customHeight="1">
      <c r="O234" s="133"/>
    </row>
    <row r="235" ht="14.25" customHeight="1">
      <c r="O235" s="133"/>
    </row>
    <row r="236" ht="14.25" customHeight="1">
      <c r="O236" s="133"/>
    </row>
    <row r="237" ht="14.25" customHeight="1">
      <c r="O237" s="133"/>
    </row>
    <row r="238" ht="14.25" customHeight="1">
      <c r="O238" s="133"/>
    </row>
    <row r="239" ht="14.25" customHeight="1">
      <c r="O239" s="133"/>
    </row>
    <row r="240" ht="14.25" customHeight="1">
      <c r="O240" s="133"/>
    </row>
    <row r="241" ht="14.25" customHeight="1">
      <c r="O241" s="133"/>
    </row>
    <row r="242" ht="14.25" customHeight="1">
      <c r="O242" s="133"/>
    </row>
    <row r="243" ht="14.25" customHeight="1">
      <c r="O243" s="133"/>
    </row>
    <row r="244" ht="14.25" customHeight="1">
      <c r="O244" s="133"/>
    </row>
    <row r="245" ht="14.25" customHeight="1">
      <c r="O245" s="133"/>
    </row>
    <row r="246" ht="14.25" customHeight="1">
      <c r="O246" s="133"/>
    </row>
    <row r="247" ht="14.25" customHeight="1">
      <c r="O247" s="133"/>
    </row>
    <row r="248" ht="14.25" customHeight="1">
      <c r="O248" s="133"/>
    </row>
    <row r="249" ht="14.25" customHeight="1">
      <c r="O249" s="133"/>
    </row>
    <row r="250" ht="14.25" customHeight="1">
      <c r="O250" s="133"/>
    </row>
    <row r="251" ht="14.25" customHeight="1">
      <c r="O251" s="133"/>
    </row>
    <row r="252" ht="14.25" customHeight="1">
      <c r="O252" s="133"/>
    </row>
    <row r="253" ht="14.25" customHeight="1">
      <c r="O253" s="133"/>
    </row>
    <row r="254" ht="14.25" customHeight="1">
      <c r="O254" s="133"/>
    </row>
    <row r="255" ht="14.25" customHeight="1">
      <c r="O255" s="133"/>
    </row>
    <row r="256" ht="14.25" customHeight="1">
      <c r="O256" s="133"/>
    </row>
    <row r="257" ht="14.25" customHeight="1">
      <c r="O257" s="133"/>
    </row>
    <row r="258" ht="14.25" customHeight="1">
      <c r="O258" s="133"/>
    </row>
    <row r="259" ht="14.25" customHeight="1">
      <c r="O259" s="133"/>
    </row>
    <row r="260" ht="14.25" customHeight="1">
      <c r="O260" s="133"/>
    </row>
    <row r="261" ht="14.25" customHeight="1">
      <c r="O261" s="133"/>
    </row>
    <row r="262" ht="14.25" customHeight="1">
      <c r="O262" s="133"/>
    </row>
    <row r="263" ht="14.25" customHeight="1">
      <c r="O263" s="133"/>
    </row>
    <row r="264" ht="14.25" customHeight="1">
      <c r="O264" s="133"/>
    </row>
    <row r="265" ht="14.25" customHeight="1">
      <c r="O265" s="133"/>
    </row>
    <row r="266" ht="14.25" customHeight="1">
      <c r="O266" s="133"/>
    </row>
    <row r="267" ht="14.25" customHeight="1">
      <c r="O267" s="133"/>
    </row>
    <row r="268" ht="14.25" customHeight="1">
      <c r="O268" s="133"/>
    </row>
    <row r="269" ht="14.25" customHeight="1">
      <c r="O269" s="133"/>
    </row>
    <row r="270" ht="14.25" customHeight="1">
      <c r="O270" s="133"/>
    </row>
    <row r="271" ht="14.25" customHeight="1">
      <c r="O271" s="133"/>
    </row>
    <row r="272" ht="14.25" customHeight="1">
      <c r="O272" s="133"/>
    </row>
    <row r="273" ht="14.25" customHeight="1">
      <c r="O273" s="133"/>
    </row>
    <row r="274" ht="14.25" customHeight="1">
      <c r="O274" s="133"/>
    </row>
    <row r="275" ht="14.25" customHeight="1">
      <c r="O275" s="133"/>
    </row>
    <row r="276" ht="14.25" customHeight="1">
      <c r="O276" s="133"/>
    </row>
    <row r="277" ht="14.25" customHeight="1">
      <c r="O277" s="133"/>
    </row>
    <row r="278" ht="14.25" customHeight="1">
      <c r="O278" s="133"/>
    </row>
    <row r="279" ht="14.25" customHeight="1">
      <c r="O279" s="133"/>
    </row>
    <row r="280" ht="14.25" customHeight="1">
      <c r="O280" s="133"/>
    </row>
    <row r="281" ht="14.25" customHeight="1">
      <c r="O281" s="133"/>
    </row>
    <row r="282" ht="14.25" customHeight="1">
      <c r="O282" s="133"/>
    </row>
    <row r="283" ht="14.25" customHeight="1">
      <c r="O283" s="133"/>
    </row>
    <row r="284" ht="14.25" customHeight="1">
      <c r="O284" s="133"/>
    </row>
    <row r="285" ht="14.25" customHeight="1">
      <c r="O285" s="133"/>
    </row>
    <row r="286" ht="14.25" customHeight="1">
      <c r="O286" s="133"/>
    </row>
    <row r="287" ht="14.25" customHeight="1">
      <c r="O287" s="133"/>
    </row>
    <row r="288" ht="14.25" customHeight="1">
      <c r="O288" s="133"/>
    </row>
    <row r="289" ht="14.25" customHeight="1">
      <c r="O289" s="133"/>
    </row>
    <row r="290" ht="14.25" customHeight="1">
      <c r="O290" s="133"/>
    </row>
    <row r="291" ht="14.25" customHeight="1">
      <c r="O291" s="133"/>
    </row>
    <row r="292" ht="14.25" customHeight="1">
      <c r="O292" s="133"/>
    </row>
    <row r="293" ht="14.25" customHeight="1">
      <c r="O293" s="133"/>
    </row>
    <row r="294" ht="14.25" customHeight="1">
      <c r="O294" s="133"/>
    </row>
    <row r="295" ht="14.25" customHeight="1">
      <c r="O295" s="133"/>
    </row>
    <row r="296" ht="14.25" customHeight="1">
      <c r="O296" s="133"/>
    </row>
    <row r="297" ht="14.25" customHeight="1">
      <c r="O297" s="133"/>
    </row>
    <row r="298" ht="14.25" customHeight="1">
      <c r="O298" s="133"/>
    </row>
    <row r="299" ht="14.25" customHeight="1">
      <c r="O299" s="133"/>
    </row>
    <row r="300" ht="14.25" customHeight="1">
      <c r="O300" s="133"/>
    </row>
    <row r="301" ht="14.25" customHeight="1">
      <c r="O301" s="133"/>
    </row>
    <row r="302" ht="14.25" customHeight="1">
      <c r="O302" s="133"/>
    </row>
    <row r="303" ht="14.25" customHeight="1">
      <c r="O303" s="133"/>
    </row>
    <row r="304" ht="14.25" customHeight="1">
      <c r="O304" s="133"/>
    </row>
    <row r="305" ht="14.25" customHeight="1">
      <c r="O305" s="133"/>
    </row>
    <row r="306" ht="14.25" customHeight="1">
      <c r="O306" s="133"/>
    </row>
    <row r="307" ht="14.25" customHeight="1">
      <c r="O307" s="133"/>
    </row>
    <row r="308" ht="14.25" customHeight="1">
      <c r="O308" s="133"/>
    </row>
    <row r="309" ht="14.25" customHeight="1">
      <c r="O309" s="133"/>
    </row>
    <row r="310" ht="14.25" customHeight="1">
      <c r="O310" s="133"/>
    </row>
    <row r="311" ht="14.25" customHeight="1">
      <c r="O311" s="133"/>
    </row>
    <row r="312" ht="14.25" customHeight="1">
      <c r="O312" s="133"/>
    </row>
    <row r="313" ht="14.25" customHeight="1">
      <c r="O313" s="133"/>
    </row>
    <row r="314" ht="14.25" customHeight="1">
      <c r="O314" s="133"/>
    </row>
    <row r="315" ht="14.25" customHeight="1">
      <c r="O315" s="133"/>
    </row>
    <row r="316" ht="14.25" customHeight="1">
      <c r="O316" s="133"/>
    </row>
    <row r="317" ht="14.25" customHeight="1">
      <c r="O317" s="133"/>
    </row>
    <row r="318" ht="14.25" customHeight="1">
      <c r="O318" s="133"/>
    </row>
    <row r="319" ht="14.25" customHeight="1">
      <c r="O319" s="133"/>
    </row>
    <row r="320" ht="14.25" customHeight="1">
      <c r="O320" s="133"/>
    </row>
    <row r="321" ht="14.25" customHeight="1">
      <c r="O321" s="133"/>
    </row>
    <row r="322" ht="14.25" customHeight="1">
      <c r="O322" s="133"/>
    </row>
    <row r="323" ht="14.25" customHeight="1">
      <c r="O323" s="133"/>
    </row>
    <row r="324" ht="14.25" customHeight="1">
      <c r="O324" s="133"/>
    </row>
    <row r="325" ht="14.25" customHeight="1">
      <c r="O325" s="133"/>
    </row>
    <row r="326" ht="14.25" customHeight="1">
      <c r="O326" s="133"/>
    </row>
    <row r="327" ht="14.25" customHeight="1">
      <c r="O327" s="133"/>
    </row>
    <row r="328" ht="14.25" customHeight="1">
      <c r="O328" s="133"/>
    </row>
    <row r="329" ht="14.25" customHeight="1">
      <c r="O329" s="133"/>
    </row>
    <row r="330" ht="14.25" customHeight="1">
      <c r="O330" s="133"/>
    </row>
    <row r="331" ht="14.25" customHeight="1">
      <c r="O331" s="133"/>
    </row>
    <row r="332" ht="14.25" customHeight="1">
      <c r="O332" s="133"/>
    </row>
    <row r="333" ht="14.25" customHeight="1">
      <c r="O333" s="133"/>
    </row>
    <row r="334" ht="14.25" customHeight="1">
      <c r="O334" s="133"/>
    </row>
    <row r="335" ht="14.25" customHeight="1">
      <c r="O335" s="133"/>
    </row>
    <row r="336" ht="14.25" customHeight="1">
      <c r="O336" s="133"/>
    </row>
    <row r="337" ht="14.25" customHeight="1">
      <c r="O337" s="133"/>
    </row>
    <row r="338" ht="14.25" customHeight="1">
      <c r="O338" s="133"/>
    </row>
    <row r="339" ht="14.25" customHeight="1">
      <c r="O339" s="133"/>
    </row>
    <row r="340" ht="14.25" customHeight="1">
      <c r="O340" s="133"/>
    </row>
    <row r="341" ht="14.25" customHeight="1">
      <c r="O341" s="133"/>
    </row>
    <row r="342" ht="14.25" customHeight="1">
      <c r="O342" s="133"/>
    </row>
    <row r="343" ht="14.25" customHeight="1">
      <c r="O343" s="133"/>
    </row>
    <row r="344" ht="14.25" customHeight="1">
      <c r="O344" s="133"/>
    </row>
    <row r="345" ht="14.25" customHeight="1">
      <c r="O345" s="133"/>
    </row>
    <row r="346" ht="14.25" customHeight="1">
      <c r="O346" s="133"/>
    </row>
    <row r="347" ht="14.25" customHeight="1">
      <c r="O347" s="133"/>
    </row>
    <row r="348" ht="14.25" customHeight="1">
      <c r="O348" s="133"/>
    </row>
    <row r="349" ht="14.25" customHeight="1">
      <c r="O349" s="133"/>
    </row>
    <row r="350" ht="14.25" customHeight="1">
      <c r="O350" s="133"/>
    </row>
    <row r="351" ht="14.25" customHeight="1">
      <c r="O351" s="133"/>
    </row>
    <row r="352" ht="14.25" customHeight="1">
      <c r="O352" s="133"/>
    </row>
    <row r="353" ht="14.25" customHeight="1">
      <c r="O353" s="133"/>
    </row>
    <row r="354" ht="14.25" customHeight="1">
      <c r="O354" s="133"/>
    </row>
    <row r="355" ht="14.25" customHeight="1">
      <c r="O355" s="133"/>
    </row>
    <row r="356" ht="14.25" customHeight="1">
      <c r="O356" s="133"/>
    </row>
    <row r="357" ht="14.25" customHeight="1">
      <c r="O357" s="133"/>
    </row>
    <row r="358" ht="14.25" customHeight="1">
      <c r="O358" s="133"/>
    </row>
    <row r="359" ht="14.25" customHeight="1">
      <c r="O359" s="133"/>
    </row>
    <row r="360" ht="14.25" customHeight="1">
      <c r="O360" s="133"/>
    </row>
    <row r="361" ht="14.25" customHeight="1">
      <c r="O361" s="133"/>
    </row>
    <row r="362" ht="14.25" customHeight="1">
      <c r="O362" s="133"/>
    </row>
    <row r="363" ht="14.25" customHeight="1">
      <c r="O363" s="133"/>
    </row>
    <row r="364" ht="14.25" customHeight="1">
      <c r="O364" s="133"/>
    </row>
    <row r="365" ht="14.25" customHeight="1">
      <c r="O365" s="133"/>
    </row>
    <row r="366" ht="14.25" customHeight="1">
      <c r="O366" s="133"/>
    </row>
    <row r="367" ht="14.25" customHeight="1">
      <c r="O367" s="133"/>
    </row>
    <row r="368" ht="14.25" customHeight="1">
      <c r="O368" s="133"/>
    </row>
    <row r="369" ht="14.25" customHeight="1">
      <c r="O369" s="133"/>
    </row>
    <row r="370" ht="14.25" customHeight="1">
      <c r="O370" s="133"/>
    </row>
    <row r="371" ht="14.25" customHeight="1">
      <c r="O371" s="133"/>
    </row>
    <row r="372" ht="14.25" customHeight="1">
      <c r="O372" s="133"/>
    </row>
    <row r="373" ht="14.25" customHeight="1">
      <c r="O373" s="133"/>
    </row>
    <row r="374" ht="14.25" customHeight="1">
      <c r="O374" s="133"/>
    </row>
    <row r="375" ht="14.25" customHeight="1">
      <c r="O375" s="133"/>
    </row>
    <row r="376" ht="14.25" customHeight="1">
      <c r="O376" s="133"/>
    </row>
    <row r="377" ht="14.25" customHeight="1">
      <c r="O377" s="133"/>
    </row>
    <row r="378" ht="14.25" customHeight="1">
      <c r="O378" s="133"/>
    </row>
    <row r="379" ht="14.25" customHeight="1">
      <c r="O379" s="133"/>
    </row>
    <row r="380" ht="14.25" customHeight="1">
      <c r="O380" s="133"/>
    </row>
    <row r="381" ht="14.25" customHeight="1">
      <c r="O381" s="133"/>
    </row>
    <row r="382" ht="14.25" customHeight="1">
      <c r="O382" s="133"/>
    </row>
    <row r="383" ht="14.25" customHeight="1">
      <c r="O383" s="133"/>
    </row>
    <row r="384" ht="14.25" customHeight="1">
      <c r="O384" s="133"/>
    </row>
    <row r="385" ht="14.25" customHeight="1">
      <c r="O385" s="133"/>
    </row>
    <row r="386" ht="14.25" customHeight="1">
      <c r="O386" s="133"/>
    </row>
    <row r="387" ht="14.25" customHeight="1">
      <c r="O387" s="133"/>
    </row>
    <row r="388" ht="14.25" customHeight="1">
      <c r="O388" s="133"/>
    </row>
    <row r="389" ht="14.25" customHeight="1">
      <c r="O389" s="133"/>
    </row>
    <row r="390" ht="14.25" customHeight="1">
      <c r="O390" s="133"/>
    </row>
    <row r="391" ht="14.25" customHeight="1">
      <c r="O391" s="133"/>
    </row>
    <row r="392" ht="14.25" customHeight="1">
      <c r="O392" s="133"/>
    </row>
    <row r="393" ht="14.25" customHeight="1">
      <c r="O393" s="133"/>
    </row>
    <row r="394" ht="14.25" customHeight="1">
      <c r="O394" s="133"/>
    </row>
    <row r="395" ht="14.25" customHeight="1">
      <c r="O395" s="133"/>
    </row>
    <row r="396" ht="14.25" customHeight="1">
      <c r="O396" s="133"/>
    </row>
    <row r="397" ht="14.25" customHeight="1">
      <c r="O397" s="133"/>
    </row>
    <row r="398" ht="14.25" customHeight="1">
      <c r="O398" s="133"/>
    </row>
    <row r="399" ht="14.25" customHeight="1">
      <c r="O399" s="133"/>
    </row>
    <row r="400" ht="14.25" customHeight="1">
      <c r="O400" s="133"/>
    </row>
    <row r="401" ht="14.25" customHeight="1">
      <c r="O401" s="133"/>
    </row>
    <row r="402" ht="14.25" customHeight="1">
      <c r="O402" s="133"/>
    </row>
    <row r="403" ht="14.25" customHeight="1">
      <c r="O403" s="133"/>
    </row>
    <row r="404" ht="14.25" customHeight="1">
      <c r="O404" s="133"/>
    </row>
    <row r="405" ht="14.25" customHeight="1">
      <c r="O405" s="133"/>
    </row>
    <row r="406" ht="14.25" customHeight="1">
      <c r="O406" s="133"/>
    </row>
    <row r="407" ht="14.25" customHeight="1">
      <c r="O407" s="133"/>
    </row>
    <row r="408" ht="14.25" customHeight="1">
      <c r="O408" s="133"/>
    </row>
    <row r="409" ht="14.25" customHeight="1">
      <c r="O409" s="133"/>
    </row>
    <row r="410" ht="14.25" customHeight="1">
      <c r="O410" s="133"/>
    </row>
    <row r="411" ht="14.25" customHeight="1">
      <c r="O411" s="133"/>
    </row>
    <row r="412" ht="14.25" customHeight="1">
      <c r="O412" s="133"/>
    </row>
    <row r="413" ht="14.25" customHeight="1">
      <c r="O413" s="133"/>
    </row>
    <row r="414" ht="14.25" customHeight="1">
      <c r="O414" s="133"/>
    </row>
    <row r="415" ht="14.25" customHeight="1">
      <c r="O415" s="133"/>
    </row>
    <row r="416" ht="14.25" customHeight="1">
      <c r="O416" s="133"/>
    </row>
    <row r="417" ht="14.25" customHeight="1">
      <c r="O417" s="133"/>
    </row>
    <row r="418" ht="14.25" customHeight="1">
      <c r="O418" s="133"/>
    </row>
    <row r="419" ht="14.25" customHeight="1">
      <c r="O419" s="133"/>
    </row>
    <row r="420" ht="14.25" customHeight="1">
      <c r="O420" s="133"/>
    </row>
    <row r="421" ht="14.25" customHeight="1">
      <c r="O421" s="133"/>
    </row>
    <row r="422" ht="14.25" customHeight="1">
      <c r="O422" s="133"/>
    </row>
    <row r="423" ht="14.25" customHeight="1">
      <c r="O423" s="133"/>
    </row>
    <row r="424" ht="14.25" customHeight="1">
      <c r="O424" s="133"/>
    </row>
    <row r="425" ht="14.25" customHeight="1">
      <c r="O425" s="133"/>
    </row>
    <row r="426" ht="14.25" customHeight="1">
      <c r="O426" s="133"/>
    </row>
    <row r="427" ht="14.25" customHeight="1">
      <c r="O427" s="133"/>
    </row>
    <row r="428" ht="14.25" customHeight="1">
      <c r="O428" s="133"/>
    </row>
    <row r="429" ht="14.25" customHeight="1">
      <c r="O429" s="133"/>
    </row>
    <row r="430" ht="14.25" customHeight="1">
      <c r="O430" s="133"/>
    </row>
    <row r="431" ht="14.25" customHeight="1">
      <c r="O431" s="133"/>
    </row>
    <row r="432" ht="14.25" customHeight="1">
      <c r="O432" s="133"/>
    </row>
    <row r="433" ht="14.25" customHeight="1">
      <c r="O433" s="133"/>
    </row>
    <row r="434" ht="14.25" customHeight="1">
      <c r="O434" s="133"/>
    </row>
    <row r="435" ht="14.25" customHeight="1">
      <c r="O435" s="133"/>
    </row>
    <row r="436" ht="14.25" customHeight="1">
      <c r="O436" s="133"/>
    </row>
    <row r="437" ht="14.25" customHeight="1">
      <c r="O437" s="133"/>
    </row>
    <row r="438" ht="14.25" customHeight="1">
      <c r="O438" s="133"/>
    </row>
    <row r="439" ht="14.25" customHeight="1">
      <c r="O439" s="133"/>
    </row>
    <row r="440" ht="14.25" customHeight="1">
      <c r="O440" s="133"/>
    </row>
    <row r="441" ht="14.25" customHeight="1">
      <c r="O441" s="133"/>
    </row>
    <row r="442" ht="14.25" customHeight="1">
      <c r="O442" s="133"/>
    </row>
    <row r="443" ht="14.25" customHeight="1">
      <c r="O443" s="133"/>
    </row>
    <row r="444" ht="14.25" customHeight="1">
      <c r="O444" s="133"/>
    </row>
    <row r="445" ht="14.25" customHeight="1">
      <c r="O445" s="133"/>
    </row>
    <row r="446" ht="14.25" customHeight="1">
      <c r="O446" s="133"/>
    </row>
    <row r="447" ht="14.25" customHeight="1">
      <c r="O447" s="133"/>
    </row>
    <row r="448" ht="14.25" customHeight="1">
      <c r="O448" s="133"/>
    </row>
    <row r="449" ht="14.25" customHeight="1">
      <c r="O449" s="133"/>
    </row>
    <row r="450" ht="14.25" customHeight="1">
      <c r="O450" s="133"/>
    </row>
    <row r="451" ht="14.25" customHeight="1">
      <c r="O451" s="133"/>
    </row>
    <row r="452" ht="14.25" customHeight="1">
      <c r="O452" s="133"/>
    </row>
    <row r="453" ht="14.25" customHeight="1">
      <c r="O453" s="133"/>
    </row>
    <row r="454" ht="14.25" customHeight="1">
      <c r="O454" s="133"/>
    </row>
    <row r="455" ht="14.25" customHeight="1">
      <c r="O455" s="133"/>
    </row>
    <row r="456" ht="14.25" customHeight="1">
      <c r="O456" s="133"/>
    </row>
    <row r="457" ht="14.25" customHeight="1">
      <c r="O457" s="133"/>
    </row>
    <row r="458" ht="14.25" customHeight="1">
      <c r="O458" s="133"/>
    </row>
    <row r="459" ht="14.25" customHeight="1">
      <c r="O459" s="133"/>
    </row>
    <row r="460" ht="14.25" customHeight="1">
      <c r="O460" s="133"/>
    </row>
    <row r="461" ht="14.25" customHeight="1">
      <c r="O461" s="133"/>
    </row>
    <row r="462" ht="14.25" customHeight="1">
      <c r="O462" s="133"/>
    </row>
    <row r="463" ht="14.25" customHeight="1">
      <c r="O463" s="133"/>
    </row>
    <row r="464" ht="14.25" customHeight="1">
      <c r="O464" s="133"/>
    </row>
    <row r="465" ht="14.25" customHeight="1">
      <c r="O465" s="133"/>
    </row>
    <row r="466" ht="14.25" customHeight="1">
      <c r="O466" s="133"/>
    </row>
    <row r="467" ht="14.25" customHeight="1">
      <c r="O467" s="133"/>
    </row>
    <row r="468" ht="14.25" customHeight="1">
      <c r="O468" s="133"/>
    </row>
    <row r="469" ht="14.25" customHeight="1">
      <c r="O469" s="133"/>
    </row>
    <row r="470" ht="14.25" customHeight="1">
      <c r="O470" s="133"/>
    </row>
    <row r="471" ht="14.25" customHeight="1">
      <c r="O471" s="133"/>
    </row>
    <row r="472" ht="14.25" customHeight="1">
      <c r="O472" s="133"/>
    </row>
    <row r="473" ht="14.25" customHeight="1">
      <c r="O473" s="133"/>
    </row>
    <row r="474" ht="14.25" customHeight="1">
      <c r="O474" s="133"/>
    </row>
    <row r="475" ht="14.25" customHeight="1">
      <c r="O475" s="133"/>
    </row>
    <row r="476" ht="14.25" customHeight="1">
      <c r="O476" s="133"/>
    </row>
    <row r="477" ht="14.25" customHeight="1">
      <c r="O477" s="133"/>
    </row>
    <row r="478" ht="14.25" customHeight="1">
      <c r="O478" s="133"/>
    </row>
    <row r="479" ht="14.25" customHeight="1">
      <c r="O479" s="133"/>
    </row>
    <row r="480" ht="14.25" customHeight="1">
      <c r="O480" s="133"/>
    </row>
    <row r="481" ht="14.25" customHeight="1">
      <c r="O481" s="133"/>
    </row>
    <row r="482" ht="14.25" customHeight="1">
      <c r="O482" s="133"/>
    </row>
    <row r="483" ht="14.25" customHeight="1">
      <c r="O483" s="133"/>
    </row>
    <row r="484" ht="14.25" customHeight="1">
      <c r="O484" s="133"/>
    </row>
    <row r="485" ht="14.25" customHeight="1">
      <c r="O485" s="133"/>
    </row>
    <row r="486" ht="14.25" customHeight="1">
      <c r="O486" s="133"/>
    </row>
    <row r="487" ht="14.25" customHeight="1">
      <c r="O487" s="133"/>
    </row>
    <row r="488" ht="14.25" customHeight="1">
      <c r="O488" s="133"/>
    </row>
    <row r="489" ht="14.25" customHeight="1">
      <c r="O489" s="133"/>
    </row>
    <row r="490" ht="14.25" customHeight="1">
      <c r="O490" s="133"/>
    </row>
    <row r="491" ht="14.25" customHeight="1">
      <c r="O491" s="133"/>
    </row>
    <row r="492" ht="14.25" customHeight="1">
      <c r="O492" s="133"/>
    </row>
    <row r="493" ht="14.25" customHeight="1">
      <c r="O493" s="133"/>
    </row>
    <row r="494" ht="14.25" customHeight="1">
      <c r="O494" s="133"/>
    </row>
    <row r="495" ht="14.25" customHeight="1">
      <c r="O495" s="133"/>
    </row>
    <row r="496" ht="14.25" customHeight="1">
      <c r="O496" s="133"/>
    </row>
    <row r="497" ht="14.25" customHeight="1">
      <c r="O497" s="133"/>
    </row>
    <row r="498" ht="14.25" customHeight="1">
      <c r="O498" s="133"/>
    </row>
    <row r="499" ht="14.25" customHeight="1">
      <c r="O499" s="133"/>
    </row>
    <row r="500" ht="14.25" customHeight="1">
      <c r="O500" s="133"/>
    </row>
    <row r="501" ht="14.25" customHeight="1">
      <c r="O501" s="133"/>
    </row>
    <row r="502" ht="14.25" customHeight="1">
      <c r="O502" s="133"/>
    </row>
    <row r="503" ht="14.25" customHeight="1">
      <c r="O503" s="133"/>
    </row>
    <row r="504" ht="14.25" customHeight="1">
      <c r="O504" s="133"/>
    </row>
    <row r="505" ht="14.25" customHeight="1">
      <c r="O505" s="133"/>
    </row>
    <row r="506" ht="14.25" customHeight="1">
      <c r="O506" s="133"/>
    </row>
    <row r="507" ht="14.25" customHeight="1">
      <c r="O507" s="133"/>
    </row>
    <row r="508" ht="14.25" customHeight="1">
      <c r="O508" s="133"/>
    </row>
    <row r="509" ht="14.25" customHeight="1">
      <c r="O509" s="133"/>
    </row>
    <row r="510" ht="14.25" customHeight="1">
      <c r="O510" s="133"/>
    </row>
    <row r="511" ht="14.25" customHeight="1">
      <c r="O511" s="133"/>
    </row>
    <row r="512" ht="14.25" customHeight="1">
      <c r="O512" s="133"/>
    </row>
    <row r="513" ht="14.25" customHeight="1">
      <c r="O513" s="133"/>
    </row>
    <row r="514" ht="14.25" customHeight="1">
      <c r="O514" s="133"/>
    </row>
    <row r="515" ht="14.25" customHeight="1">
      <c r="O515" s="133"/>
    </row>
    <row r="516" ht="14.25" customHeight="1">
      <c r="O516" s="133"/>
    </row>
    <row r="517" ht="14.25" customHeight="1">
      <c r="O517" s="133"/>
    </row>
    <row r="518" ht="14.25" customHeight="1">
      <c r="O518" s="133"/>
    </row>
    <row r="519" ht="14.25" customHeight="1">
      <c r="O519" s="133"/>
    </row>
    <row r="520" ht="14.25" customHeight="1">
      <c r="O520" s="133"/>
    </row>
    <row r="521" ht="14.25" customHeight="1">
      <c r="O521" s="133"/>
    </row>
    <row r="522" ht="14.25" customHeight="1">
      <c r="O522" s="133"/>
    </row>
    <row r="523" ht="14.25" customHeight="1">
      <c r="O523" s="133"/>
    </row>
    <row r="524" ht="14.25" customHeight="1">
      <c r="O524" s="133"/>
    </row>
    <row r="525" ht="14.25" customHeight="1">
      <c r="O525" s="133"/>
    </row>
    <row r="526" ht="14.25" customHeight="1">
      <c r="O526" s="133"/>
    </row>
    <row r="527" ht="14.25" customHeight="1">
      <c r="O527" s="133"/>
    </row>
    <row r="528" ht="14.25" customHeight="1">
      <c r="O528" s="133"/>
    </row>
    <row r="529" ht="14.25" customHeight="1">
      <c r="O529" s="133"/>
    </row>
    <row r="530" ht="14.25" customHeight="1">
      <c r="O530" s="133"/>
    </row>
    <row r="531" ht="14.25" customHeight="1">
      <c r="O531" s="133"/>
    </row>
    <row r="532" ht="14.25" customHeight="1">
      <c r="O532" s="133"/>
    </row>
    <row r="533" ht="14.25" customHeight="1">
      <c r="O533" s="133"/>
    </row>
    <row r="534" ht="14.25" customHeight="1">
      <c r="O534" s="133"/>
    </row>
    <row r="535" ht="14.25" customHeight="1">
      <c r="O535" s="133"/>
    </row>
    <row r="536" ht="14.25" customHeight="1">
      <c r="O536" s="133"/>
    </row>
    <row r="537" ht="14.25" customHeight="1">
      <c r="O537" s="133"/>
    </row>
    <row r="538" ht="14.25" customHeight="1">
      <c r="O538" s="133"/>
    </row>
    <row r="539" ht="14.25" customHeight="1">
      <c r="O539" s="133"/>
    </row>
    <row r="540" ht="14.25" customHeight="1">
      <c r="O540" s="133"/>
    </row>
    <row r="541" ht="14.25" customHeight="1">
      <c r="O541" s="133"/>
    </row>
    <row r="542" ht="14.25" customHeight="1">
      <c r="O542" s="133"/>
    </row>
    <row r="543" ht="14.25" customHeight="1">
      <c r="O543" s="133"/>
    </row>
    <row r="544" ht="14.25" customHeight="1">
      <c r="O544" s="133"/>
    </row>
    <row r="545" ht="14.25" customHeight="1">
      <c r="O545" s="133"/>
    </row>
    <row r="546" ht="14.25" customHeight="1">
      <c r="O546" s="133"/>
    </row>
    <row r="547" ht="14.25" customHeight="1">
      <c r="O547" s="133"/>
    </row>
    <row r="548" ht="14.25" customHeight="1">
      <c r="O548" s="133"/>
    </row>
    <row r="549" ht="14.25" customHeight="1">
      <c r="O549" s="133"/>
    </row>
    <row r="550" ht="14.25" customHeight="1">
      <c r="O550" s="133"/>
    </row>
    <row r="551" ht="14.25" customHeight="1">
      <c r="O551" s="133"/>
    </row>
    <row r="552" ht="14.25" customHeight="1">
      <c r="O552" s="133"/>
    </row>
    <row r="553" ht="14.25" customHeight="1">
      <c r="O553" s="133"/>
    </row>
    <row r="554" ht="14.25" customHeight="1">
      <c r="O554" s="133"/>
    </row>
    <row r="555" ht="14.25" customHeight="1">
      <c r="O555" s="133"/>
    </row>
    <row r="556" ht="14.25" customHeight="1">
      <c r="O556" s="133"/>
    </row>
    <row r="557" ht="14.25" customHeight="1">
      <c r="O557" s="133"/>
    </row>
    <row r="558" ht="14.25" customHeight="1">
      <c r="O558" s="133"/>
    </row>
    <row r="559" ht="14.25" customHeight="1">
      <c r="O559" s="133"/>
    </row>
    <row r="560" ht="14.25" customHeight="1">
      <c r="O560" s="133"/>
    </row>
    <row r="561" ht="14.25" customHeight="1">
      <c r="O561" s="133"/>
    </row>
    <row r="562" ht="14.25" customHeight="1">
      <c r="O562" s="133"/>
    </row>
    <row r="563" ht="14.25" customHeight="1">
      <c r="O563" s="133"/>
    </row>
    <row r="564" ht="14.25" customHeight="1">
      <c r="O564" s="133"/>
    </row>
    <row r="565" ht="14.25" customHeight="1">
      <c r="O565" s="133"/>
    </row>
    <row r="566" ht="14.25" customHeight="1">
      <c r="O566" s="133"/>
    </row>
    <row r="567" ht="14.25" customHeight="1">
      <c r="O567" s="133"/>
    </row>
    <row r="568" ht="14.25" customHeight="1">
      <c r="O568" s="133"/>
    </row>
    <row r="569" ht="14.25" customHeight="1">
      <c r="O569" s="133"/>
    </row>
    <row r="570" ht="14.25" customHeight="1">
      <c r="O570" s="133"/>
    </row>
    <row r="571" ht="14.25" customHeight="1">
      <c r="O571" s="133"/>
    </row>
    <row r="572" ht="14.25" customHeight="1">
      <c r="O572" s="133"/>
    </row>
    <row r="573" ht="14.25" customHeight="1">
      <c r="O573" s="133"/>
    </row>
    <row r="574" ht="14.25" customHeight="1">
      <c r="O574" s="133"/>
    </row>
    <row r="575" ht="14.25" customHeight="1">
      <c r="O575" s="133"/>
    </row>
    <row r="576" ht="14.25" customHeight="1">
      <c r="O576" s="133"/>
    </row>
    <row r="577" ht="14.25" customHeight="1">
      <c r="O577" s="133"/>
    </row>
    <row r="578" ht="14.25" customHeight="1">
      <c r="O578" s="133"/>
    </row>
    <row r="579" ht="14.25" customHeight="1">
      <c r="O579" s="133"/>
    </row>
    <row r="580" ht="14.25" customHeight="1">
      <c r="O580" s="133"/>
    </row>
    <row r="581" ht="14.25" customHeight="1">
      <c r="O581" s="133"/>
    </row>
    <row r="582" ht="14.25" customHeight="1">
      <c r="O582" s="133"/>
    </row>
    <row r="583" ht="14.25" customHeight="1">
      <c r="O583" s="133"/>
    </row>
    <row r="584" ht="14.25" customHeight="1">
      <c r="O584" s="133"/>
    </row>
    <row r="585" ht="14.25" customHeight="1">
      <c r="O585" s="133"/>
    </row>
    <row r="586" ht="14.25" customHeight="1">
      <c r="O586" s="133"/>
    </row>
    <row r="587" ht="14.25" customHeight="1">
      <c r="O587" s="133"/>
    </row>
    <row r="588" ht="14.25" customHeight="1">
      <c r="O588" s="133"/>
    </row>
    <row r="589" ht="14.25" customHeight="1">
      <c r="O589" s="133"/>
    </row>
    <row r="590" ht="14.25" customHeight="1">
      <c r="O590" s="133"/>
    </row>
    <row r="591" ht="14.25" customHeight="1">
      <c r="O591" s="133"/>
    </row>
    <row r="592" ht="14.25" customHeight="1">
      <c r="O592" s="133"/>
    </row>
    <row r="593" ht="14.25" customHeight="1">
      <c r="O593" s="133"/>
    </row>
    <row r="594" ht="14.25" customHeight="1">
      <c r="O594" s="133"/>
    </row>
    <row r="595" ht="14.25" customHeight="1">
      <c r="O595" s="133"/>
    </row>
    <row r="596" ht="14.25" customHeight="1">
      <c r="O596" s="133"/>
    </row>
    <row r="597" ht="14.25" customHeight="1">
      <c r="O597" s="133"/>
    </row>
    <row r="598" ht="14.25" customHeight="1">
      <c r="O598" s="133"/>
    </row>
    <row r="599" ht="14.25" customHeight="1">
      <c r="O599" s="133"/>
    </row>
    <row r="600" ht="14.25" customHeight="1">
      <c r="O600" s="133"/>
    </row>
    <row r="601" ht="14.25" customHeight="1">
      <c r="O601" s="133"/>
    </row>
    <row r="602" ht="14.25" customHeight="1">
      <c r="O602" s="133"/>
    </row>
    <row r="603" ht="14.25" customHeight="1">
      <c r="O603" s="133"/>
    </row>
    <row r="604" ht="14.25" customHeight="1">
      <c r="O604" s="133"/>
    </row>
    <row r="605" ht="14.25" customHeight="1">
      <c r="O605" s="133"/>
    </row>
    <row r="606" ht="14.25" customHeight="1">
      <c r="O606" s="133"/>
    </row>
    <row r="607" ht="14.25" customHeight="1">
      <c r="O607" s="133"/>
    </row>
    <row r="608" ht="14.25" customHeight="1">
      <c r="O608" s="133"/>
    </row>
    <row r="609" ht="14.25" customHeight="1">
      <c r="O609" s="133"/>
    </row>
    <row r="610" ht="14.25" customHeight="1">
      <c r="O610" s="133"/>
    </row>
    <row r="611" ht="14.25" customHeight="1">
      <c r="O611" s="133"/>
    </row>
    <row r="612" ht="14.25" customHeight="1">
      <c r="O612" s="133"/>
    </row>
    <row r="613" ht="14.25" customHeight="1">
      <c r="O613" s="133"/>
    </row>
    <row r="614" ht="14.25" customHeight="1">
      <c r="O614" s="133"/>
    </row>
    <row r="615" ht="14.25" customHeight="1">
      <c r="O615" s="133"/>
    </row>
    <row r="616" ht="14.25" customHeight="1">
      <c r="O616" s="133"/>
    </row>
    <row r="617" ht="14.25" customHeight="1">
      <c r="O617" s="133"/>
    </row>
    <row r="618" ht="14.25" customHeight="1">
      <c r="O618" s="133"/>
    </row>
    <row r="619" ht="14.25" customHeight="1">
      <c r="O619" s="133"/>
    </row>
    <row r="620" ht="14.25" customHeight="1">
      <c r="O620" s="133"/>
    </row>
    <row r="621" ht="14.25" customHeight="1">
      <c r="O621" s="133"/>
    </row>
    <row r="622" ht="14.25" customHeight="1">
      <c r="O622" s="133"/>
    </row>
    <row r="623" ht="14.25" customHeight="1">
      <c r="O623" s="133"/>
    </row>
    <row r="624" ht="14.25" customHeight="1">
      <c r="O624" s="133"/>
    </row>
    <row r="625" ht="14.25" customHeight="1">
      <c r="O625" s="133"/>
    </row>
    <row r="626" ht="14.25" customHeight="1">
      <c r="O626" s="133"/>
    </row>
    <row r="627" ht="14.25" customHeight="1">
      <c r="O627" s="133"/>
    </row>
    <row r="628" ht="14.25" customHeight="1">
      <c r="O628" s="133"/>
    </row>
    <row r="629" ht="14.25" customHeight="1">
      <c r="O629" s="133"/>
    </row>
    <row r="630" ht="14.25" customHeight="1">
      <c r="O630" s="133"/>
    </row>
    <row r="631" ht="14.25" customHeight="1">
      <c r="O631" s="133"/>
    </row>
    <row r="632" ht="14.25" customHeight="1">
      <c r="O632" s="133"/>
    </row>
    <row r="633" ht="14.25" customHeight="1">
      <c r="O633" s="133"/>
    </row>
    <row r="634" ht="14.25" customHeight="1">
      <c r="O634" s="133"/>
    </row>
    <row r="635" ht="14.25" customHeight="1">
      <c r="O635" s="133"/>
    </row>
    <row r="636" ht="14.25" customHeight="1">
      <c r="O636" s="133"/>
    </row>
    <row r="637" ht="14.25" customHeight="1">
      <c r="O637" s="133"/>
    </row>
    <row r="638" ht="14.25" customHeight="1">
      <c r="O638" s="133"/>
    </row>
    <row r="639" ht="14.25" customHeight="1">
      <c r="O639" s="133"/>
    </row>
    <row r="640" ht="14.25" customHeight="1">
      <c r="O640" s="133"/>
    </row>
    <row r="641" ht="14.25" customHeight="1">
      <c r="O641" s="133"/>
    </row>
    <row r="642" ht="14.25" customHeight="1">
      <c r="O642" s="133"/>
    </row>
    <row r="643" ht="14.25" customHeight="1">
      <c r="O643" s="133"/>
    </row>
    <row r="644" ht="14.25" customHeight="1">
      <c r="O644" s="133"/>
    </row>
    <row r="645" ht="14.25" customHeight="1">
      <c r="O645" s="133"/>
    </row>
    <row r="646" ht="14.25" customHeight="1">
      <c r="O646" s="133"/>
    </row>
    <row r="647" ht="14.25" customHeight="1">
      <c r="O647" s="133"/>
    </row>
    <row r="648" ht="14.25" customHeight="1">
      <c r="O648" s="133"/>
    </row>
    <row r="649" ht="14.25" customHeight="1">
      <c r="O649" s="133"/>
    </row>
    <row r="650" ht="14.25" customHeight="1">
      <c r="O650" s="133"/>
    </row>
    <row r="651" ht="14.25" customHeight="1">
      <c r="O651" s="133"/>
    </row>
    <row r="652" ht="14.25" customHeight="1">
      <c r="O652" s="133"/>
    </row>
    <row r="653" ht="14.25" customHeight="1">
      <c r="O653" s="133"/>
    </row>
    <row r="654" ht="14.25" customHeight="1">
      <c r="O654" s="133"/>
    </row>
    <row r="655" ht="14.25" customHeight="1">
      <c r="O655" s="133"/>
    </row>
    <row r="656" ht="14.25" customHeight="1">
      <c r="O656" s="133"/>
    </row>
    <row r="657" ht="14.25" customHeight="1">
      <c r="O657" s="133"/>
    </row>
    <row r="658" ht="14.25" customHeight="1">
      <c r="O658" s="133"/>
    </row>
    <row r="659" ht="14.25" customHeight="1">
      <c r="O659" s="133"/>
    </row>
    <row r="660" ht="14.25" customHeight="1">
      <c r="O660" s="133"/>
    </row>
    <row r="661" ht="14.25" customHeight="1">
      <c r="O661" s="133"/>
    </row>
    <row r="662" ht="14.25" customHeight="1">
      <c r="O662" s="133"/>
    </row>
    <row r="663" ht="14.25" customHeight="1">
      <c r="O663" s="133"/>
    </row>
    <row r="664" ht="14.25" customHeight="1">
      <c r="O664" s="133"/>
    </row>
    <row r="665" ht="14.25" customHeight="1">
      <c r="O665" s="133"/>
    </row>
    <row r="666" ht="14.25" customHeight="1">
      <c r="O666" s="133"/>
    </row>
    <row r="667" ht="14.25" customHeight="1">
      <c r="O667" s="133"/>
    </row>
    <row r="668" ht="14.25" customHeight="1">
      <c r="O668" s="133"/>
    </row>
    <row r="669" ht="14.25" customHeight="1">
      <c r="O669" s="133"/>
    </row>
    <row r="670" ht="14.25" customHeight="1">
      <c r="O670" s="133"/>
    </row>
    <row r="671" ht="14.25" customHeight="1">
      <c r="O671" s="133"/>
    </row>
    <row r="672" ht="14.25" customHeight="1">
      <c r="O672" s="133"/>
    </row>
    <row r="673" ht="14.25" customHeight="1">
      <c r="O673" s="133"/>
    </row>
    <row r="674" ht="14.25" customHeight="1">
      <c r="O674" s="133"/>
    </row>
    <row r="675" ht="14.25" customHeight="1">
      <c r="O675" s="133"/>
    </row>
    <row r="676" ht="14.25" customHeight="1">
      <c r="O676" s="133"/>
    </row>
    <row r="677" ht="14.25" customHeight="1">
      <c r="O677" s="133"/>
    </row>
    <row r="678" ht="14.25" customHeight="1">
      <c r="O678" s="133"/>
    </row>
    <row r="679" ht="14.25" customHeight="1">
      <c r="O679" s="133"/>
    </row>
    <row r="680" ht="14.25" customHeight="1">
      <c r="O680" s="133"/>
    </row>
    <row r="681" ht="14.25" customHeight="1">
      <c r="O681" s="133"/>
    </row>
    <row r="682" ht="14.25" customHeight="1">
      <c r="O682" s="133"/>
    </row>
    <row r="683" ht="14.25" customHeight="1">
      <c r="O683" s="133"/>
    </row>
    <row r="684" ht="14.25" customHeight="1">
      <c r="O684" s="133"/>
    </row>
    <row r="685" ht="14.25" customHeight="1">
      <c r="O685" s="133"/>
    </row>
    <row r="686" ht="14.25" customHeight="1">
      <c r="O686" s="133"/>
    </row>
    <row r="687" ht="14.25" customHeight="1">
      <c r="O687" s="133"/>
    </row>
    <row r="688" ht="14.25" customHeight="1">
      <c r="O688" s="133"/>
    </row>
    <row r="689" ht="14.25" customHeight="1">
      <c r="O689" s="133"/>
    </row>
    <row r="690" ht="14.25" customHeight="1">
      <c r="O690" s="133"/>
    </row>
    <row r="691" ht="14.25" customHeight="1">
      <c r="O691" s="133"/>
    </row>
    <row r="692" ht="14.25" customHeight="1">
      <c r="O692" s="133"/>
    </row>
    <row r="693" ht="14.25" customHeight="1">
      <c r="O693" s="133"/>
    </row>
    <row r="694" ht="14.25" customHeight="1">
      <c r="O694" s="133"/>
    </row>
    <row r="695" ht="14.25" customHeight="1">
      <c r="O695" s="133"/>
    </row>
    <row r="696" ht="14.25" customHeight="1">
      <c r="O696" s="133"/>
    </row>
    <row r="697" ht="14.25" customHeight="1">
      <c r="O697" s="133"/>
    </row>
    <row r="698" ht="14.25" customHeight="1">
      <c r="O698" s="133"/>
    </row>
    <row r="699" ht="14.25" customHeight="1">
      <c r="O699" s="133"/>
    </row>
    <row r="700" ht="14.25" customHeight="1">
      <c r="O700" s="133"/>
    </row>
    <row r="701" ht="14.25" customHeight="1">
      <c r="O701" s="133"/>
    </row>
    <row r="702" ht="14.25" customHeight="1">
      <c r="O702" s="133"/>
    </row>
    <row r="703" ht="14.25" customHeight="1">
      <c r="O703" s="133"/>
    </row>
    <row r="704" ht="14.25" customHeight="1">
      <c r="O704" s="133"/>
    </row>
    <row r="705" ht="14.25" customHeight="1">
      <c r="O705" s="133"/>
    </row>
    <row r="706" ht="14.25" customHeight="1">
      <c r="O706" s="133"/>
    </row>
    <row r="707" ht="14.25" customHeight="1">
      <c r="O707" s="133"/>
    </row>
    <row r="708" ht="14.25" customHeight="1">
      <c r="O708" s="133"/>
    </row>
    <row r="709" ht="14.25" customHeight="1">
      <c r="O709" s="133"/>
    </row>
    <row r="710" ht="14.25" customHeight="1">
      <c r="O710" s="133"/>
    </row>
    <row r="711" ht="14.25" customHeight="1">
      <c r="O711" s="133"/>
    </row>
    <row r="712" ht="14.25" customHeight="1">
      <c r="O712" s="133"/>
    </row>
    <row r="713" ht="14.25" customHeight="1">
      <c r="O713" s="133"/>
    </row>
    <row r="714" ht="14.25" customHeight="1">
      <c r="O714" s="133"/>
    </row>
    <row r="715" ht="14.25" customHeight="1">
      <c r="O715" s="133"/>
    </row>
    <row r="716" ht="14.25" customHeight="1">
      <c r="O716" s="133"/>
    </row>
    <row r="717" ht="14.25" customHeight="1">
      <c r="O717" s="133"/>
    </row>
    <row r="718" ht="14.25" customHeight="1">
      <c r="O718" s="133"/>
    </row>
    <row r="719" ht="14.25" customHeight="1">
      <c r="O719" s="133"/>
    </row>
    <row r="720" ht="14.25" customHeight="1">
      <c r="O720" s="133"/>
    </row>
    <row r="721" ht="14.25" customHeight="1">
      <c r="O721" s="133"/>
    </row>
    <row r="722" ht="14.25" customHeight="1">
      <c r="O722" s="133"/>
    </row>
    <row r="723" ht="14.25" customHeight="1">
      <c r="O723" s="133"/>
    </row>
    <row r="724" ht="14.25" customHeight="1">
      <c r="O724" s="133"/>
    </row>
    <row r="725" ht="14.25" customHeight="1">
      <c r="O725" s="133"/>
    </row>
    <row r="726" ht="14.25" customHeight="1">
      <c r="O726" s="133"/>
    </row>
    <row r="727" ht="14.25" customHeight="1">
      <c r="O727" s="133"/>
    </row>
    <row r="728" ht="14.25" customHeight="1">
      <c r="O728" s="133"/>
    </row>
    <row r="729" ht="14.25" customHeight="1">
      <c r="O729" s="133"/>
    </row>
    <row r="730" ht="14.25" customHeight="1">
      <c r="O730" s="133"/>
    </row>
    <row r="731" ht="14.25" customHeight="1">
      <c r="O731" s="133"/>
    </row>
    <row r="732" ht="14.25" customHeight="1">
      <c r="O732" s="133"/>
    </row>
    <row r="733" ht="14.25" customHeight="1">
      <c r="O733" s="133"/>
    </row>
    <row r="734" ht="14.25" customHeight="1">
      <c r="O734" s="133"/>
    </row>
    <row r="735" ht="14.25" customHeight="1">
      <c r="O735" s="133"/>
    </row>
    <row r="736" ht="14.25" customHeight="1">
      <c r="O736" s="133"/>
    </row>
    <row r="737" ht="14.25" customHeight="1">
      <c r="O737" s="133"/>
    </row>
    <row r="738" ht="14.25" customHeight="1">
      <c r="O738" s="133"/>
    </row>
    <row r="739" ht="14.25" customHeight="1">
      <c r="O739" s="133"/>
    </row>
    <row r="740" ht="14.25" customHeight="1">
      <c r="O740" s="133"/>
    </row>
    <row r="741" ht="14.25" customHeight="1">
      <c r="O741" s="133"/>
    </row>
    <row r="742" ht="14.25" customHeight="1">
      <c r="O742" s="133"/>
    </row>
    <row r="743" ht="14.25" customHeight="1">
      <c r="O743" s="133"/>
    </row>
    <row r="744" ht="14.25" customHeight="1">
      <c r="O744" s="133"/>
    </row>
    <row r="745" ht="14.25" customHeight="1">
      <c r="O745" s="133"/>
    </row>
    <row r="746" ht="14.25" customHeight="1">
      <c r="O746" s="133"/>
    </row>
    <row r="747" ht="14.25" customHeight="1">
      <c r="O747" s="133"/>
    </row>
    <row r="748" ht="14.25" customHeight="1">
      <c r="O748" s="133"/>
    </row>
    <row r="749" ht="14.25" customHeight="1">
      <c r="O749" s="133"/>
    </row>
    <row r="750" ht="14.25" customHeight="1">
      <c r="O750" s="133"/>
    </row>
    <row r="751" ht="14.25" customHeight="1">
      <c r="O751" s="133"/>
    </row>
    <row r="752" ht="14.25" customHeight="1">
      <c r="O752" s="133"/>
    </row>
    <row r="753" ht="14.25" customHeight="1">
      <c r="O753" s="133"/>
    </row>
    <row r="754" ht="14.25" customHeight="1">
      <c r="O754" s="133"/>
    </row>
    <row r="755" ht="14.25" customHeight="1">
      <c r="O755" s="133"/>
    </row>
    <row r="756" ht="14.25" customHeight="1">
      <c r="O756" s="133"/>
    </row>
    <row r="757" ht="14.25" customHeight="1">
      <c r="O757" s="133"/>
    </row>
    <row r="758" ht="14.25" customHeight="1">
      <c r="O758" s="133"/>
    </row>
    <row r="759" ht="14.25" customHeight="1">
      <c r="O759" s="133"/>
    </row>
    <row r="760" ht="14.25" customHeight="1">
      <c r="O760" s="133"/>
    </row>
    <row r="761" ht="14.25" customHeight="1">
      <c r="O761" s="133"/>
    </row>
    <row r="762" ht="14.25" customHeight="1">
      <c r="O762" s="133"/>
    </row>
    <row r="763" ht="14.25" customHeight="1">
      <c r="O763" s="133"/>
    </row>
    <row r="764" ht="14.25" customHeight="1">
      <c r="O764" s="133"/>
    </row>
    <row r="765" ht="14.25" customHeight="1">
      <c r="O765" s="133"/>
    </row>
    <row r="766" ht="14.25" customHeight="1">
      <c r="O766" s="133"/>
    </row>
    <row r="767" ht="14.25" customHeight="1">
      <c r="O767" s="133"/>
    </row>
    <row r="768" ht="14.25" customHeight="1">
      <c r="O768" s="133"/>
    </row>
    <row r="769" ht="14.25" customHeight="1">
      <c r="O769" s="133"/>
    </row>
    <row r="770" ht="14.25" customHeight="1">
      <c r="O770" s="133"/>
    </row>
    <row r="771" ht="14.25" customHeight="1">
      <c r="O771" s="133"/>
    </row>
    <row r="772" ht="14.25" customHeight="1">
      <c r="O772" s="133"/>
    </row>
    <row r="773" ht="14.25" customHeight="1">
      <c r="O773" s="133"/>
    </row>
    <row r="774" ht="14.25" customHeight="1">
      <c r="O774" s="133"/>
    </row>
    <row r="775" ht="14.25" customHeight="1">
      <c r="O775" s="133"/>
    </row>
    <row r="776" ht="14.25" customHeight="1">
      <c r="O776" s="133"/>
    </row>
    <row r="777" ht="14.25" customHeight="1">
      <c r="O777" s="133"/>
    </row>
    <row r="778" ht="14.25" customHeight="1">
      <c r="O778" s="133"/>
    </row>
    <row r="779" ht="14.25" customHeight="1">
      <c r="O779" s="133"/>
    </row>
    <row r="780" ht="14.25" customHeight="1">
      <c r="O780" s="133"/>
    </row>
    <row r="781" ht="14.25" customHeight="1">
      <c r="O781" s="133"/>
    </row>
    <row r="782" ht="14.25" customHeight="1">
      <c r="O782" s="133"/>
    </row>
    <row r="783" ht="14.25" customHeight="1">
      <c r="O783" s="133"/>
    </row>
    <row r="784" ht="14.25" customHeight="1">
      <c r="O784" s="133"/>
    </row>
    <row r="785" ht="14.25" customHeight="1">
      <c r="O785" s="133"/>
    </row>
    <row r="786" ht="14.25" customHeight="1">
      <c r="O786" s="133"/>
    </row>
    <row r="787" ht="14.25" customHeight="1">
      <c r="O787" s="133"/>
    </row>
    <row r="788" ht="14.25" customHeight="1">
      <c r="O788" s="133"/>
    </row>
    <row r="789" ht="14.25" customHeight="1">
      <c r="O789" s="133"/>
    </row>
    <row r="790" ht="14.25" customHeight="1">
      <c r="O790" s="133"/>
    </row>
    <row r="791" ht="14.25" customHeight="1">
      <c r="O791" s="133"/>
    </row>
    <row r="792" ht="14.25" customHeight="1">
      <c r="O792" s="133"/>
    </row>
    <row r="793" ht="14.25" customHeight="1">
      <c r="O793" s="133"/>
    </row>
    <row r="794" ht="14.25" customHeight="1">
      <c r="O794" s="133"/>
    </row>
    <row r="795" ht="14.25" customHeight="1">
      <c r="O795" s="133"/>
    </row>
    <row r="796" ht="14.25" customHeight="1">
      <c r="O796" s="133"/>
    </row>
    <row r="797" ht="14.25" customHeight="1">
      <c r="O797" s="133"/>
    </row>
    <row r="798" ht="14.25" customHeight="1">
      <c r="O798" s="133"/>
    </row>
    <row r="799" ht="14.25" customHeight="1">
      <c r="O799" s="133"/>
    </row>
    <row r="800" ht="14.25" customHeight="1">
      <c r="O800" s="133"/>
    </row>
    <row r="801" ht="14.25" customHeight="1">
      <c r="O801" s="133"/>
    </row>
    <row r="802" ht="14.25" customHeight="1">
      <c r="O802" s="133"/>
    </row>
    <row r="803" ht="14.25" customHeight="1">
      <c r="O803" s="133"/>
    </row>
    <row r="804" ht="14.25" customHeight="1">
      <c r="O804" s="133"/>
    </row>
    <row r="805" ht="14.25" customHeight="1">
      <c r="O805" s="133"/>
    </row>
    <row r="806" ht="14.25" customHeight="1">
      <c r="O806" s="133"/>
    </row>
    <row r="807" ht="14.25" customHeight="1">
      <c r="O807" s="133"/>
    </row>
    <row r="808" ht="14.25" customHeight="1">
      <c r="O808" s="133"/>
    </row>
    <row r="809" ht="14.25" customHeight="1">
      <c r="O809" s="133"/>
    </row>
    <row r="810" ht="14.25" customHeight="1">
      <c r="O810" s="133"/>
    </row>
    <row r="811" ht="14.25" customHeight="1">
      <c r="O811" s="133"/>
    </row>
    <row r="812" ht="14.25" customHeight="1">
      <c r="O812" s="133"/>
    </row>
    <row r="813" ht="14.25" customHeight="1">
      <c r="O813" s="133"/>
    </row>
    <row r="814" ht="14.25" customHeight="1">
      <c r="O814" s="133"/>
    </row>
    <row r="815" ht="14.25" customHeight="1">
      <c r="O815" s="133"/>
    </row>
    <row r="816" ht="14.25" customHeight="1">
      <c r="O816" s="133"/>
    </row>
    <row r="817" ht="14.25" customHeight="1">
      <c r="O817" s="133"/>
    </row>
    <row r="818" ht="14.25" customHeight="1">
      <c r="O818" s="133"/>
    </row>
    <row r="819" ht="14.25" customHeight="1">
      <c r="O819" s="133"/>
    </row>
    <row r="820" ht="14.25" customHeight="1">
      <c r="O820" s="133"/>
    </row>
    <row r="821" ht="14.25" customHeight="1">
      <c r="O821" s="133"/>
    </row>
    <row r="822" ht="14.25" customHeight="1">
      <c r="O822" s="133"/>
    </row>
    <row r="823" ht="14.25" customHeight="1">
      <c r="O823" s="133"/>
    </row>
    <row r="824" ht="14.25" customHeight="1">
      <c r="O824" s="133"/>
    </row>
    <row r="825" ht="14.25" customHeight="1">
      <c r="O825" s="133"/>
    </row>
    <row r="826" ht="14.25" customHeight="1">
      <c r="O826" s="133"/>
    </row>
    <row r="827" ht="14.25" customHeight="1">
      <c r="O827" s="133"/>
    </row>
    <row r="828" ht="14.25" customHeight="1">
      <c r="O828" s="133"/>
    </row>
    <row r="829" ht="14.25" customHeight="1">
      <c r="O829" s="133"/>
    </row>
    <row r="830" ht="14.25" customHeight="1">
      <c r="O830" s="133"/>
    </row>
    <row r="831" ht="14.25" customHeight="1">
      <c r="O831" s="133"/>
    </row>
    <row r="832" ht="14.25" customHeight="1">
      <c r="O832" s="133"/>
    </row>
    <row r="833" ht="14.25" customHeight="1">
      <c r="O833" s="133"/>
    </row>
    <row r="834" ht="14.25" customHeight="1">
      <c r="O834" s="133"/>
    </row>
    <row r="835" ht="14.25" customHeight="1">
      <c r="O835" s="133"/>
    </row>
    <row r="836" ht="14.25" customHeight="1">
      <c r="O836" s="133"/>
    </row>
    <row r="837" ht="14.25" customHeight="1">
      <c r="O837" s="133"/>
    </row>
    <row r="838" ht="14.25" customHeight="1">
      <c r="O838" s="133"/>
    </row>
    <row r="839" ht="14.25" customHeight="1">
      <c r="O839" s="133"/>
    </row>
    <row r="840" ht="14.25" customHeight="1">
      <c r="O840" s="133"/>
    </row>
    <row r="841" ht="14.25" customHeight="1">
      <c r="O841" s="133"/>
    </row>
    <row r="842" ht="14.25" customHeight="1">
      <c r="O842" s="133"/>
    </row>
    <row r="843" ht="14.25" customHeight="1">
      <c r="O843" s="133"/>
    </row>
    <row r="844" ht="14.25" customHeight="1">
      <c r="O844" s="133"/>
    </row>
    <row r="845" ht="14.25" customHeight="1">
      <c r="O845" s="133"/>
    </row>
    <row r="846" ht="14.25" customHeight="1">
      <c r="O846" s="133"/>
    </row>
    <row r="847" ht="14.25" customHeight="1">
      <c r="O847" s="133"/>
    </row>
    <row r="848" ht="14.25" customHeight="1">
      <c r="O848" s="133"/>
    </row>
    <row r="849" ht="14.25" customHeight="1">
      <c r="O849" s="133"/>
    </row>
    <row r="850" ht="14.25" customHeight="1">
      <c r="O850" s="133"/>
    </row>
    <row r="851" ht="14.25" customHeight="1">
      <c r="O851" s="133"/>
    </row>
    <row r="852" ht="14.25" customHeight="1">
      <c r="O852" s="133"/>
    </row>
    <row r="853" ht="14.25" customHeight="1">
      <c r="O853" s="133"/>
    </row>
    <row r="854" ht="14.25" customHeight="1">
      <c r="O854" s="133"/>
    </row>
    <row r="855" ht="14.25" customHeight="1">
      <c r="O855" s="133"/>
    </row>
    <row r="856" ht="14.25" customHeight="1">
      <c r="O856" s="133"/>
    </row>
    <row r="857" ht="14.25" customHeight="1">
      <c r="O857" s="133"/>
    </row>
    <row r="858" ht="14.25" customHeight="1">
      <c r="O858" s="133"/>
    </row>
    <row r="859" ht="14.25" customHeight="1">
      <c r="O859" s="133"/>
    </row>
    <row r="860" ht="14.25" customHeight="1">
      <c r="O860" s="133"/>
    </row>
    <row r="861" ht="14.25" customHeight="1">
      <c r="O861" s="133"/>
    </row>
    <row r="862" ht="14.25" customHeight="1">
      <c r="O862" s="133"/>
    </row>
    <row r="863" ht="14.25" customHeight="1">
      <c r="O863" s="133"/>
    </row>
    <row r="864" ht="14.25" customHeight="1">
      <c r="O864" s="133"/>
    </row>
    <row r="865" ht="14.25" customHeight="1">
      <c r="O865" s="133"/>
    </row>
    <row r="866" ht="14.25" customHeight="1">
      <c r="O866" s="133"/>
    </row>
    <row r="867" ht="14.25" customHeight="1">
      <c r="O867" s="133"/>
    </row>
    <row r="868" ht="14.25" customHeight="1">
      <c r="O868" s="133"/>
    </row>
    <row r="869" ht="14.25" customHeight="1">
      <c r="O869" s="133"/>
    </row>
    <row r="870" ht="14.25" customHeight="1">
      <c r="O870" s="133"/>
    </row>
    <row r="871" ht="14.25" customHeight="1">
      <c r="O871" s="133"/>
    </row>
    <row r="872" ht="14.25" customHeight="1">
      <c r="O872" s="133"/>
    </row>
    <row r="873" ht="14.25" customHeight="1">
      <c r="O873" s="133"/>
    </row>
    <row r="874" ht="14.25" customHeight="1">
      <c r="O874" s="133"/>
    </row>
    <row r="875" ht="14.25" customHeight="1">
      <c r="O875" s="133"/>
    </row>
    <row r="876" ht="14.25" customHeight="1">
      <c r="O876" s="133"/>
    </row>
    <row r="877" ht="14.25" customHeight="1">
      <c r="O877" s="133"/>
    </row>
    <row r="878" ht="14.25" customHeight="1">
      <c r="O878" s="133"/>
    </row>
    <row r="879" ht="14.25" customHeight="1">
      <c r="O879" s="133"/>
    </row>
    <row r="880" ht="14.25" customHeight="1">
      <c r="O880" s="133"/>
    </row>
    <row r="881" ht="14.25" customHeight="1">
      <c r="O881" s="133"/>
    </row>
    <row r="882" ht="14.25" customHeight="1">
      <c r="O882" s="133"/>
    </row>
    <row r="883" ht="14.25" customHeight="1">
      <c r="O883" s="133"/>
    </row>
    <row r="884" ht="14.25" customHeight="1">
      <c r="O884" s="133"/>
    </row>
    <row r="885" ht="14.25" customHeight="1">
      <c r="O885" s="133"/>
    </row>
    <row r="886" ht="14.25" customHeight="1">
      <c r="O886" s="133"/>
    </row>
    <row r="887" ht="14.25" customHeight="1">
      <c r="O887" s="133"/>
    </row>
    <row r="888" ht="14.25" customHeight="1">
      <c r="O888" s="133"/>
    </row>
    <row r="889" ht="14.25" customHeight="1">
      <c r="O889" s="133"/>
    </row>
    <row r="890" ht="14.25" customHeight="1">
      <c r="O890" s="133"/>
    </row>
    <row r="891" ht="14.25" customHeight="1">
      <c r="O891" s="133"/>
    </row>
    <row r="892" ht="14.25" customHeight="1">
      <c r="O892" s="133"/>
    </row>
    <row r="893" ht="14.25" customHeight="1">
      <c r="O893" s="133"/>
    </row>
    <row r="894" ht="14.25" customHeight="1">
      <c r="O894" s="133"/>
    </row>
    <row r="895" ht="14.25" customHeight="1">
      <c r="O895" s="133"/>
    </row>
    <row r="896" ht="14.25" customHeight="1">
      <c r="O896" s="133"/>
    </row>
    <row r="897" ht="14.25" customHeight="1">
      <c r="O897" s="133"/>
    </row>
    <row r="898" ht="14.25" customHeight="1">
      <c r="O898" s="133"/>
    </row>
    <row r="899" ht="14.25" customHeight="1">
      <c r="O899" s="133"/>
    </row>
    <row r="900" ht="14.25" customHeight="1">
      <c r="O900" s="133"/>
    </row>
    <row r="901" ht="14.25" customHeight="1">
      <c r="O901" s="133"/>
    </row>
    <row r="902" ht="14.25" customHeight="1">
      <c r="O902" s="133"/>
    </row>
    <row r="903" ht="14.25" customHeight="1">
      <c r="O903" s="133"/>
    </row>
    <row r="904" ht="14.25" customHeight="1">
      <c r="O904" s="133"/>
    </row>
    <row r="905" ht="14.25" customHeight="1">
      <c r="O905" s="133"/>
    </row>
    <row r="906" ht="14.25" customHeight="1">
      <c r="O906" s="133"/>
    </row>
    <row r="907" ht="14.25" customHeight="1">
      <c r="O907" s="133"/>
    </row>
    <row r="908" ht="14.25" customHeight="1">
      <c r="O908" s="133"/>
    </row>
    <row r="909" ht="14.25" customHeight="1">
      <c r="O909" s="133"/>
    </row>
    <row r="910" ht="14.25" customHeight="1">
      <c r="O910" s="133"/>
    </row>
    <row r="911" ht="14.25" customHeight="1">
      <c r="O911" s="133"/>
    </row>
    <row r="912" ht="14.25" customHeight="1">
      <c r="O912" s="133"/>
    </row>
    <row r="913" ht="14.25" customHeight="1">
      <c r="O913" s="133"/>
    </row>
    <row r="914" ht="14.25" customHeight="1">
      <c r="O914" s="133"/>
    </row>
    <row r="915" ht="14.25" customHeight="1">
      <c r="O915" s="133"/>
    </row>
    <row r="916" ht="14.25" customHeight="1">
      <c r="O916" s="133"/>
    </row>
    <row r="917" ht="14.25" customHeight="1">
      <c r="O917" s="133"/>
    </row>
    <row r="918" ht="14.25" customHeight="1">
      <c r="O918" s="133"/>
    </row>
    <row r="919" ht="14.25" customHeight="1">
      <c r="O919" s="133"/>
    </row>
    <row r="920" ht="14.25" customHeight="1">
      <c r="O920" s="133"/>
    </row>
    <row r="921" ht="14.25" customHeight="1">
      <c r="O921" s="133"/>
    </row>
    <row r="922" ht="14.25" customHeight="1">
      <c r="O922" s="133"/>
    </row>
    <row r="923" ht="14.25" customHeight="1">
      <c r="O923" s="133"/>
    </row>
    <row r="924" ht="14.25" customHeight="1">
      <c r="O924" s="133"/>
    </row>
    <row r="925" ht="14.25" customHeight="1">
      <c r="O925" s="133"/>
    </row>
    <row r="926" ht="14.25" customHeight="1">
      <c r="O926" s="133"/>
    </row>
    <row r="927" ht="14.25" customHeight="1">
      <c r="O927" s="133"/>
    </row>
    <row r="928" ht="14.25" customHeight="1">
      <c r="O928" s="133"/>
    </row>
    <row r="929" ht="14.25" customHeight="1">
      <c r="O929" s="133"/>
    </row>
    <row r="930" ht="14.25" customHeight="1">
      <c r="O930" s="133"/>
    </row>
    <row r="931" ht="14.25" customHeight="1">
      <c r="O931" s="133"/>
    </row>
    <row r="932" ht="14.25" customHeight="1">
      <c r="O932" s="133"/>
    </row>
    <row r="933" ht="14.25" customHeight="1">
      <c r="O933" s="133"/>
    </row>
    <row r="934" ht="14.25" customHeight="1">
      <c r="O934" s="133"/>
    </row>
    <row r="935" ht="14.25" customHeight="1">
      <c r="O935" s="133"/>
    </row>
    <row r="936" ht="14.25" customHeight="1">
      <c r="O936" s="133"/>
    </row>
    <row r="937" ht="14.25" customHeight="1">
      <c r="O937" s="133"/>
    </row>
    <row r="938" ht="14.25" customHeight="1">
      <c r="O938" s="133"/>
    </row>
    <row r="939" ht="14.25" customHeight="1">
      <c r="O939" s="133"/>
    </row>
    <row r="940" ht="14.25" customHeight="1">
      <c r="O940" s="133"/>
    </row>
    <row r="941" ht="14.25" customHeight="1">
      <c r="O941" s="133"/>
    </row>
    <row r="942" ht="14.25" customHeight="1">
      <c r="O942" s="133"/>
    </row>
    <row r="943" ht="14.25" customHeight="1">
      <c r="O943" s="133"/>
    </row>
    <row r="944" ht="14.25" customHeight="1">
      <c r="O944" s="133"/>
    </row>
    <row r="945" ht="14.25" customHeight="1">
      <c r="O945" s="133"/>
    </row>
    <row r="946" ht="14.25" customHeight="1">
      <c r="O946" s="133"/>
    </row>
    <row r="947" ht="14.25" customHeight="1">
      <c r="O947" s="133"/>
    </row>
    <row r="948" ht="14.25" customHeight="1">
      <c r="O948" s="133"/>
    </row>
    <row r="949" ht="14.25" customHeight="1">
      <c r="O949" s="133"/>
    </row>
    <row r="950" ht="14.25" customHeight="1">
      <c r="O950" s="133"/>
    </row>
    <row r="951" ht="14.25" customHeight="1">
      <c r="O951" s="133"/>
    </row>
    <row r="952" ht="14.25" customHeight="1">
      <c r="O952" s="133"/>
    </row>
    <row r="953" ht="14.25" customHeight="1">
      <c r="O953" s="133"/>
    </row>
    <row r="954" ht="14.25" customHeight="1">
      <c r="O954" s="133"/>
    </row>
    <row r="955" ht="14.25" customHeight="1">
      <c r="O955" s="133"/>
    </row>
    <row r="956" ht="14.25" customHeight="1">
      <c r="O956" s="133"/>
    </row>
    <row r="957" ht="14.25" customHeight="1">
      <c r="O957" s="133"/>
    </row>
    <row r="958" ht="14.25" customHeight="1">
      <c r="O958" s="133"/>
    </row>
    <row r="959" ht="14.25" customHeight="1">
      <c r="O959" s="133"/>
    </row>
    <row r="960" ht="14.25" customHeight="1">
      <c r="O960" s="133"/>
    </row>
    <row r="961" ht="14.25" customHeight="1">
      <c r="O961" s="133"/>
    </row>
    <row r="962" ht="14.25" customHeight="1">
      <c r="O962" s="133"/>
    </row>
    <row r="963" ht="14.25" customHeight="1">
      <c r="O963" s="133"/>
    </row>
    <row r="964" ht="14.25" customHeight="1">
      <c r="O964" s="133"/>
    </row>
    <row r="965" ht="14.25" customHeight="1">
      <c r="O965" s="133"/>
    </row>
    <row r="966" ht="14.25" customHeight="1">
      <c r="O966" s="133"/>
    </row>
    <row r="967" ht="14.25" customHeight="1">
      <c r="O967" s="133"/>
    </row>
    <row r="968" ht="14.25" customHeight="1">
      <c r="O968" s="133"/>
    </row>
    <row r="969" ht="14.25" customHeight="1">
      <c r="O969" s="133"/>
    </row>
    <row r="970" ht="14.25" customHeight="1">
      <c r="O970" s="133"/>
    </row>
    <row r="971" ht="14.25" customHeight="1">
      <c r="O971" s="133"/>
    </row>
    <row r="972" ht="14.25" customHeight="1">
      <c r="O972" s="133"/>
    </row>
    <row r="973" ht="14.25" customHeight="1">
      <c r="O973" s="133"/>
    </row>
    <row r="974" ht="14.25" customHeight="1">
      <c r="O974" s="133"/>
    </row>
    <row r="975" ht="14.25" customHeight="1">
      <c r="O975" s="133"/>
    </row>
    <row r="976" ht="14.25" customHeight="1">
      <c r="O976" s="133"/>
    </row>
    <row r="977" ht="14.25" customHeight="1">
      <c r="O977" s="133"/>
    </row>
    <row r="978" ht="14.25" customHeight="1">
      <c r="O978" s="133"/>
    </row>
    <row r="979" ht="14.25" customHeight="1">
      <c r="O979" s="133"/>
    </row>
    <row r="980" ht="14.25" customHeight="1">
      <c r="O980" s="133"/>
    </row>
    <row r="981" ht="14.25" customHeight="1">
      <c r="O981" s="133"/>
    </row>
    <row r="982" ht="14.25" customHeight="1">
      <c r="O982" s="133"/>
    </row>
    <row r="983" ht="14.25" customHeight="1">
      <c r="O983" s="133"/>
    </row>
    <row r="984" ht="14.25" customHeight="1">
      <c r="O984" s="133"/>
    </row>
    <row r="985" ht="14.25" customHeight="1">
      <c r="O985" s="133"/>
    </row>
    <row r="986" ht="14.25" customHeight="1">
      <c r="O986" s="133"/>
    </row>
    <row r="987" ht="14.25" customHeight="1">
      <c r="O987" s="133"/>
    </row>
    <row r="988" ht="14.25" customHeight="1">
      <c r="O988" s="133"/>
    </row>
    <row r="989" ht="14.25" customHeight="1">
      <c r="O989" s="133"/>
    </row>
    <row r="990" ht="14.25" customHeight="1">
      <c r="O990" s="133"/>
    </row>
    <row r="991" ht="14.25" customHeight="1">
      <c r="O991" s="133"/>
    </row>
    <row r="992" ht="14.25" customHeight="1">
      <c r="O992" s="133"/>
    </row>
    <row r="993" ht="14.25" customHeight="1">
      <c r="O993" s="133"/>
    </row>
    <row r="994" ht="14.25" customHeight="1">
      <c r="O994" s="133"/>
    </row>
    <row r="995" ht="14.25" customHeight="1">
      <c r="O995" s="133"/>
    </row>
    <row r="996" ht="14.25" customHeight="1">
      <c r="O996" s="133"/>
    </row>
    <row r="997" ht="14.25" customHeight="1">
      <c r="O997" s="133"/>
    </row>
    <row r="998" ht="14.25" customHeight="1">
      <c r="O998" s="133"/>
    </row>
    <row r="999" ht="14.25" customHeight="1">
      <c r="O999" s="133"/>
    </row>
    <row r="1000" ht="14.25" customHeight="1">
      <c r="O1000" s="133"/>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29"/>
    <col customWidth="1" min="33" max="33" width="10.86"/>
  </cols>
  <sheetData>
    <row r="1" ht="14.25" customHeight="1">
      <c r="A1" s="780"/>
      <c r="B1" s="781" t="str">
        <f>VLOOKUP($Q$1,References!$B$5:$D$10,2,0)</f>
        <v>E</v>
      </c>
      <c r="D1" s="781" t="str">
        <f>VLOOKUP($Q$1,References!$B$5:$D$10,3,0)</f>
        <v>F</v>
      </c>
      <c r="O1" s="133"/>
      <c r="P1" s="782" t="s">
        <v>623</v>
      </c>
      <c r="Q1" s="783" t="s">
        <v>105</v>
      </c>
    </row>
    <row r="2" ht="8.25" customHeight="1">
      <c r="O2" s="133"/>
    </row>
    <row r="3" ht="14.25" customHeight="1">
      <c r="B3" s="655" t="s">
        <v>1790</v>
      </c>
      <c r="C3" s="784"/>
      <c r="D3" s="784"/>
      <c r="E3" s="655" t="s">
        <v>97</v>
      </c>
      <c r="F3" s="784"/>
      <c r="G3" s="784"/>
      <c r="H3" s="655" t="s">
        <v>113</v>
      </c>
      <c r="I3" s="784"/>
      <c r="J3" s="655" t="s">
        <v>1791</v>
      </c>
      <c r="K3" s="784"/>
      <c r="L3" s="784"/>
      <c r="M3" s="655" t="s">
        <v>1792</v>
      </c>
      <c r="N3" s="657"/>
      <c r="O3" s="653"/>
      <c r="P3" s="654"/>
      <c r="Q3" s="655" t="s">
        <v>113</v>
      </c>
      <c r="R3" s="655" t="s">
        <v>114</v>
      </c>
      <c r="S3" s="655" t="s">
        <v>115</v>
      </c>
      <c r="T3" s="655" t="s">
        <v>116</v>
      </c>
      <c r="U3" s="655" t="s">
        <v>652</v>
      </c>
      <c r="V3" s="655" t="s">
        <v>1710</v>
      </c>
      <c r="W3" s="655" t="s">
        <v>112</v>
      </c>
      <c r="X3" s="655" t="s">
        <v>1793</v>
      </c>
      <c r="Y3" s="655" t="s">
        <v>1794</v>
      </c>
      <c r="Z3" s="655" t="s">
        <v>1795</v>
      </c>
      <c r="AA3" s="655" t="s">
        <v>1796</v>
      </c>
      <c r="AB3" s="655" t="s">
        <v>1711</v>
      </c>
      <c r="AC3" s="655" t="s">
        <v>1797</v>
      </c>
      <c r="AD3" s="655" t="s">
        <v>1798</v>
      </c>
      <c r="AE3" s="655" t="s">
        <v>1799</v>
      </c>
      <c r="AF3" s="655" t="s">
        <v>1712</v>
      </c>
    </row>
    <row r="4" ht="14.25" customHeight="1">
      <c r="B4" s="785" t="str">
        <f>INDIRECT("'"&amp;References!$A$1&amp;"'!"&amp;$B$1&amp;References!$G5)</f>
        <v>Spain</v>
      </c>
      <c r="C4" s="786" t="s">
        <v>117</v>
      </c>
      <c r="D4" s="787" t="str">
        <f>INDIRECT("'"&amp;References!$A$1&amp;"'!"&amp;$D$1&amp;References!$G5)</f>
        <v>Croatia</v>
      </c>
      <c r="E4" s="785">
        <f>IF(OR(INDIRECT("'"&amp;References!$A$1&amp;"'!"&amp;$B$1&amp;References!$H5)="",INDIRECT("'"&amp;References!$A$1&amp;"'!"&amp;$D$1&amp;References!$H5)=""),"",INDIRECT("'"&amp;References!$A$1&amp;"'!"&amp;$B$1&amp;References!$H5))</f>
        <v>1</v>
      </c>
      <c r="F4" s="786" t="s">
        <v>117</v>
      </c>
      <c r="G4" s="788">
        <f>IF(OR(INDIRECT("'"&amp;References!$A$1&amp;"'!"&amp;$B$1&amp;References!$H5)="",INDIRECT("'"&amp;References!$A$1&amp;"'!"&amp;$D$1&amp;References!$H5)=""),"",INDIRECT("'"&amp;References!$A$1&amp;"'!"&amp;$D$1&amp;References!$H5))</f>
        <v>0</v>
      </c>
      <c r="H4" s="133">
        <f t="shared" ref="H4:H9" si="1">IF($M4&gt;0,IF($E4&gt;$G4,3,IF($E4=$G4,1,0)),0)</f>
        <v>3</v>
      </c>
      <c r="I4" s="133">
        <f t="shared" ref="I4:I9" si="2">IF($M4&gt;0,IF($E4&lt;$G4,3,IF($E4=$G4,1,0)),0)</f>
        <v>0</v>
      </c>
      <c r="L4" s="35"/>
      <c r="M4" s="133">
        <f t="shared" ref="M4:M9" si="3">IF(AND($E4&lt;&gt;"",$G4&lt;&gt;""),1,0)</f>
        <v>1</v>
      </c>
      <c r="N4" s="133"/>
      <c r="O4" s="133" t="s">
        <v>101</v>
      </c>
      <c r="P4" s="789" t="str">
        <f>VLOOKUP($Q$1&amp;ROW($A1),Groups!$B$7:$D$35,3,0)</f>
        <v>Spain</v>
      </c>
      <c r="Q4" s="133">
        <f t="shared" ref="Q4:Q7" si="4">SUMIF($B$4:$B$9,P4,$H$4:$H$9)+SUMIF($D$4:$D$9,P4,$I$4:$I$9)</f>
        <v>6</v>
      </c>
      <c r="R4" s="133">
        <f t="shared" ref="R4:R7" si="5">S4-T4</f>
        <v>2</v>
      </c>
      <c r="S4" s="133">
        <f t="shared" ref="S4:S7" si="6">SUMIF($B$4:$B$9,$P4,$E$4:$E$9)+SUMIF($D$4:$D$9,$P4,$G$4:$G$9)</f>
        <v>4</v>
      </c>
      <c r="T4" s="133">
        <f t="shared" ref="T4:T7" si="7">SUMIF($B$4:$B$9,$P4,$G$4:$G$9)+SUMIF($D$4:$D$9,$P4,$E$4:$E$9)</f>
        <v>2</v>
      </c>
      <c r="U4" s="133">
        <f t="shared" ref="U4:U7" si="8">COUNTIFS($B$4:$B$9,$P4,$H$4:$H$9,"=3")+COUNTIFS($D$4:$D$9,$P4,$I$4:$I$9,"=3")</f>
        <v>2</v>
      </c>
      <c r="V4" s="790">
        <f>$Q4*FactorPts+(GDzero+$R4)*FactorGD+$S4*FactorFor+$U4*FactorWins+$W4*FactorDirC3+$X4*FactorDirC2+$Y4*FactorDirC43+$Z4*FactorDirC42+$AA4*FactorDirC42+$AB4*FactorFairPlay+$AE4*FactorPenalty+(100-$AF4)*($M$10&gt;0)*FactorRank+(8-ROW())*FactorRow</f>
        <v>60052040</v>
      </c>
      <c r="W4" s="133">
        <f t="shared" ref="W4:W7" si="9">SUMIFS($X$18:$X$35,$P$18:$P$35,$P4)</f>
        <v>0</v>
      </c>
      <c r="X4" s="133">
        <f t="shared" ref="X4:X7" si="10">IF($L18="",0,$L18)+SUMIFS($Z$18:$Z$35,$P$18:$P$35,$P4)</f>
        <v>0</v>
      </c>
      <c r="Y4" s="153">
        <f t="shared" ref="Y4:Y7" si="11">SUMIFS($AD$18:$AD$35,$P$18:$P$35,$P4)</f>
        <v>0</v>
      </c>
      <c r="Z4" s="153">
        <f t="shared" ref="Z4:Z7" si="12">SUMIFS($AE$18:$AE$35,$P$18:$P$35,$P4)</f>
        <v>0</v>
      </c>
      <c r="AA4" s="133">
        <f t="shared" ref="AA4:AA7" si="13">IF($M18="",0,$M18)</f>
        <v>0</v>
      </c>
      <c r="AB4" s="133">
        <f>SUMIFS(FairPlayPoints1,FairPlayTeams1,$P4)+SUMIFS(FairPlayPoints2,FairPlayTeams2,$P4)</f>
        <v>0</v>
      </c>
      <c r="AC4" s="133" t="b">
        <f t="shared" ref="AC4:AC7" si="14">(Q4+T4&gt;0)</f>
        <v>1</v>
      </c>
      <c r="AD4" s="791">
        <f>$Q4*FactorPts+(GDzero+$R4)*FactorGD+$S4*FactorFor</f>
        <v>60052040</v>
      </c>
      <c r="AE4" s="133">
        <f t="shared" ref="AE4:AE7" si="15">IF(OR(AND($Y$11&gt;0,OR(AND($B$8=$P4,$J$8&gt;$L$8),AND($D$8=$P4,$J$8&lt;$L$8))),AND($Y$12&gt;0,OR(AND($B$9=$P4,$J$9&gt;$L$9),AND($D$9=$P4,$J$9&lt;$L$9)))),1,0)</f>
        <v>0</v>
      </c>
      <c r="AF4" s="133">
        <f t="array" ref="AF4">INDEX(Language!$D$5:$D$63,MATCH($P4,Language!$E$5:$E$63,0),1)</f>
        <v>3</v>
      </c>
      <c r="AG4" s="133"/>
    </row>
    <row r="5" ht="14.25" customHeight="1">
      <c r="B5" s="792" t="str">
        <f>INDIRECT("'"&amp;References!$A$1&amp;"'!"&amp;$B$1&amp;References!$G6)</f>
        <v>Italy</v>
      </c>
      <c r="C5" s="793" t="s">
        <v>117</v>
      </c>
      <c r="D5" s="794" t="str">
        <f>INDIRECT("'"&amp;References!$A$1&amp;"'!"&amp;$D$1&amp;References!$G6)</f>
        <v>Albania</v>
      </c>
      <c r="E5" s="792">
        <f>IF(OR(INDIRECT("'"&amp;References!$A$1&amp;"'!"&amp;$B$1&amp;References!$H6)="",INDIRECT("'"&amp;References!$A$1&amp;"'!"&amp;$D$1&amp;References!$H6)=""),"",INDIRECT("'"&amp;References!$A$1&amp;"'!"&amp;$B$1&amp;References!$H6))</f>
        <v>2</v>
      </c>
      <c r="F5" s="793" t="s">
        <v>117</v>
      </c>
      <c r="G5" s="795">
        <f>IF(OR(INDIRECT("'"&amp;References!$A$1&amp;"'!"&amp;$B$1&amp;References!$H6)="",INDIRECT("'"&amp;References!$A$1&amp;"'!"&amp;$D$1&amp;References!$H6)=""),"",INDIRECT("'"&amp;References!$A$1&amp;"'!"&amp;$D$1&amp;References!$H6))</f>
        <v>0</v>
      </c>
      <c r="H5" s="133">
        <f t="shared" si="1"/>
        <v>3</v>
      </c>
      <c r="I5" s="133">
        <f t="shared" si="2"/>
        <v>0</v>
      </c>
      <c r="L5" s="35"/>
      <c r="M5" s="133">
        <f t="shared" si="3"/>
        <v>1</v>
      </c>
      <c r="N5" s="133"/>
      <c r="O5" s="133" t="s">
        <v>102</v>
      </c>
      <c r="P5" s="789" t="str">
        <f>VLOOKUP($Q$1&amp;ROW($A2),Groups!$B$7:$D$35,3,0)</f>
        <v>Croatia</v>
      </c>
      <c r="Q5" s="133">
        <f t="shared" si="4"/>
        <v>3</v>
      </c>
      <c r="R5" s="133">
        <f t="shared" si="5"/>
        <v>-1</v>
      </c>
      <c r="S5" s="133">
        <f t="shared" si="6"/>
        <v>1</v>
      </c>
      <c r="T5" s="133">
        <f t="shared" si="7"/>
        <v>2</v>
      </c>
      <c r="U5" s="133">
        <f t="shared" si="8"/>
        <v>1</v>
      </c>
      <c r="V5" s="790">
        <f>$Q5*FactorPts+(GDzero+$R5)*FactorGD+$S5*FactorFor+$U5*FactorWins+$W5*FactorDirC3+$X5*FactorDirC2+$Y5*FactorDirC43+$Z5*FactorDirC42+$AA5*FactorDirC42+$AB5*FactorFairPlay+$AE5*FactorPenalty+(100-$AF5)*($M$10&gt;0)*FactorRank+(8-ROW())*FactorRow</f>
        <v>30049010</v>
      </c>
      <c r="W5" s="133">
        <f t="shared" si="9"/>
        <v>0</v>
      </c>
      <c r="X5" s="133">
        <f t="shared" si="10"/>
        <v>0</v>
      </c>
      <c r="Y5" s="153">
        <f t="shared" si="11"/>
        <v>0</v>
      </c>
      <c r="Z5" s="153">
        <f t="shared" si="12"/>
        <v>0</v>
      </c>
      <c r="AA5" s="133">
        <f t="shared" si="13"/>
        <v>0</v>
      </c>
      <c r="AB5" s="133">
        <f>SUMIFS(FairPlayPoints1,FairPlayTeams1,$P5)+SUMIFS(FairPlayPoints2,FairPlayTeams2,$P5)</f>
        <v>0</v>
      </c>
      <c r="AC5" s="133" t="b">
        <f t="shared" si="14"/>
        <v>1</v>
      </c>
      <c r="AD5" s="791">
        <f>$Q5*FactorPts+(GDzero+$R5)*FactorGD+$S5*FactorFor</f>
        <v>30049010</v>
      </c>
      <c r="AE5" s="133">
        <f t="shared" si="15"/>
        <v>0</v>
      </c>
      <c r="AF5" s="133">
        <f t="array" ref="AF5">INDEX(Language!$D$5:$D$63,MATCH($P5,Language!$E$5:$E$63,0),1)</f>
        <v>14</v>
      </c>
    </row>
    <row r="6" ht="14.25" customHeight="1">
      <c r="B6" s="792" t="str">
        <f>INDIRECT("'"&amp;References!$A$1&amp;"'!"&amp;$B$1&amp;References!$G7)</f>
        <v>Croatia</v>
      </c>
      <c r="C6" s="793" t="s">
        <v>117</v>
      </c>
      <c r="D6" s="794" t="str">
        <f>INDIRECT("'"&amp;References!$A$1&amp;"'!"&amp;$D$1&amp;References!$G7)</f>
        <v>Albania</v>
      </c>
      <c r="E6" s="792">
        <f>IF(OR(INDIRECT("'"&amp;References!$A$1&amp;"'!"&amp;$B$1&amp;References!$H7)="",INDIRECT("'"&amp;References!$A$1&amp;"'!"&amp;$D$1&amp;References!$H7)=""),"",INDIRECT("'"&amp;References!$A$1&amp;"'!"&amp;$B$1&amp;References!$H7))</f>
        <v>1</v>
      </c>
      <c r="F6" s="793" t="s">
        <v>117</v>
      </c>
      <c r="G6" s="795">
        <f>IF(OR(INDIRECT("'"&amp;References!$A$1&amp;"'!"&amp;$B$1&amp;References!$H7)="",INDIRECT("'"&amp;References!$A$1&amp;"'!"&amp;$D$1&amp;References!$H7)=""),"",INDIRECT("'"&amp;References!$A$1&amp;"'!"&amp;$D$1&amp;References!$H7))</f>
        <v>0</v>
      </c>
      <c r="H6" s="133">
        <f t="shared" si="1"/>
        <v>3</v>
      </c>
      <c r="I6" s="133">
        <f t="shared" si="2"/>
        <v>0</v>
      </c>
      <c r="L6" s="35"/>
      <c r="M6" s="133">
        <f t="shared" si="3"/>
        <v>1</v>
      </c>
      <c r="N6" s="133"/>
      <c r="O6" s="133" t="s">
        <v>118</v>
      </c>
      <c r="P6" s="789" t="str">
        <f>VLOOKUP($Q$1&amp;ROW($A3),Groups!$B$7:$D$35,3,0)</f>
        <v>Italy</v>
      </c>
      <c r="Q6" s="133">
        <f t="shared" si="4"/>
        <v>9</v>
      </c>
      <c r="R6" s="133">
        <f t="shared" si="5"/>
        <v>4</v>
      </c>
      <c r="S6" s="133">
        <f t="shared" si="6"/>
        <v>5</v>
      </c>
      <c r="T6" s="133">
        <f t="shared" si="7"/>
        <v>1</v>
      </c>
      <c r="U6" s="133">
        <f t="shared" si="8"/>
        <v>3</v>
      </c>
      <c r="V6" s="790">
        <f>$Q6*FactorPts+(GDzero+$R6)*FactorGD+$S6*FactorFor+$U6*FactorWins+$W6*FactorDirC3+$X6*FactorDirC2+$Y6*FactorDirC43+$Z6*FactorDirC42+$AA6*FactorDirC42+$AB6*FactorFairPlay+$AE6*FactorPenalty+(100-$AF6)*($M$10&gt;0)*FactorRank+(8-ROW())*FactorRow</f>
        <v>90054050</v>
      </c>
      <c r="W6" s="133">
        <f t="shared" si="9"/>
        <v>0</v>
      </c>
      <c r="X6" s="133">
        <f t="shared" si="10"/>
        <v>0</v>
      </c>
      <c r="Y6" s="153">
        <f t="shared" si="11"/>
        <v>0</v>
      </c>
      <c r="Z6" s="153">
        <f t="shared" si="12"/>
        <v>0</v>
      </c>
      <c r="AA6" s="133">
        <f t="shared" si="13"/>
        <v>0</v>
      </c>
      <c r="AB6" s="133">
        <f>SUMIFS(FairPlayPoints1,FairPlayTeams1,$P6)+SUMIFS(FairPlayPoints2,FairPlayTeams2,$P6)</f>
        <v>0</v>
      </c>
      <c r="AC6" s="133" t="b">
        <f t="shared" si="14"/>
        <v>1</v>
      </c>
      <c r="AD6" s="791">
        <f>$Q6*FactorPts+(GDzero+$R6)*FactorGD+$S6*FactorFor</f>
        <v>90054050</v>
      </c>
      <c r="AE6" s="133">
        <f t="shared" si="15"/>
        <v>0</v>
      </c>
      <c r="AF6" s="133">
        <f t="array" ref="AF6">INDEX(Language!$D$5:$D$63,MATCH($P6,Language!$E$5:$E$63,0),1)</f>
        <v>18</v>
      </c>
    </row>
    <row r="7" ht="14.25" customHeight="1">
      <c r="B7" s="792" t="str">
        <f>INDIRECT("'"&amp;References!$A$1&amp;"'!"&amp;$B$1&amp;References!$G8)</f>
        <v>Spain</v>
      </c>
      <c r="C7" s="793" t="s">
        <v>117</v>
      </c>
      <c r="D7" s="794" t="str">
        <f>INDIRECT("'"&amp;References!$A$1&amp;"'!"&amp;$D$1&amp;References!$G8)</f>
        <v>Italy</v>
      </c>
      <c r="E7" s="792">
        <f>IF(OR(INDIRECT("'"&amp;References!$A$1&amp;"'!"&amp;$B$1&amp;References!$H8)="",INDIRECT("'"&amp;References!$A$1&amp;"'!"&amp;$D$1&amp;References!$H8)=""),"",INDIRECT("'"&amp;References!$A$1&amp;"'!"&amp;$B$1&amp;References!$H8))</f>
        <v>1</v>
      </c>
      <c r="F7" s="793" t="s">
        <v>117</v>
      </c>
      <c r="G7" s="795">
        <f>IF(OR(INDIRECT("'"&amp;References!$A$1&amp;"'!"&amp;$B$1&amp;References!$H8)="",INDIRECT("'"&amp;References!$A$1&amp;"'!"&amp;$D$1&amp;References!$H8)=""),"",INDIRECT("'"&amp;References!$A$1&amp;"'!"&amp;$D$1&amp;References!$H8))</f>
        <v>2</v>
      </c>
      <c r="H7" s="133">
        <f t="shared" si="1"/>
        <v>0</v>
      </c>
      <c r="I7" s="133">
        <f t="shared" si="2"/>
        <v>3</v>
      </c>
      <c r="L7" s="35"/>
      <c r="M7" s="133">
        <f t="shared" si="3"/>
        <v>1</v>
      </c>
      <c r="N7" s="133"/>
      <c r="O7" s="133" t="s">
        <v>119</v>
      </c>
      <c r="P7" s="789" t="str">
        <f>VLOOKUP($Q$1&amp;ROW($A4),Groups!$B$7:$D$35,3,0)</f>
        <v>Albania</v>
      </c>
      <c r="Q7" s="133">
        <f t="shared" si="4"/>
        <v>0</v>
      </c>
      <c r="R7" s="133">
        <f t="shared" si="5"/>
        <v>-5</v>
      </c>
      <c r="S7" s="133">
        <f t="shared" si="6"/>
        <v>0</v>
      </c>
      <c r="T7" s="133">
        <f t="shared" si="7"/>
        <v>5</v>
      </c>
      <c r="U7" s="133">
        <f t="shared" si="8"/>
        <v>0</v>
      </c>
      <c r="V7" s="790">
        <f>$Q7*FactorPts+(GDzero+$R7)*FactorGD+$S7*FactorFor+$U7*FactorWins+$W7*FactorDirC3+$X7*FactorDirC2+$Y7*FactorDirC43+$Z7*FactorDirC42+$AA7*FactorDirC42+$AB7*FactorFairPlay+$AE7*FactorPenalty+(100-$AF7)*($M$10&gt;0)*FactorRank+(8-ROW())*FactorRow</f>
        <v>45000.00009</v>
      </c>
      <c r="W7" s="133">
        <f t="shared" si="9"/>
        <v>0</v>
      </c>
      <c r="X7" s="133">
        <f t="shared" si="10"/>
        <v>0</v>
      </c>
      <c r="Y7" s="153">
        <f t="shared" si="11"/>
        <v>0</v>
      </c>
      <c r="Z7" s="153">
        <f t="shared" si="12"/>
        <v>0</v>
      </c>
      <c r="AA7" s="133">
        <f t="shared" si="13"/>
        <v>0</v>
      </c>
      <c r="AB7" s="133">
        <f>SUMIFS(FairPlayPoints1,FairPlayTeams1,$P7)+SUMIFS(FairPlayPoints2,FairPlayTeams2,$P7)</f>
        <v>0</v>
      </c>
      <c r="AC7" s="133" t="b">
        <f t="shared" si="14"/>
        <v>1</v>
      </c>
      <c r="AD7" s="791">
        <f>$Q7*FactorPts+(GDzero+$R7)*FactorGD+$S7*FactorFor</f>
        <v>45000</v>
      </c>
      <c r="AE7" s="133">
        <f t="shared" si="15"/>
        <v>0</v>
      </c>
      <c r="AF7" s="133">
        <f t="array" ref="AF7">INDEX(Language!$D$5:$D$63,MATCH($P7,Language!$E$5:$E$63,0),1)</f>
        <v>10</v>
      </c>
    </row>
    <row r="8" ht="14.25" customHeight="1">
      <c r="B8" s="792" t="str">
        <f>INDIRECT("'"&amp;References!$A$1&amp;"'!"&amp;$B$1&amp;References!$G9)</f>
        <v>Albania</v>
      </c>
      <c r="C8" s="793" t="s">
        <v>117</v>
      </c>
      <c r="D8" s="794" t="str">
        <f>INDIRECT("'"&amp;References!$A$1&amp;"'!"&amp;$D$1&amp;References!$G9)</f>
        <v>Spain</v>
      </c>
      <c r="E8" s="792">
        <f>IF(OR(INDIRECT("'"&amp;References!$A$1&amp;"'!"&amp;$B$1&amp;References!$H9)="",INDIRECT("'"&amp;References!$A$1&amp;"'!"&amp;$D$1&amp;References!$H9)=""),"",INDIRECT("'"&amp;References!$A$1&amp;"'!"&amp;$B$1&amp;References!$H9))</f>
        <v>0</v>
      </c>
      <c r="F8" s="793" t="s">
        <v>117</v>
      </c>
      <c r="G8" s="795">
        <f>IF(OR(INDIRECT("'"&amp;References!$A$1&amp;"'!"&amp;$B$1&amp;References!$H9)="",INDIRECT("'"&amp;References!$A$1&amp;"'!"&amp;$D$1&amp;References!$H9)=""),"",INDIRECT("'"&amp;References!$A$1&amp;"'!"&amp;$D$1&amp;References!$H9))</f>
        <v>2</v>
      </c>
      <c r="H8" s="133">
        <f t="shared" si="1"/>
        <v>0</v>
      </c>
      <c r="I8" s="133">
        <f t="shared" si="2"/>
        <v>3</v>
      </c>
      <c r="J8" s="153" t="str">
        <f>IF(OR(INDIRECT("'"&amp;References!$A$1&amp;"'!"&amp;$B$1&amp;(References!$H9+2))="",INDIRECT("'"&amp;References!$A$1&amp;"'!"&amp;$D$1&amp;(References!$H9+2))=""),"",INDIRECT("'"&amp;References!$A$1&amp;"'!"&amp;$B$1&amp;(References!$H9+2)))</f>
        <v/>
      </c>
      <c r="K8" s="133" t="s">
        <v>1021</v>
      </c>
      <c r="L8" s="35" t="str">
        <f>IF(OR(INDIRECT("'"&amp;References!$A$1&amp;"'!"&amp;$B$1&amp;(References!$H9+2))="",INDIRECT("'"&amp;References!$A$1&amp;"'!"&amp;$D$1&amp;(References!$H9+2))=""),"",INDIRECT("'"&amp;References!$A$1&amp;"'!"&amp;$D$1&amp;(References!$H9+2)))</f>
        <v/>
      </c>
      <c r="M8" s="133">
        <f t="shared" si="3"/>
        <v>1</v>
      </c>
      <c r="N8" s="133"/>
      <c r="O8" s="133"/>
      <c r="Z8" s="336"/>
    </row>
    <row r="9" ht="14.25" customHeight="1">
      <c r="B9" s="792" t="str">
        <f>INDIRECT("'"&amp;References!$A$1&amp;"'!"&amp;$B$1&amp;References!$G10)</f>
        <v>Croatia</v>
      </c>
      <c r="C9" s="793" t="s">
        <v>117</v>
      </c>
      <c r="D9" s="794" t="str">
        <f>INDIRECT("'"&amp;References!$A$1&amp;"'!"&amp;$D$1&amp;References!$G10)</f>
        <v>Italy</v>
      </c>
      <c r="E9" s="792">
        <f>IF(OR(INDIRECT("'"&amp;References!$A$1&amp;"'!"&amp;$B$1&amp;References!$H10)="",INDIRECT("'"&amp;References!$A$1&amp;"'!"&amp;$D$1&amp;References!$H10)=""),"",INDIRECT("'"&amp;References!$A$1&amp;"'!"&amp;$B$1&amp;References!$H10))</f>
        <v>0</v>
      </c>
      <c r="F9" s="793" t="s">
        <v>117</v>
      </c>
      <c r="G9" s="795">
        <f>IF(OR(INDIRECT("'"&amp;References!$A$1&amp;"'!"&amp;$B$1&amp;References!$H10)="",INDIRECT("'"&amp;References!$A$1&amp;"'!"&amp;$D$1&amp;References!$H10)=""),"",INDIRECT("'"&amp;References!$A$1&amp;"'!"&amp;$D$1&amp;References!$H10))</f>
        <v>1</v>
      </c>
      <c r="H9" s="133">
        <f t="shared" si="1"/>
        <v>0</v>
      </c>
      <c r="I9" s="133">
        <f t="shared" si="2"/>
        <v>3</v>
      </c>
      <c r="J9" s="153" t="str">
        <f>IF(OR(INDIRECT("'"&amp;References!$A$1&amp;"'!"&amp;$B$1&amp;(References!$H10+2))="",INDIRECT("'"&amp;References!$A$1&amp;"'!"&amp;$D$1&amp;(References!$H10+2))=""),"",INDIRECT("'"&amp;References!$A$1&amp;"'!"&amp;$B$1&amp;(References!$H10+2)))</f>
        <v/>
      </c>
      <c r="K9" s="133" t="s">
        <v>1021</v>
      </c>
      <c r="L9" s="35" t="str">
        <f>IF(OR(INDIRECT("'"&amp;References!$A$1&amp;"'!"&amp;$B$1&amp;(References!$H10+2))="",INDIRECT("'"&amp;References!$A$1&amp;"'!"&amp;$D$1&amp;(References!$H10+2))=""),"",INDIRECT("'"&amp;References!$A$1&amp;"'!"&amp;$D$1&amp;(References!$H10+2)))</f>
        <v/>
      </c>
      <c r="M9" s="133">
        <f t="shared" si="3"/>
        <v>1</v>
      </c>
      <c r="N9" s="133"/>
      <c r="O9" s="133"/>
      <c r="Z9" s="796" t="s">
        <v>1800</v>
      </c>
    </row>
    <row r="10" ht="14.25" customHeight="1">
      <c r="L10" s="693" t="s">
        <v>1200</v>
      </c>
      <c r="M10" s="797">
        <f>SUM($M$4:$M$9)</f>
        <v>6</v>
      </c>
      <c r="N10" s="133"/>
      <c r="O10" s="133"/>
      <c r="P10" s="798" t="s">
        <v>1801</v>
      </c>
      <c r="Q10" s="429" t="s">
        <v>113</v>
      </c>
      <c r="R10" s="429" t="s">
        <v>114</v>
      </c>
      <c r="S10" s="429" t="s">
        <v>115</v>
      </c>
      <c r="T10" s="429" t="s">
        <v>116</v>
      </c>
      <c r="U10" s="429" t="s">
        <v>1802</v>
      </c>
      <c r="V10" s="429" t="s">
        <v>1710</v>
      </c>
      <c r="X10" s="657" t="s">
        <v>1803</v>
      </c>
      <c r="Y10" s="429" t="s">
        <v>1804</v>
      </c>
      <c r="Z10" s="429" t="s">
        <v>1805</v>
      </c>
      <c r="AA10" s="429" t="s">
        <v>1806</v>
      </c>
      <c r="AB10" s="429" t="s">
        <v>1807</v>
      </c>
      <c r="AC10" s="429" t="s">
        <v>1808</v>
      </c>
      <c r="AD10" s="429" t="s">
        <v>1809</v>
      </c>
      <c r="AE10" s="429" t="s">
        <v>1799</v>
      </c>
    </row>
    <row r="11" ht="14.25" customHeight="1">
      <c r="B11" s="657"/>
      <c r="C11" s="133"/>
      <c r="D11" s="657"/>
      <c r="O11" s="799" t="s">
        <v>101</v>
      </c>
      <c r="P11" s="800" t="str">
        <f t="shared" ref="P11:U11" si="16">INDEX(P$4:P$7,MATCH($V11,$V$4:$V$7,0))</f>
        <v>Italy</v>
      </c>
      <c r="Q11" s="801">
        <f t="shared" si="16"/>
        <v>9</v>
      </c>
      <c r="R11" s="802">
        <f t="shared" si="16"/>
        <v>4</v>
      </c>
      <c r="S11" s="802">
        <f t="shared" si="16"/>
        <v>5</v>
      </c>
      <c r="T11" s="802">
        <f t="shared" si="16"/>
        <v>1</v>
      </c>
      <c r="U11" s="802">
        <f t="shared" si="16"/>
        <v>3</v>
      </c>
      <c r="V11" s="803">
        <f t="shared" ref="V11:V14" si="18">LARGE($V$4:$V$7,ROW(A1))</f>
        <v>90054050</v>
      </c>
      <c r="X11" s="804">
        <f>IF(AND(OR(TRUNC($V$11,4)=TRUNC($V$12,4),TRUNC($V$11,4)=TRUNC($V$13,4),TRUNC($V$11,4)=TRUNC($V$14,4),TRUNC($V$12,4)=TRUNC($V$13,4),TRUNC($V$12,4)=TRUNC($V$14,4),TRUNC($V$13,4)=TRUNC($V$14,4)),$M$10&gt;0),1,0)</f>
        <v>0</v>
      </c>
      <c r="Y11" s="133">
        <f>IF(AND(VLOOKUP($B$8,$P$4:$AD$7,15,0)=VLOOKUP($D$8,$P$4:$AD$7,15,0),$E$8=$G$8,COUNTIF($Q$4:$Q$7,VLOOKUP($B$8,$P$4:$Q$7,2,0))=2,$M$10=6),1,0)</f>
        <v>0</v>
      </c>
      <c r="Z11" s="805" t="b">
        <f t="shared" ref="Z11:Z14" si="19">VLOOKUP($P11,$E$18:$M$21,8,0)&lt;&gt;""</f>
        <v>0</v>
      </c>
      <c r="AA11" s="806" t="b">
        <f t="shared" ref="AA11:AA14" si="20">VLOOKUP($P11,$E$18:$M$21,9,0)&lt;&gt;""</f>
        <v>0</v>
      </c>
      <c r="AB11" s="807" t="b">
        <f t="shared" ref="AB11:AB14" si="21">SUMPRODUCT(1*(LEN($Z$18:$Z$35)&gt;0)*($P$18:$P$35=$P11))&gt;0</f>
        <v>0</v>
      </c>
      <c r="AC11" s="807" t="b">
        <f t="shared" ref="AC11:AC14" si="22">SUMPRODUCT(1*(LEN($AE$18:$AE$35)&gt;0)*($P$18:$P$35=$P11))&gt;0</f>
        <v>0</v>
      </c>
      <c r="AD11" s="806" t="str">
        <f t="shared" ref="AD11:AD14" si="23">IF($Z11,VLOOKUP($P11,$E$18:$M$21,8,0),IF($AA11,VLOOKUP($P11,$E$18:$M$21,9,0),IF($AB11,SUMIFS($Z$18:$Z$35,$P$18:$P$35,$P11),IF($AC11,SUMIFS($AE$18:$AE$35,$P$18:$P$35,$P11),""))))</f>
        <v/>
      </c>
      <c r="AE11" s="808" t="str">
        <f t="shared" ref="AE11:AE14" si="24">IF(OR(AND($Y$11&gt;0,OR($B$8=$P11,$D$8=$P11)),AND($Y$12&gt;0,OR($B$9=$P11,$D$9=$P11))),SUMIF($B$8:$B$9,$P11,$J$8:$J$9)+SUMIF($D$8:$D$9,$P11,$L$8:$L$9),"")</f>
        <v/>
      </c>
    </row>
    <row r="12" ht="14.25" customHeight="1">
      <c r="B12" s="133"/>
      <c r="C12" s="133"/>
      <c r="D12" s="133"/>
      <c r="O12" s="809" t="s">
        <v>102</v>
      </c>
      <c r="P12" s="153" t="str">
        <f t="shared" ref="P12:U12" si="17">INDEX(P$4:P$7,MATCH($V12,$V$4:$V$7,0))</f>
        <v>Spain</v>
      </c>
      <c r="Q12" s="163">
        <f t="shared" si="17"/>
        <v>6</v>
      </c>
      <c r="R12" s="133">
        <f t="shared" si="17"/>
        <v>2</v>
      </c>
      <c r="S12" s="133">
        <f t="shared" si="17"/>
        <v>4</v>
      </c>
      <c r="T12" s="133">
        <f t="shared" si="17"/>
        <v>2</v>
      </c>
      <c r="U12" s="133">
        <f t="shared" si="17"/>
        <v>2</v>
      </c>
      <c r="V12" s="810">
        <f t="shared" si="18"/>
        <v>60052040</v>
      </c>
      <c r="Y12" s="133">
        <f>IF(AND(VLOOKUP($B$9,$P$4:$AD$7,15,0)=VLOOKUP($D$9,$P$4:$AD$7,15,0),$E$9=$G$9,COUNTIF($Q$4:$Q$7,VLOOKUP($B$9,$P$4:$Q$7,2,0))=2,$M$10=6),1,0)</f>
        <v>0</v>
      </c>
      <c r="Z12" s="811" t="b">
        <f t="shared" si="19"/>
        <v>0</v>
      </c>
      <c r="AA12" s="133" t="b">
        <f t="shared" si="20"/>
        <v>0</v>
      </c>
      <c r="AB12" s="153" t="b">
        <f t="shared" si="21"/>
        <v>0</v>
      </c>
      <c r="AC12" s="153" t="b">
        <f t="shared" si="22"/>
        <v>0</v>
      </c>
      <c r="AD12" s="133" t="str">
        <f t="shared" si="23"/>
        <v/>
      </c>
      <c r="AE12" s="812" t="str">
        <f t="shared" si="24"/>
        <v/>
      </c>
    </row>
    <row r="13" ht="14.25" customHeight="1">
      <c r="B13" s="133"/>
      <c r="C13" s="133"/>
      <c r="D13" s="133"/>
      <c r="O13" s="809" t="s">
        <v>118</v>
      </c>
      <c r="P13" s="153" t="str">
        <f t="shared" ref="P13:U13" si="25">INDEX(P$4:P$7,MATCH($V13,$V$4:$V$7,0))</f>
        <v>Croatia</v>
      </c>
      <c r="Q13" s="163">
        <f t="shared" si="25"/>
        <v>3</v>
      </c>
      <c r="R13" s="133">
        <f t="shared" si="25"/>
        <v>-1</v>
      </c>
      <c r="S13" s="133">
        <f t="shared" si="25"/>
        <v>1</v>
      </c>
      <c r="T13" s="133">
        <f t="shared" si="25"/>
        <v>2</v>
      </c>
      <c r="U13" s="133">
        <f t="shared" si="25"/>
        <v>1</v>
      </c>
      <c r="V13" s="810">
        <f t="shared" si="18"/>
        <v>30049010</v>
      </c>
      <c r="Z13" s="811" t="b">
        <f t="shared" si="19"/>
        <v>0</v>
      </c>
      <c r="AA13" s="133" t="b">
        <f t="shared" si="20"/>
        <v>0</v>
      </c>
      <c r="AB13" s="153" t="b">
        <f t="shared" si="21"/>
        <v>0</v>
      </c>
      <c r="AC13" s="153" t="b">
        <f t="shared" si="22"/>
        <v>0</v>
      </c>
      <c r="AD13" s="133" t="str">
        <f t="shared" si="23"/>
        <v/>
      </c>
      <c r="AE13" s="812" t="str">
        <f t="shared" si="24"/>
        <v/>
      </c>
    </row>
    <row r="14" ht="14.25" customHeight="1">
      <c r="B14" s="133"/>
      <c r="C14" s="133"/>
      <c r="D14" s="133"/>
      <c r="F14" s="133"/>
      <c r="G14" s="35"/>
      <c r="O14" s="813" t="s">
        <v>119</v>
      </c>
      <c r="P14" s="814" t="str">
        <f t="shared" ref="P14:U14" si="26">INDEX(P$4:P$7,MATCH($V14,$V$4:$V$7,0))</f>
        <v>Albania</v>
      </c>
      <c r="Q14" s="815">
        <f t="shared" si="26"/>
        <v>0</v>
      </c>
      <c r="R14" s="816">
        <f t="shared" si="26"/>
        <v>-5</v>
      </c>
      <c r="S14" s="816">
        <f t="shared" si="26"/>
        <v>0</v>
      </c>
      <c r="T14" s="816">
        <f t="shared" si="26"/>
        <v>5</v>
      </c>
      <c r="U14" s="816">
        <f t="shared" si="26"/>
        <v>0</v>
      </c>
      <c r="V14" s="817">
        <f t="shared" si="18"/>
        <v>45000.00009</v>
      </c>
      <c r="Z14" s="818" t="b">
        <f t="shared" si="19"/>
        <v>0</v>
      </c>
      <c r="AA14" s="819" t="b">
        <f t="shared" si="20"/>
        <v>0</v>
      </c>
      <c r="AB14" s="820" t="b">
        <f t="shared" si="21"/>
        <v>0</v>
      </c>
      <c r="AC14" s="820" t="b">
        <f t="shared" si="22"/>
        <v>0</v>
      </c>
      <c r="AD14" s="819" t="str">
        <f t="shared" si="23"/>
        <v/>
      </c>
      <c r="AE14" s="821" t="str">
        <f t="shared" si="24"/>
        <v/>
      </c>
    </row>
    <row r="15" ht="14.25" customHeight="1">
      <c r="B15" s="133"/>
      <c r="C15" s="133"/>
      <c r="D15" s="133"/>
      <c r="F15" s="133"/>
      <c r="G15" s="35"/>
      <c r="L15" s="429"/>
      <c r="M15" s="429"/>
      <c r="N15" s="429"/>
      <c r="O15" s="133"/>
    </row>
    <row r="16" ht="14.25" customHeight="1">
      <c r="B16" s="133"/>
      <c r="C16" s="133"/>
      <c r="D16" s="657"/>
      <c r="E16" s="822"/>
      <c r="F16" s="822"/>
      <c r="G16" s="823" t="s">
        <v>1810</v>
      </c>
      <c r="M16" s="429"/>
      <c r="N16" s="429"/>
      <c r="O16" s="133"/>
      <c r="W16" s="824" t="s">
        <v>1811</v>
      </c>
      <c r="AD16" s="824" t="s">
        <v>1812</v>
      </c>
      <c r="AF16" s="825" t="b">
        <f>AND($Q$4=$Q$5,$Q$4=$Q$6,$Q$4=$Q$7)</f>
        <v>0</v>
      </c>
    </row>
    <row r="17" ht="14.25" customHeight="1">
      <c r="B17" s="133"/>
      <c r="C17" s="133"/>
      <c r="D17" s="133"/>
      <c r="G17" s="826"/>
      <c r="H17" s="802" t="str">
        <f>LEFT($P$4,3)</f>
        <v>Spa</v>
      </c>
      <c r="I17" s="802" t="str">
        <f>LEFT($P$5,3)</f>
        <v>Cro</v>
      </c>
      <c r="J17" s="802" t="str">
        <f>LEFT($P$6,3)</f>
        <v>Ita</v>
      </c>
      <c r="K17" s="827" t="str">
        <f>LEFT($P$7,3)</f>
        <v>Alb</v>
      </c>
      <c r="L17" s="429" t="s">
        <v>1813</v>
      </c>
      <c r="M17" s="429" t="s">
        <v>1814</v>
      </c>
      <c r="N17" s="429"/>
      <c r="O17" s="133"/>
      <c r="Q17" s="429" t="s">
        <v>113</v>
      </c>
      <c r="R17" s="429" t="s">
        <v>114</v>
      </c>
      <c r="S17" s="429" t="s">
        <v>115</v>
      </c>
      <c r="T17" s="429" t="s">
        <v>116</v>
      </c>
      <c r="U17" s="429"/>
      <c r="V17" s="429" t="s">
        <v>1798</v>
      </c>
      <c r="W17" s="429" t="s">
        <v>1815</v>
      </c>
      <c r="X17" s="828" t="s">
        <v>1816</v>
      </c>
      <c r="Y17" s="429" t="s">
        <v>1817</v>
      </c>
      <c r="Z17" s="429" t="s">
        <v>1817</v>
      </c>
      <c r="AA17" s="829" t="s">
        <v>1818</v>
      </c>
      <c r="AD17" s="828" t="s">
        <v>1819</v>
      </c>
      <c r="AE17" s="429" t="s">
        <v>1820</v>
      </c>
    </row>
    <row r="18" ht="14.25" customHeight="1">
      <c r="B18" s="133"/>
      <c r="C18" s="133"/>
      <c r="D18" s="133"/>
      <c r="E18" s="830" t="str">
        <f>$P$4</f>
        <v>Spain</v>
      </c>
      <c r="F18" s="831"/>
      <c r="G18" s="831"/>
      <c r="H18" s="832"/>
      <c r="I18" s="802">
        <f>SUMIFS($E$4:$E$9,$B$4:$B$9,$P$4,$D$4:$D$9,$P$5)+SUMIFS($G$4:$G$9,$B$4:$B$9,$P$5,$D$4:$D$9,$P$4)</f>
        <v>1</v>
      </c>
      <c r="J18" s="802">
        <f>SUMIFS($E$4:$E$9,$B$4:$B$9,$P$4,$D$4:$D$9,$P$6)+SUMIFS($G$4:$G$9,$B$4:$B$9,$P$6,$D$4:$D$9,$P$4)</f>
        <v>1</v>
      </c>
      <c r="K18" s="827">
        <f>SUMIFS($E$4:$E$9,$B$4:$B$9,$P$4,$D$4:$D$9,$P$7)+SUMIFS($G$4:$G$9,$B$4:$B$9,$P$7,$D$4:$D$9,$P$4)</f>
        <v>2</v>
      </c>
      <c r="L18" s="833" t="str">
        <f>IF(AND($Q$4=$Q$5,$Q$4&lt;&gt;$Q$6,$Q$4&lt;&gt;$Q$7),IF(I18&gt;H19,3,IF(I18=H19,1,0)),IF(AND($Q$4=$Q$6,$Q$4&lt;&gt;$Q$5,$Q$4&lt;&gt;$Q$7),IF(J18&gt;H20,3,IF(J18=H20,1,0)),IF(AND($Q$4=$Q$7,$Q$4&lt;&gt;$Q$5,$Q$4&lt;&gt;$Q$6),IF(K18&gt;H21,3,IF(K18=H21,1,0)),"")))</f>
        <v/>
      </c>
      <c r="M18" s="833" t="str">
        <f>IF($AF$16,IF(AND($AD$4=$AD$5,$AD$4&lt;&gt;$AD$6,$AD$4&lt;&gt;$AD$7),IF(I18&gt;H19,3,IF(I18=H19,1,0)),IF(AND($AD$4&lt;&gt;$AD$5,$AD$4=$AD$6,$AD$4&lt;&gt;$AD$7),IF(J18&gt;H20,3,IF(J18=H20,1,0)),IF(AND($AD$4&lt;&gt;$AD$5,$AD$4&lt;&gt;$AD$6,$AD$4=$AD$7),IF(K18&gt;H21,3,IF(K18=H21,1,0)),""))),"")</f>
        <v/>
      </c>
      <c r="N18" s="133"/>
      <c r="O18" s="133" t="s">
        <v>101</v>
      </c>
      <c r="P18" s="153" t="str">
        <f>$P$4</f>
        <v>Spain</v>
      </c>
      <c r="Q18" s="133">
        <f t="shared" ref="Q18:Q20" si="27">SUMIFS($H$4:$H$9,$B$4:$B$9,$P18,$D$4:$D$9,"&lt;&gt;"&amp;$P$21)+SUMIFS($I$4:$I$9,$B$4:$B$9,"&lt;&gt;"&amp;$P$21,$D$4:$D$9,$P18)</f>
        <v>3</v>
      </c>
      <c r="R18" s="133">
        <f t="shared" ref="R18:R20" si="28">S18-T18</f>
        <v>0</v>
      </c>
      <c r="S18" s="133">
        <f t="shared" ref="S18:S20" si="29">SUMIFS($E$4:$E$9,$B$4:$B$9,$P18,$D$4:$D$9,"&lt;&gt;"&amp;$P$21)+SUMIFS($G$4:$G$9,$B$4:$B$9,"&lt;&gt;"&amp;$P$21,$D$4:$D$9,$P18)</f>
        <v>2</v>
      </c>
      <c r="T18" s="133">
        <f t="shared" ref="T18:T20" si="30">SUMIFS($G$4:$G$9,$B$4:$B$9,$P18,$D$4:$D$9,"&lt;&gt;"&amp;$P$21)+SUMIFS($E$4:$E$9,$B$4:$B$9,"&lt;&gt;"&amp;$P$21,$D$4:$D$9,$P18)</f>
        <v>2</v>
      </c>
      <c r="U18" s="133"/>
      <c r="V18" s="834">
        <f>Q18*FactorPts+(GDzero+R18)*FactorGD+S18*FactorFor</f>
        <v>30050020</v>
      </c>
      <c r="W18" s="133">
        <f t="shared" ref="W18:W20" si="31">RANK(V18,V$18:V$20,1)</f>
        <v>2</v>
      </c>
      <c r="X18" s="133">
        <f t="shared" ref="X18:X20" si="32">IF(AND($Q$4=$Q$5,$Q$4=$Q$6,$Q$4&lt;&gt;$Q$7),W18,0)</f>
        <v>0</v>
      </c>
      <c r="Y18" s="133" t="str">
        <f>IF(AND(V18=V19,V18&lt;&gt;V20),IF(AA18&gt;AA19,3,IF(AA18=AA19,1,0)),IF(AND(V18=V20,V18&lt;&gt;V19),IF(AB18&gt;AB20,3,IF(AB18=AB20,1,0)),""))</f>
        <v/>
      </c>
      <c r="Z18" s="133" t="str">
        <f t="shared" ref="Z18:Z20" si="33">IF(X18&gt;0,Y18,"")</f>
        <v/>
      </c>
      <c r="AA18" s="835">
        <f>$I$18</f>
        <v>1</v>
      </c>
      <c r="AB18" s="836">
        <f>$J$18</f>
        <v>1</v>
      </c>
      <c r="AC18" s="837"/>
      <c r="AD18" s="133">
        <f t="shared" ref="AD18:AD20" si="34">IF(AND($AF$16,$AD$4=$AD$5,$AD$4=$AD$6,$AD$4&lt;&gt;$AD$7),W18,0)</f>
        <v>0</v>
      </c>
      <c r="AE18" s="133" t="str">
        <f t="shared" ref="AE18:AE20" si="35">IF(AD18&gt;0,Y18,"")</f>
        <v/>
      </c>
    </row>
    <row r="19" ht="14.25" customHeight="1">
      <c r="B19" s="133"/>
      <c r="C19" s="133"/>
      <c r="D19" s="133"/>
      <c r="E19" s="838" t="str">
        <f>$P$5</f>
        <v>Croatia</v>
      </c>
      <c r="H19" s="809">
        <f>SUMIFS($E$4:$E$9,$B$4:$B$9,$P$5,$D$4:$D$9,$P$4)+SUMIFS($G$4:$G$9,$B$4:$B$9,$P$4,$D$4:$D$9,$P$5)</f>
        <v>0</v>
      </c>
      <c r="I19" s="839"/>
      <c r="J19" s="133">
        <f>SUMIFS($E$4:$E$9,$B$4:$B$9,$P$5,$D$4:$D$9,$P$6)+SUMIFS($G$4:$G$9,$B$4:$B$9,$P$6,$D$4:$D$9,$P$5)</f>
        <v>0</v>
      </c>
      <c r="K19" s="840">
        <f>SUMIFS($E$4:$E$9,$B$4:$B$9,$P$5,$D$4:$D$9,$P$7)+SUMIFS($G$4:$G$9,$B$4:$B$9,$P$7,$D$4:$D$9,$P$5)</f>
        <v>1</v>
      </c>
      <c r="L19" s="841" t="str">
        <f>IF(AND($Q$5=$Q$4,$Q$5&lt;&gt;$Q$6,$Q$5&lt;&gt;$Q$7),IF(H19&gt;I18,3,IF(H19=I18,1,0)),IF(AND($Q$5=$Q$6,$Q$5&lt;&gt;$Q$4,$Q$5&lt;&gt;$Q$7),IF(J19&gt;I20,3,IF(J19=I20,1,0)),IF(AND($Q$5=$Q$7,$Q$5&lt;&gt;$Q$4,$Q$5&lt;&gt;$Q$6),IF(K19&gt;I21,3,IF(K19=I21,1,0)),"")))</f>
        <v/>
      </c>
      <c r="M19" s="841" t="str">
        <f>IF($AF$16,IF(AND($AD$5=$AD$4,$AD$5&lt;&gt;$AD$6,$AD$5&lt;&gt;$AD$7),IF(H19&gt;I18,3,IF(H19=I18,1,0)),IF(AND($AD$5&lt;&gt;$AD$4,$AD$5=$AD$6,$AD$5&lt;&gt;$AD$7),IF(J19&gt;I20,3,IF(J19=I20,1,0)),IF(AND($AD$5&lt;&gt;$AD$4,$AD$5&lt;&gt;$AD$6,$AD$5=$AD$7),IF(K19&gt;I21,3,IF(K19=I21,1,0)),""))),"")</f>
        <v/>
      </c>
      <c r="N19" s="133"/>
      <c r="O19" s="133" t="s">
        <v>102</v>
      </c>
      <c r="P19" s="153" t="str">
        <f>$P$5</f>
        <v>Croatia</v>
      </c>
      <c r="Q19" s="133">
        <f t="shared" si="27"/>
        <v>0</v>
      </c>
      <c r="R19" s="133">
        <f t="shared" si="28"/>
        <v>-2</v>
      </c>
      <c r="S19" s="133">
        <f t="shared" si="29"/>
        <v>0</v>
      </c>
      <c r="T19" s="133">
        <f t="shared" si="30"/>
        <v>2</v>
      </c>
      <c r="U19" s="133"/>
      <c r="V19" s="834">
        <f>Q19*FactorPts+(GDzero+R19)*FactorGD+S19*FactorFor</f>
        <v>48000</v>
      </c>
      <c r="W19" s="133">
        <f t="shared" si="31"/>
        <v>1</v>
      </c>
      <c r="X19" s="133">
        <f t="shared" si="32"/>
        <v>0</v>
      </c>
      <c r="Y19" s="133" t="str">
        <f>IF(AND(V19=V18,V19&lt;&gt;V20),IF(AA19&gt;AA18,3,IF(AA19=AA18,1,0)),IF(AND(V19=V20,V19&lt;&gt;V18),IF(AC19&gt;AC20,3,IF(AC19=AC20,1,0)),""))</f>
        <v/>
      </c>
      <c r="Z19" s="133" t="str">
        <f t="shared" si="33"/>
        <v/>
      </c>
      <c r="AA19" s="842">
        <f>$H$19</f>
        <v>0</v>
      </c>
      <c r="AB19" s="133"/>
      <c r="AC19" s="843">
        <f>$J$19</f>
        <v>0</v>
      </c>
      <c r="AD19" s="133">
        <f t="shared" si="34"/>
        <v>0</v>
      </c>
      <c r="AE19" s="133" t="str">
        <f t="shared" si="35"/>
        <v/>
      </c>
    </row>
    <row r="20" ht="14.25" customHeight="1">
      <c r="E20" s="838" t="str">
        <f>$P$6</f>
        <v>Italy</v>
      </c>
      <c r="H20" s="809">
        <f>SUMIFS($E$4:$E$9,$B$4:$B$9,$P$6,$D$4:$D$9,$P$4)+SUMIFS($G$4:$G$9,$B$4:$B$9,$P$4,$D$4:$D$9,$P$6)</f>
        <v>2</v>
      </c>
      <c r="I20" s="133">
        <f>SUMIFS($E$4:$E$9,$B$4:$B$9,$P$6,$D$4:$D$9,$P$5)+SUMIFS($G$4:$G$9,$B$4:$B$9,$P$5,$D$4:$D$9,$P$6)</f>
        <v>1</v>
      </c>
      <c r="J20" s="839"/>
      <c r="K20" s="840">
        <f>SUMIFS($E$4:$E$9,$B$4:$B$9,$P$6,$D$4:$D$9,$P$7)+SUMIFS($G$4:$G$9,$B$4:$B$9,$P$7,$D$4:$D$9,$P$6)</f>
        <v>2</v>
      </c>
      <c r="L20" s="841" t="str">
        <f>IF(AND($Q$6=$Q$4,$Q$6&lt;&gt;$Q$5,$Q$6&lt;&gt;$Q$7),IF(H20&gt;J18,3,IF(H20=J18,1,0)),IF(AND($Q$6=$Q$5,$Q$6&lt;&gt;$Q$4,$Q$6&lt;&gt;$Q$7),IF(I20&gt;J19,3,IF(I20=J19,1,0)),IF(AND($Q$6=$Q$7,$Q$6&lt;&gt;$Q$4,$Q$6&lt;&gt;$Q$5),IF(K20&gt;J21,3,IF(K20=J21,1,0)),"")))</f>
        <v/>
      </c>
      <c r="M20" s="841" t="str">
        <f>IF($AF$16,IF(AND($AD$6=$AD$4,$AD$6&lt;&gt;$AD$5,$AD$6&lt;&gt;$AD$7),IF(H20&gt;J18,3,IF(H20=J18,1,0)),IF(AND($AD$6&lt;&gt;$AD$4,$AD$6=$AD$5,$AD$6&lt;&gt;$AD$7),IF(I20&gt;J19,3,IF(I20=J19,1,0)),IF(AND($AD$6&lt;&gt;$AD$4,$AD$6&lt;&gt;$AD$5,$AD$6=$AD$7),IF(K20&gt;J21,3,IF(K20=J21,1,0)),""))),"")</f>
        <v/>
      </c>
      <c r="N20" s="133"/>
      <c r="O20" s="133" t="s">
        <v>118</v>
      </c>
      <c r="P20" s="153" t="str">
        <f>$P$6</f>
        <v>Italy</v>
      </c>
      <c r="Q20" s="133">
        <f t="shared" si="27"/>
        <v>6</v>
      </c>
      <c r="R20" s="133">
        <f t="shared" si="28"/>
        <v>2</v>
      </c>
      <c r="S20" s="133">
        <f t="shared" si="29"/>
        <v>3</v>
      </c>
      <c r="T20" s="133">
        <f t="shared" si="30"/>
        <v>1</v>
      </c>
      <c r="U20" s="133"/>
      <c r="V20" s="834">
        <f>Q20*FactorPts+(GDzero+R20)*FactorGD+S20*FactorFor</f>
        <v>60052030</v>
      </c>
      <c r="W20" s="133">
        <f t="shared" si="31"/>
        <v>3</v>
      </c>
      <c r="X20" s="133">
        <f t="shared" si="32"/>
        <v>0</v>
      </c>
      <c r="Y20" s="133" t="str">
        <f>IF(AND(V20=V18,V20&lt;&gt;V19),IF(AB20&gt;AB18,3,IF(AB20=AB18,1,0)),IF(AND(V20=V19,V20&lt;&gt;V18),IF(AC20&gt;AC19,3,IF(AC20=AC19,1,0)),""))</f>
        <v/>
      </c>
      <c r="Z20" s="133" t="str">
        <f t="shared" si="33"/>
        <v/>
      </c>
      <c r="AA20" s="842"/>
      <c r="AB20" s="133">
        <f>$H$20</f>
        <v>2</v>
      </c>
      <c r="AC20" s="843">
        <f>$I$20</f>
        <v>1</v>
      </c>
      <c r="AD20" s="133">
        <f t="shared" si="34"/>
        <v>0</v>
      </c>
      <c r="AE20" s="133" t="str">
        <f t="shared" si="35"/>
        <v/>
      </c>
    </row>
    <row r="21" ht="14.25" customHeight="1">
      <c r="B21" s="336"/>
      <c r="C21" s="133"/>
      <c r="E21" s="844" t="str">
        <f>$P$7</f>
        <v>Albania</v>
      </c>
      <c r="F21" s="845"/>
      <c r="G21" s="845"/>
      <c r="H21" s="813">
        <f>SUMIFS($E$4:$E$9,$B$4:$B$9,$P$7,$D$4:$D$9,$P$4)+SUMIFS($G$4:$G$9,$B$4:$B$9,$P$4,$D$4:$D$9,$P$7)</f>
        <v>0</v>
      </c>
      <c r="I21" s="816">
        <f>SUMIFS($E$4:$E$9,$B$4:$B$9,$P$7,$D$4:$D$9,$P$5)+SUMIFS($G$4:$G$9,$B$4:$B$9,$P$5,$D$4:$D$9,$P$7)</f>
        <v>0</v>
      </c>
      <c r="J21" s="816">
        <f>SUMIFS($E$4:$E$9,$B$4:$B$9,$P$7,$D$4:$D$9,$P$6)+SUMIFS($G$4:$G$9,$B$4:$B$9,$P$6,$D$4:$D$9,$P$7)</f>
        <v>0</v>
      </c>
      <c r="K21" s="846"/>
      <c r="L21" s="847" t="str">
        <f>IF(AND($Q$7=$Q$4,$Q$7&lt;&gt;$Q$5,$Q$7&lt;&gt;$Q$6),IF(H21&gt;K18,3,IF(H21=K18,1,0)),IF(AND($Q$7=$Q$5,$Q$7&lt;&gt;$Q$4,$Q$7&lt;&gt;$Q$6),IF(I21&gt;K19,3,IF(I21=K19,1,0)),IF(AND($Q$7=$Q$6,$Q$7&lt;&gt;$Q$4,$Q$7&lt;&gt;$Q$5),IF(J21&gt;K20,3,IF(J21=K20,1,0)),"")))</f>
        <v/>
      </c>
      <c r="M21" s="847" t="str">
        <f>IF($AF$16,IF(AND($AD$7=$AD$4,$AD$7&lt;&gt;$AD$5,$AD$7&lt;&gt;$AD$6),IF(H21&gt;K18,3,IF(H21=K18,1,0)),IF(AND($AD$7&lt;&gt;$AD$4,$AD$7=$AD$5,$AD$7&lt;&gt;$AD$6),IF(I21&gt;K19,3,IF(I21=K19,1,0)),IF(AND($AD$7&lt;&gt;$AD$4,$AD$7&lt;&gt;$AD$5,$AD$7=$AD$6),IF(J21&gt;K20,3,IF(J21=K20,1,0)),""))),"")</f>
        <v/>
      </c>
      <c r="N21" s="133"/>
      <c r="O21" s="133"/>
      <c r="P21" s="848" t="str">
        <f>$P$7</f>
        <v>Albania</v>
      </c>
      <c r="Q21" s="849"/>
      <c r="R21" s="849"/>
      <c r="S21" s="849"/>
      <c r="T21" s="849"/>
      <c r="U21" s="849"/>
      <c r="V21" s="52"/>
      <c r="W21" s="52"/>
      <c r="X21" s="849"/>
      <c r="Y21" s="849"/>
      <c r="Z21" s="849"/>
      <c r="AA21" s="850"/>
      <c r="AB21" s="849"/>
      <c r="AC21" s="851"/>
      <c r="AD21" s="52"/>
      <c r="AE21" s="849"/>
    </row>
    <row r="22" ht="14.25" customHeight="1">
      <c r="B22" s="336"/>
      <c r="C22" s="133"/>
      <c r="F22" s="133"/>
      <c r="G22" s="35"/>
      <c r="L22" s="429"/>
      <c r="O22" s="133"/>
      <c r="Q22" s="52"/>
      <c r="R22" s="52"/>
      <c r="S22" s="52"/>
      <c r="T22" s="52"/>
      <c r="U22" s="52"/>
      <c r="V22" s="52"/>
      <c r="W22" s="52"/>
      <c r="X22" s="849"/>
      <c r="Y22" s="849"/>
      <c r="Z22" s="849"/>
      <c r="AA22" s="850"/>
      <c r="AB22" s="849"/>
      <c r="AC22" s="851"/>
      <c r="AD22" s="52"/>
      <c r="AE22" s="849"/>
    </row>
    <row r="23" ht="14.25" customHeight="1">
      <c r="B23" s="336"/>
      <c r="C23" s="133"/>
      <c r="O23" s="133" t="s">
        <v>101</v>
      </c>
      <c r="P23" s="153" t="str">
        <f>$P$4</f>
        <v>Spain</v>
      </c>
      <c r="Q23" s="133">
        <f t="shared" ref="Q23:Q25" si="36">SUMIFS($H$4:$H$9,$B$4:$B$9,$P23,$D$4:$D$9,"&lt;&gt;"&amp;$P$26)+SUMIFS($I$4:$I$9,$B$4:$B$9,"&lt;&gt;"&amp;$P$26,$D$4:$D$9,$P23)</f>
        <v>6</v>
      </c>
      <c r="R23" s="133">
        <f t="shared" ref="R23:R25" si="37">S23-T23</f>
        <v>3</v>
      </c>
      <c r="S23" s="133">
        <f t="shared" ref="S23:S25" si="38">SUMIFS($E$4:$E$9,$B$4:$B$9,$P23,$D$4:$D$9,"&lt;&gt;"&amp;$P$26)+SUMIFS($G$4:$G$9,$B$4:$B$9,"&lt;&gt;"&amp;$P$26,$D$4:$D$9,$P23)</f>
        <v>3</v>
      </c>
      <c r="T23" s="133">
        <f t="shared" ref="T23:T25" si="39">SUMIFS($G$4:$G$9,$B$4:$B$9,$P23,$D$4:$D$9,"&lt;&gt;"&amp;$P$26)+SUMIFS($E$4:$E$9,$B$4:$B$9,"&lt;&gt;"&amp;$P$26,$D$4:$D$9,$P23)</f>
        <v>0</v>
      </c>
      <c r="U23" s="133"/>
      <c r="V23" s="834">
        <f>Q23*FactorPts+(GDzero+R23)*FactorGD+S23*FactorFor</f>
        <v>60053030</v>
      </c>
      <c r="W23" s="133">
        <f t="shared" ref="W23:W25" si="40">RANK(V23,V$23:V$25,1)</f>
        <v>3</v>
      </c>
      <c r="X23" s="133">
        <f t="shared" ref="X23:X25" si="41">IF(AND($Q$4=$Q$5,$Q$4=$Q$7,$Q$4&lt;&gt;$Q$6),W23,0)</f>
        <v>0</v>
      </c>
      <c r="Y23" s="133" t="str">
        <f>IF(AND(V23=V24,V23&lt;&gt;V25),IF(AA23&gt;AA24,3,IF(AA23=AA24,1,0)),IF(AND(V23=V25,V23&lt;&gt;V24),IF(AB23&gt;AB25,3,IF(AB23=AB25,1,0)),""))</f>
        <v/>
      </c>
      <c r="Z23" s="133" t="str">
        <f t="shared" ref="Z23:Z25" si="42">IF(X23&gt;0,Y23,"")</f>
        <v/>
      </c>
      <c r="AA23" s="842">
        <f>$I$18</f>
        <v>1</v>
      </c>
      <c r="AB23" s="133">
        <f>$K$18</f>
        <v>2</v>
      </c>
      <c r="AC23" s="843"/>
      <c r="AD23" s="133">
        <f t="shared" ref="AD23:AD25" si="43">IF(AND($AF$16,$AD$4=$AD$5,$AD$4=$AD$7,$AD$4&lt;&gt;$AD$6),W23,0)</f>
        <v>0</v>
      </c>
      <c r="AE23" s="133" t="str">
        <f t="shared" ref="AE23:AE25" si="44">IF(AD23&gt;0,Y23,"")</f>
        <v/>
      </c>
    </row>
    <row r="24" ht="14.25" customHeight="1">
      <c r="B24" s="336"/>
      <c r="C24" s="133"/>
      <c r="O24" s="133" t="s">
        <v>102</v>
      </c>
      <c r="P24" s="153" t="str">
        <f>$P$5</f>
        <v>Croatia</v>
      </c>
      <c r="Q24" s="133">
        <f t="shared" si="36"/>
        <v>3</v>
      </c>
      <c r="R24" s="133">
        <f t="shared" si="37"/>
        <v>0</v>
      </c>
      <c r="S24" s="133">
        <f t="shared" si="38"/>
        <v>1</v>
      </c>
      <c r="T24" s="133">
        <f t="shared" si="39"/>
        <v>1</v>
      </c>
      <c r="U24" s="133"/>
      <c r="V24" s="834">
        <f>Q24*FactorPts+(GDzero+R24)*FactorGD+S24*FactorFor</f>
        <v>30050010</v>
      </c>
      <c r="W24" s="133">
        <f t="shared" si="40"/>
        <v>2</v>
      </c>
      <c r="X24" s="133">
        <f t="shared" si="41"/>
        <v>0</v>
      </c>
      <c r="Y24" s="133" t="str">
        <f>IF(AND(V24=V23,V24&lt;&gt;V25),IF(AA24&gt;AA23,3,IF(AA24=AA23,1,0)),IF(AND(V24=V25,V24&lt;&gt;V23),IF(AC24&gt;AC25,3,IF(AC24=AC25,1,0)),""))</f>
        <v/>
      </c>
      <c r="Z24" s="133" t="str">
        <f t="shared" si="42"/>
        <v/>
      </c>
      <c r="AA24" s="842">
        <f>$H$19</f>
        <v>0</v>
      </c>
      <c r="AB24" s="133"/>
      <c r="AC24" s="843">
        <f>$K$19</f>
        <v>1</v>
      </c>
      <c r="AD24" s="133">
        <f t="shared" si="43"/>
        <v>0</v>
      </c>
      <c r="AE24" s="133" t="str">
        <f t="shared" si="44"/>
        <v/>
      </c>
    </row>
    <row r="25" ht="14.25" customHeight="1">
      <c r="B25" s="336"/>
      <c r="C25" s="133"/>
      <c r="O25" s="133" t="s">
        <v>118</v>
      </c>
      <c r="P25" s="153" t="str">
        <f>$P$7</f>
        <v>Albania</v>
      </c>
      <c r="Q25" s="133">
        <f t="shared" si="36"/>
        <v>0</v>
      </c>
      <c r="R25" s="133">
        <f t="shared" si="37"/>
        <v>-3</v>
      </c>
      <c r="S25" s="133">
        <f t="shared" si="38"/>
        <v>0</v>
      </c>
      <c r="T25" s="133">
        <f t="shared" si="39"/>
        <v>3</v>
      </c>
      <c r="U25" s="133"/>
      <c r="V25" s="834">
        <f>Q25*FactorPts+(GDzero+R25)*FactorGD+S25*FactorFor</f>
        <v>47000</v>
      </c>
      <c r="W25" s="133">
        <f t="shared" si="40"/>
        <v>1</v>
      </c>
      <c r="X25" s="133">
        <f t="shared" si="41"/>
        <v>0</v>
      </c>
      <c r="Y25" s="133" t="str">
        <f>IF(AND(V25=V23,V25&lt;&gt;V24),IF(AB25&gt;AB23,3,IF(AB25=AB23,1,0)),IF(AND(V25=V24,V25&lt;&gt;V23),IF(AC25&gt;AC24,3,IF(AC25=AC24,1,0)),""))</f>
        <v/>
      </c>
      <c r="Z25" s="133" t="str">
        <f t="shared" si="42"/>
        <v/>
      </c>
      <c r="AA25" s="842"/>
      <c r="AB25" s="133">
        <f>$H$21</f>
        <v>0</v>
      </c>
      <c r="AC25" s="843">
        <f>$I$21</f>
        <v>0</v>
      </c>
      <c r="AD25" s="133">
        <f t="shared" si="43"/>
        <v>0</v>
      </c>
      <c r="AE25" s="133" t="str">
        <f t="shared" si="44"/>
        <v/>
      </c>
    </row>
    <row r="26" ht="14.25" customHeight="1">
      <c r="B26" s="336"/>
      <c r="C26" s="133"/>
      <c r="O26" s="133"/>
      <c r="P26" s="848" t="str">
        <f>$P$6</f>
        <v>Italy</v>
      </c>
      <c r="Q26" s="849"/>
      <c r="R26" s="849"/>
      <c r="S26" s="849"/>
      <c r="T26" s="849"/>
      <c r="U26" s="849"/>
      <c r="V26" s="52"/>
      <c r="W26" s="52"/>
      <c r="X26" s="849"/>
      <c r="Y26" s="849"/>
      <c r="Z26" s="849"/>
      <c r="AA26" s="850"/>
      <c r="AB26" s="849"/>
      <c r="AC26" s="851"/>
      <c r="AD26" s="52"/>
      <c r="AE26" s="849"/>
    </row>
    <row r="27" ht="14.25" customHeight="1">
      <c r="O27" s="133"/>
      <c r="Q27" s="52"/>
      <c r="R27" s="52"/>
      <c r="S27" s="52"/>
      <c r="T27" s="52"/>
      <c r="U27" s="52"/>
      <c r="V27" s="52"/>
      <c r="W27" s="52"/>
      <c r="X27" s="849"/>
      <c r="Y27" s="849"/>
      <c r="Z27" s="849"/>
      <c r="AA27" s="850"/>
      <c r="AB27" s="849"/>
      <c r="AC27" s="851"/>
      <c r="AD27" s="52"/>
      <c r="AE27" s="849"/>
    </row>
    <row r="28" ht="14.25" customHeight="1">
      <c r="O28" s="133" t="s">
        <v>101</v>
      </c>
      <c r="P28" s="153" t="str">
        <f>$P$4</f>
        <v>Spain</v>
      </c>
      <c r="Q28" s="133">
        <f t="shared" ref="Q28:Q30" si="45">SUMIFS($H$4:$H$9,$B$4:$B$9,$P28,$D$4:$D$9,"&lt;&gt;"&amp;$P$31)+SUMIFS($I$4:$I$9,$B$4:$B$9,"&lt;&gt;"&amp;$P$31,$D$4:$D$9,$P28)</f>
        <v>3</v>
      </c>
      <c r="R28" s="133">
        <f t="shared" ref="R28:R30" si="46">S28-T28</f>
        <v>1</v>
      </c>
      <c r="S28" s="133">
        <f t="shared" ref="S28:S30" si="47">SUMIFS($E$4:$E$9,$B$4:$B$9,$P28,$D$4:$D$9,"&lt;&gt;"&amp;$P$31)+SUMIFS($G$4:$G$9,$B$4:$B$9,"&lt;&gt;"&amp;$P$31,$D$4:$D$9,$P28)</f>
        <v>3</v>
      </c>
      <c r="T28" s="133">
        <f t="shared" ref="T28:T30" si="48">SUMIFS($G$4:$G$9,$B$4:$B$9,$P28,$D$4:$D$9,"&lt;&gt;"&amp;$P$31)+SUMIFS($E$4:$E$9,$B$4:$B$9,"&lt;&gt;"&amp;$P$31,$D$4:$D$9,$P28)</f>
        <v>2</v>
      </c>
      <c r="U28" s="133"/>
      <c r="V28" s="834">
        <f>Q28*FactorPts+(GDzero+R28)*FactorGD+S28*FactorFor</f>
        <v>30051030</v>
      </c>
      <c r="W28" s="133">
        <f t="shared" ref="W28:W30" si="49">RANK(V28,V$28:V$30,1)</f>
        <v>2</v>
      </c>
      <c r="X28" s="133">
        <f t="shared" ref="X28:X30" si="50">IF(AND($Q$4=$Q$6,$Q$4=$Q$7,$Q$4&lt;&gt;$Q$5),W28,0)</f>
        <v>0</v>
      </c>
      <c r="Y28" s="133" t="str">
        <f>IF(AND(V28=V29,V28&lt;&gt;V30),IF(AA28&gt;AA29,3,IF(AA28=AA29,1,0)),IF(AND(V28=V30,V28&lt;&gt;V29),IF(AB28&gt;AB30,3,IF(AB28=AB30,1,0)),""))</f>
        <v/>
      </c>
      <c r="Z28" s="133" t="str">
        <f t="shared" ref="Z28:Z30" si="51">IF(X28&gt;0,Y28,"")</f>
        <v/>
      </c>
      <c r="AA28" s="842">
        <f>$J$18</f>
        <v>1</v>
      </c>
      <c r="AB28" s="133">
        <f>$K$18</f>
        <v>2</v>
      </c>
      <c r="AC28" s="843"/>
      <c r="AD28" s="133">
        <f t="shared" ref="AD28:AD30" si="52">IF(AND($AF$16,$AD$4=$AD$6,$AD$4=$AD$7,$AD$4&lt;&gt;$AD$5),W28,0)</f>
        <v>0</v>
      </c>
      <c r="AE28" s="133" t="str">
        <f t="shared" ref="AE28:AE30" si="53">IF(AD28&gt;0,Y28,"")</f>
        <v/>
      </c>
    </row>
    <row r="29" ht="14.25" customHeight="1">
      <c r="O29" s="133" t="s">
        <v>102</v>
      </c>
      <c r="P29" s="153" t="str">
        <f>$P$6</f>
        <v>Italy</v>
      </c>
      <c r="Q29" s="133">
        <f t="shared" si="45"/>
        <v>6</v>
      </c>
      <c r="R29" s="133">
        <f t="shared" si="46"/>
        <v>3</v>
      </c>
      <c r="S29" s="133">
        <f t="shared" si="47"/>
        <v>4</v>
      </c>
      <c r="T29" s="133">
        <f t="shared" si="48"/>
        <v>1</v>
      </c>
      <c r="U29" s="133"/>
      <c r="V29" s="834">
        <f>Q29*FactorPts+(GDzero+R29)*FactorGD+S29*FactorFor</f>
        <v>60053040</v>
      </c>
      <c r="W29" s="133">
        <f t="shared" si="49"/>
        <v>3</v>
      </c>
      <c r="X29" s="133">
        <f t="shared" si="50"/>
        <v>0</v>
      </c>
      <c r="Y29" s="133" t="str">
        <f>IF(AND(V29=V28,V29&lt;&gt;V30),IF(AA29&gt;AA28,3,IF(AA29=AA28,1,0)),IF(AND(V29=V30,V29&lt;&gt;V28),IF(AC29&gt;AC30,3,IF(AC29=AC30,1,0)),""))</f>
        <v/>
      </c>
      <c r="Z29" s="133" t="str">
        <f t="shared" si="51"/>
        <v/>
      </c>
      <c r="AA29" s="842">
        <f>$H$20</f>
        <v>2</v>
      </c>
      <c r="AB29" s="133"/>
      <c r="AC29" s="843">
        <f>$K$20</f>
        <v>2</v>
      </c>
      <c r="AD29" s="133">
        <f t="shared" si="52"/>
        <v>0</v>
      </c>
      <c r="AE29" s="133" t="str">
        <f t="shared" si="53"/>
        <v/>
      </c>
    </row>
    <row r="30" ht="14.25" customHeight="1">
      <c r="O30" s="133" t="s">
        <v>118</v>
      </c>
      <c r="P30" s="153" t="str">
        <f>$P$7</f>
        <v>Albania</v>
      </c>
      <c r="Q30" s="133">
        <f t="shared" si="45"/>
        <v>0</v>
      </c>
      <c r="R30" s="133">
        <f t="shared" si="46"/>
        <v>-4</v>
      </c>
      <c r="S30" s="133">
        <f t="shared" si="47"/>
        <v>0</v>
      </c>
      <c r="T30" s="133">
        <f t="shared" si="48"/>
        <v>4</v>
      </c>
      <c r="U30" s="133"/>
      <c r="V30" s="834">
        <f>Q30*FactorPts+(GDzero+R30)*FactorGD+S30*FactorFor</f>
        <v>46000</v>
      </c>
      <c r="W30" s="133">
        <f t="shared" si="49"/>
        <v>1</v>
      </c>
      <c r="X30" s="133">
        <f t="shared" si="50"/>
        <v>0</v>
      </c>
      <c r="Y30" s="133" t="str">
        <f>IF(AND(V30=V28,V30&lt;&gt;V29),IF(AB30&gt;AB28,3,IF(AB30=AB28,1,0)),IF(AND(V30=V29,V30&lt;&gt;V28),IF(AC30&gt;AC29,3,IF(AC30=AC29,1,0)),""))</f>
        <v/>
      </c>
      <c r="Z30" s="133" t="str">
        <f t="shared" si="51"/>
        <v/>
      </c>
      <c r="AA30" s="842"/>
      <c r="AB30" s="133">
        <f>$H$21</f>
        <v>0</v>
      </c>
      <c r="AC30" s="843">
        <f>$J$21</f>
        <v>0</v>
      </c>
      <c r="AD30" s="133">
        <f t="shared" si="52"/>
        <v>0</v>
      </c>
      <c r="AE30" s="133" t="str">
        <f t="shared" si="53"/>
        <v/>
      </c>
    </row>
    <row r="31" ht="14.25" customHeight="1">
      <c r="O31" s="133"/>
      <c r="P31" s="848" t="str">
        <f>$P$5</f>
        <v>Croatia</v>
      </c>
      <c r="Q31" s="849"/>
      <c r="R31" s="849"/>
      <c r="S31" s="849"/>
      <c r="T31" s="849"/>
      <c r="U31" s="849"/>
      <c r="V31" s="52"/>
      <c r="W31" s="52"/>
      <c r="X31" s="849"/>
      <c r="Y31" s="849"/>
      <c r="Z31" s="849"/>
      <c r="AA31" s="850"/>
      <c r="AB31" s="849"/>
      <c r="AC31" s="851"/>
      <c r="AD31" s="52"/>
      <c r="AE31" s="849"/>
    </row>
    <row r="32" ht="14.25" customHeight="1">
      <c r="O32" s="133"/>
      <c r="Q32" s="52"/>
      <c r="R32" s="52"/>
      <c r="S32" s="52"/>
      <c r="T32" s="52"/>
      <c r="U32" s="52"/>
      <c r="V32" s="52"/>
      <c r="W32" s="52"/>
      <c r="X32" s="849"/>
      <c r="Y32" s="849"/>
      <c r="Z32" s="849"/>
      <c r="AA32" s="850"/>
      <c r="AB32" s="849"/>
      <c r="AC32" s="851"/>
      <c r="AD32" s="52"/>
      <c r="AE32" s="849"/>
    </row>
    <row r="33" ht="14.25" customHeight="1">
      <c r="O33" s="133" t="s">
        <v>101</v>
      </c>
      <c r="P33" s="153" t="str">
        <f>$P$5</f>
        <v>Croatia</v>
      </c>
      <c r="Q33" s="133">
        <f t="shared" ref="Q33:Q35" si="54">SUMIFS($H$4:$H$9,$B$4:$B$9,$P33,$D$4:$D$9,"&lt;&gt;"&amp;$P$36)+SUMIFS($I$4:$I$9,$B$4:$B$9,"&lt;&gt;"&amp;$P$36,$D$4:$D$9,$P33)</f>
        <v>3</v>
      </c>
      <c r="R33" s="133">
        <f t="shared" ref="R33:R35" si="55">S33-T33</f>
        <v>0</v>
      </c>
      <c r="S33" s="133">
        <f t="shared" ref="S33:S35" si="56">SUMIFS($E$4:$E$9,$B$4:$B$9,$P33,$D$4:$D$9,"&lt;&gt;"&amp;$P$36)+SUMIFS($G$4:$G$9,$B$4:$B$9,"&lt;&gt;"&amp;$P$36,$D$4:$D$9,$P33)</f>
        <v>1</v>
      </c>
      <c r="T33" s="133">
        <f t="shared" ref="T33:T35" si="57">SUMIFS($G$4:$G$9,$B$4:$B$9,$P33,$D$4:$D$9,"&lt;&gt;"&amp;$P$36)+SUMIFS($E$4:$E$9,$B$4:$B$9,"&lt;&gt;"&amp;$P$36,$D$4:$D$9,$P33)</f>
        <v>1</v>
      </c>
      <c r="U33" s="133"/>
      <c r="V33" s="834">
        <f>Q33*FactorPts+(GDzero+R33)*FactorGD+S33*FactorFor</f>
        <v>30050010</v>
      </c>
      <c r="W33" s="133">
        <f t="shared" ref="W33:W35" si="58">RANK(V33,V$33:V$35,1)</f>
        <v>2</v>
      </c>
      <c r="X33" s="133">
        <f t="shared" ref="X33:X35" si="59">IF(AND($Q$5=$Q$6,$Q$5=$Q$7,$Q$5&lt;&gt;$Q$4),W33,0)</f>
        <v>0</v>
      </c>
      <c r="Y33" s="133" t="str">
        <f>IF(AND(V33=V34,V33&lt;&gt;V35),IF(AA33&gt;AA34,3,IF(AA33=AA34,1,0)),IF(AND(V33=V35,V33&lt;&gt;V34),IF(AB33&gt;AB35,3,IF(AB33=AB35,1,0)),""))</f>
        <v/>
      </c>
      <c r="Z33" s="133" t="str">
        <f t="shared" ref="Z33:Z35" si="60">IF(X33&gt;0,Y33,"")</f>
        <v/>
      </c>
      <c r="AA33" s="842">
        <f>$J$19</f>
        <v>0</v>
      </c>
      <c r="AB33" s="133">
        <f>$K$19</f>
        <v>1</v>
      </c>
      <c r="AC33" s="843"/>
      <c r="AD33" s="133">
        <f t="shared" ref="AD33:AD35" si="61">IF(AND($AF$16,$AD$5=$AD$6,$AD$5=$AD$7,$AD$5&lt;&gt;$AD$4),W33,0)</f>
        <v>0</v>
      </c>
      <c r="AE33" s="133" t="str">
        <f t="shared" ref="AE33:AE35" si="62">IF(AD33&gt;0,Y33,"")</f>
        <v/>
      </c>
    </row>
    <row r="34" ht="14.25" customHeight="1">
      <c r="O34" s="133" t="s">
        <v>102</v>
      </c>
      <c r="P34" s="153" t="str">
        <f>$P$6</f>
        <v>Italy</v>
      </c>
      <c r="Q34" s="133">
        <f t="shared" si="54"/>
        <v>6</v>
      </c>
      <c r="R34" s="133">
        <f t="shared" si="55"/>
        <v>3</v>
      </c>
      <c r="S34" s="133">
        <f t="shared" si="56"/>
        <v>3</v>
      </c>
      <c r="T34" s="133">
        <f t="shared" si="57"/>
        <v>0</v>
      </c>
      <c r="U34" s="133"/>
      <c r="V34" s="834">
        <f>Q34*FactorPts+(GDzero+R34)*FactorGD+S34*FactorFor</f>
        <v>60053030</v>
      </c>
      <c r="W34" s="133">
        <f t="shared" si="58"/>
        <v>3</v>
      </c>
      <c r="X34" s="133">
        <f t="shared" si="59"/>
        <v>0</v>
      </c>
      <c r="Y34" s="133" t="str">
        <f>IF(AND(V34=V33,V34&lt;&gt;V35),IF(AA34&gt;AA33,3,IF(AA34=AA33,1,0)),IF(AND(V34=V35,V34&lt;&gt;V33),IF(AC34&gt;AC35,3,IF(AC34=AC35,1,0)),""))</f>
        <v/>
      </c>
      <c r="Z34" s="133" t="str">
        <f t="shared" si="60"/>
        <v/>
      </c>
      <c r="AA34" s="842">
        <f>$I$20</f>
        <v>1</v>
      </c>
      <c r="AB34" s="133"/>
      <c r="AC34" s="843">
        <f>$K$20</f>
        <v>2</v>
      </c>
      <c r="AD34" s="133">
        <f t="shared" si="61"/>
        <v>0</v>
      </c>
      <c r="AE34" s="133" t="str">
        <f t="shared" si="62"/>
        <v/>
      </c>
    </row>
    <row r="35" ht="14.25" customHeight="1">
      <c r="O35" s="133" t="s">
        <v>118</v>
      </c>
      <c r="P35" s="153" t="str">
        <f>$P$7</f>
        <v>Albania</v>
      </c>
      <c r="Q35" s="133">
        <f t="shared" si="54"/>
        <v>0</v>
      </c>
      <c r="R35" s="133">
        <f t="shared" si="55"/>
        <v>-3</v>
      </c>
      <c r="S35" s="133">
        <f t="shared" si="56"/>
        <v>0</v>
      </c>
      <c r="T35" s="133">
        <f t="shared" si="57"/>
        <v>3</v>
      </c>
      <c r="U35" s="133"/>
      <c r="V35" s="834">
        <f>Q35*FactorPts+(GDzero+R35)*FactorGD+S35*FactorFor</f>
        <v>47000</v>
      </c>
      <c r="W35" s="133">
        <f t="shared" si="58"/>
        <v>1</v>
      </c>
      <c r="X35" s="133">
        <f t="shared" si="59"/>
        <v>0</v>
      </c>
      <c r="Y35" s="133" t="str">
        <f>IF(AND(V35=V33,V35&lt;&gt;V34),IF(AB35&gt;AB33,3,IF(AB35=AB33,1,0)),IF(AND(V35=V34,V35&lt;&gt;V33),IF(AC35&gt;AC34,3,IF(AC35=AC34,1,0)),""))</f>
        <v/>
      </c>
      <c r="Z35" s="133" t="str">
        <f t="shared" si="60"/>
        <v/>
      </c>
      <c r="AA35" s="852"/>
      <c r="AB35" s="853">
        <f>$I$21</f>
        <v>0</v>
      </c>
      <c r="AC35" s="854">
        <f>$J$21</f>
        <v>0</v>
      </c>
      <c r="AD35" s="133">
        <f t="shared" si="61"/>
        <v>0</v>
      </c>
      <c r="AE35" s="133" t="str">
        <f t="shared" si="62"/>
        <v/>
      </c>
    </row>
    <row r="36" ht="14.25" customHeight="1">
      <c r="O36" s="133"/>
      <c r="P36" s="848" t="str">
        <f>$P$4</f>
        <v>Spain</v>
      </c>
      <c r="Q36" s="133"/>
      <c r="R36" s="133"/>
      <c r="S36" s="133"/>
      <c r="T36" s="133"/>
      <c r="U36" s="133"/>
    </row>
    <row r="37" ht="14.25" customHeight="1">
      <c r="O37" s="133"/>
    </row>
    <row r="38" ht="14.25" customHeight="1">
      <c r="O38" s="133"/>
    </row>
    <row r="39" ht="14.25" customHeight="1">
      <c r="O39" s="133"/>
    </row>
    <row r="40" ht="14.25" customHeight="1">
      <c r="O40" s="133"/>
    </row>
    <row r="41" ht="14.25" customHeight="1">
      <c r="O41" s="133"/>
    </row>
    <row r="42" ht="14.25" customHeight="1">
      <c r="O42" s="133"/>
    </row>
    <row r="43" ht="14.25" customHeight="1">
      <c r="O43" s="133"/>
    </row>
    <row r="44" ht="14.25" customHeight="1">
      <c r="O44" s="133"/>
    </row>
    <row r="45" ht="14.25" customHeight="1">
      <c r="O45" s="133"/>
    </row>
    <row r="46" ht="14.25" customHeight="1">
      <c r="O46" s="133"/>
    </row>
    <row r="47" ht="14.25" customHeight="1">
      <c r="O47" s="133"/>
    </row>
    <row r="48" ht="14.25" customHeight="1">
      <c r="O48" s="133"/>
    </row>
    <row r="49" ht="14.25" customHeight="1">
      <c r="O49" s="133"/>
    </row>
    <row r="50" ht="14.25" customHeight="1">
      <c r="O50" s="133"/>
    </row>
    <row r="51" ht="14.25" customHeight="1">
      <c r="O51" s="133"/>
    </row>
    <row r="52" ht="14.25" customHeight="1">
      <c r="O52" s="133"/>
    </row>
    <row r="53" ht="14.25" customHeight="1">
      <c r="O53" s="133"/>
    </row>
    <row r="54" ht="14.25" customHeight="1">
      <c r="O54" s="133"/>
    </row>
    <row r="55" ht="14.25" customHeight="1">
      <c r="O55" s="133"/>
    </row>
    <row r="56" ht="14.25" customHeight="1">
      <c r="O56" s="133"/>
    </row>
    <row r="57" ht="14.25" customHeight="1">
      <c r="O57" s="133"/>
    </row>
    <row r="58" ht="14.25" customHeight="1">
      <c r="O58" s="133"/>
    </row>
    <row r="59" ht="14.25" customHeight="1">
      <c r="O59" s="133"/>
    </row>
    <row r="60" ht="14.25" customHeight="1">
      <c r="O60" s="133"/>
    </row>
    <row r="61" ht="14.25" customHeight="1">
      <c r="O61" s="133"/>
    </row>
    <row r="62" ht="14.25" customHeight="1">
      <c r="O62" s="133"/>
    </row>
    <row r="63" ht="14.25" customHeight="1">
      <c r="O63" s="133"/>
    </row>
    <row r="64" ht="14.25" customHeight="1">
      <c r="O64" s="133"/>
    </row>
    <row r="65" ht="14.25" customHeight="1">
      <c r="O65" s="133"/>
    </row>
    <row r="66" ht="14.25" customHeight="1">
      <c r="O66" s="133"/>
    </row>
    <row r="67" ht="14.25" customHeight="1">
      <c r="O67" s="133"/>
    </row>
    <row r="68" ht="14.25" customHeight="1">
      <c r="O68" s="133"/>
    </row>
    <row r="69" ht="14.25" customHeight="1">
      <c r="O69" s="133"/>
    </row>
    <row r="70" ht="14.25" customHeight="1">
      <c r="O70" s="133"/>
    </row>
    <row r="71" ht="14.25" customHeight="1">
      <c r="O71" s="133"/>
    </row>
    <row r="72" ht="14.25" customHeight="1">
      <c r="O72" s="133"/>
    </row>
    <row r="73" ht="14.25" customHeight="1">
      <c r="O73" s="133"/>
    </row>
    <row r="74" ht="14.25" customHeight="1">
      <c r="O74" s="133"/>
    </row>
    <row r="75" ht="14.25" customHeight="1">
      <c r="O75" s="133"/>
    </row>
    <row r="76" ht="14.25" customHeight="1">
      <c r="O76" s="133"/>
    </row>
    <row r="77" ht="14.25" customHeight="1">
      <c r="O77" s="133"/>
    </row>
    <row r="78" ht="14.25" customHeight="1">
      <c r="O78" s="133"/>
    </row>
    <row r="79" ht="14.25" customHeight="1">
      <c r="O79" s="133"/>
    </row>
    <row r="80" ht="14.25" customHeight="1">
      <c r="O80" s="133"/>
    </row>
    <row r="81" ht="14.25" customHeight="1">
      <c r="O81" s="133"/>
    </row>
    <row r="82" ht="14.25" customHeight="1">
      <c r="O82" s="133"/>
    </row>
    <row r="83" ht="14.25" customHeight="1">
      <c r="O83" s="133"/>
    </row>
    <row r="84" ht="14.25" customHeight="1">
      <c r="O84" s="133"/>
    </row>
    <row r="85" ht="14.25" customHeight="1">
      <c r="O85" s="133"/>
    </row>
    <row r="86" ht="14.25" customHeight="1">
      <c r="O86" s="133"/>
    </row>
    <row r="87" ht="14.25" customHeight="1">
      <c r="O87" s="133"/>
    </row>
    <row r="88" ht="14.25" customHeight="1">
      <c r="O88" s="133"/>
    </row>
    <row r="89" ht="14.25" customHeight="1">
      <c r="O89" s="133"/>
    </row>
    <row r="90" ht="14.25" customHeight="1">
      <c r="O90" s="133"/>
    </row>
    <row r="91" ht="14.25" customHeight="1">
      <c r="O91" s="133"/>
    </row>
    <row r="92" ht="14.25" customHeight="1">
      <c r="O92" s="133"/>
    </row>
    <row r="93" ht="14.25" customHeight="1">
      <c r="O93" s="133"/>
    </row>
    <row r="94" ht="14.25" customHeight="1">
      <c r="O94" s="133"/>
    </row>
    <row r="95" ht="14.25" customHeight="1">
      <c r="O95" s="133"/>
    </row>
    <row r="96" ht="14.25" customHeight="1">
      <c r="O96" s="133"/>
    </row>
    <row r="97" ht="14.25" customHeight="1">
      <c r="O97" s="133"/>
    </row>
    <row r="98" ht="14.25" customHeight="1">
      <c r="O98" s="133"/>
    </row>
    <row r="99" ht="14.25" customHeight="1">
      <c r="O99" s="133"/>
    </row>
    <row r="100" ht="14.25" customHeight="1">
      <c r="O100" s="133"/>
    </row>
    <row r="101" ht="14.25" customHeight="1">
      <c r="O101" s="133"/>
    </row>
    <row r="102" ht="14.25" customHeight="1">
      <c r="O102" s="133"/>
    </row>
    <row r="103" ht="14.25" customHeight="1">
      <c r="O103" s="133"/>
    </row>
    <row r="104" ht="14.25" customHeight="1">
      <c r="O104" s="133"/>
    </row>
    <row r="105" ht="14.25" customHeight="1">
      <c r="O105" s="133"/>
    </row>
    <row r="106" ht="14.25" customHeight="1">
      <c r="O106" s="133"/>
    </row>
    <row r="107" ht="14.25" customHeight="1">
      <c r="O107" s="133"/>
    </row>
    <row r="108" ht="14.25" customHeight="1">
      <c r="O108" s="133"/>
    </row>
    <row r="109" ht="14.25" customHeight="1">
      <c r="O109" s="133"/>
    </row>
    <row r="110" ht="14.25" customHeight="1">
      <c r="O110" s="133"/>
    </row>
    <row r="111" ht="14.25" customHeight="1">
      <c r="O111" s="133"/>
    </row>
    <row r="112" ht="14.25" customHeight="1">
      <c r="O112" s="133"/>
    </row>
    <row r="113" ht="14.25" customHeight="1">
      <c r="O113" s="133"/>
    </row>
    <row r="114" ht="14.25" customHeight="1">
      <c r="O114" s="133"/>
    </row>
    <row r="115" ht="14.25" customHeight="1">
      <c r="O115" s="133"/>
    </row>
    <row r="116" ht="14.25" customHeight="1">
      <c r="O116" s="133"/>
    </row>
    <row r="117" ht="14.25" customHeight="1">
      <c r="O117" s="133"/>
    </row>
    <row r="118" ht="14.25" customHeight="1">
      <c r="O118" s="133"/>
    </row>
    <row r="119" ht="14.25" customHeight="1">
      <c r="O119" s="133"/>
    </row>
    <row r="120" ht="14.25" customHeight="1">
      <c r="O120" s="133"/>
    </row>
    <row r="121" ht="14.25" customHeight="1">
      <c r="O121" s="133"/>
    </row>
    <row r="122" ht="14.25" customHeight="1">
      <c r="O122" s="133"/>
    </row>
    <row r="123" ht="14.25" customHeight="1">
      <c r="O123" s="133"/>
    </row>
    <row r="124" ht="14.25" customHeight="1">
      <c r="O124" s="133"/>
    </row>
    <row r="125" ht="14.25" customHeight="1">
      <c r="O125" s="133"/>
    </row>
    <row r="126" ht="14.25" customHeight="1">
      <c r="O126" s="133"/>
    </row>
    <row r="127" ht="14.25" customHeight="1">
      <c r="O127" s="133"/>
    </row>
    <row r="128" ht="14.25" customHeight="1">
      <c r="O128" s="133"/>
    </row>
    <row r="129" ht="14.25" customHeight="1">
      <c r="O129" s="133"/>
    </row>
    <row r="130" ht="14.25" customHeight="1">
      <c r="O130" s="133"/>
    </row>
    <row r="131" ht="14.25" customHeight="1">
      <c r="O131" s="133"/>
    </row>
    <row r="132" ht="14.25" customHeight="1">
      <c r="O132" s="133"/>
    </row>
    <row r="133" ht="14.25" customHeight="1">
      <c r="O133" s="133"/>
    </row>
    <row r="134" ht="14.25" customHeight="1">
      <c r="O134" s="133"/>
    </row>
    <row r="135" ht="14.25" customHeight="1">
      <c r="O135" s="133"/>
    </row>
    <row r="136" ht="14.25" customHeight="1">
      <c r="O136" s="133"/>
    </row>
    <row r="137" ht="14.25" customHeight="1">
      <c r="O137" s="133"/>
    </row>
    <row r="138" ht="14.25" customHeight="1">
      <c r="O138" s="133"/>
    </row>
    <row r="139" ht="14.25" customHeight="1">
      <c r="O139" s="133"/>
    </row>
    <row r="140" ht="14.25" customHeight="1">
      <c r="O140" s="133"/>
    </row>
    <row r="141" ht="14.25" customHeight="1">
      <c r="O141" s="133"/>
    </row>
    <row r="142" ht="14.25" customHeight="1">
      <c r="O142" s="133"/>
    </row>
    <row r="143" ht="14.25" customHeight="1">
      <c r="O143" s="133"/>
    </row>
    <row r="144" ht="14.25" customHeight="1">
      <c r="O144" s="133"/>
    </row>
    <row r="145" ht="14.25" customHeight="1">
      <c r="O145" s="133"/>
    </row>
    <row r="146" ht="14.25" customHeight="1">
      <c r="O146" s="133"/>
    </row>
    <row r="147" ht="14.25" customHeight="1">
      <c r="O147" s="133"/>
    </row>
    <row r="148" ht="14.25" customHeight="1">
      <c r="O148" s="133"/>
    </row>
    <row r="149" ht="14.25" customHeight="1">
      <c r="O149" s="133"/>
    </row>
    <row r="150" ht="14.25" customHeight="1">
      <c r="O150" s="133"/>
    </row>
    <row r="151" ht="14.25" customHeight="1">
      <c r="O151" s="133"/>
    </row>
    <row r="152" ht="14.25" customHeight="1">
      <c r="O152" s="133"/>
    </row>
    <row r="153" ht="14.25" customHeight="1">
      <c r="O153" s="133"/>
    </row>
    <row r="154" ht="14.25" customHeight="1">
      <c r="O154" s="133"/>
    </row>
    <row r="155" ht="14.25" customHeight="1">
      <c r="O155" s="133"/>
    </row>
    <row r="156" ht="14.25" customHeight="1">
      <c r="O156" s="133"/>
    </row>
    <row r="157" ht="14.25" customHeight="1">
      <c r="O157" s="133"/>
    </row>
    <row r="158" ht="14.25" customHeight="1">
      <c r="O158" s="133"/>
    </row>
    <row r="159" ht="14.25" customHeight="1">
      <c r="O159" s="133"/>
    </row>
    <row r="160" ht="14.25" customHeight="1">
      <c r="O160" s="133"/>
    </row>
    <row r="161" ht="14.25" customHeight="1">
      <c r="O161" s="133"/>
    </row>
    <row r="162" ht="14.25" customHeight="1">
      <c r="O162" s="133"/>
    </row>
    <row r="163" ht="14.25" customHeight="1">
      <c r="O163" s="133"/>
    </row>
    <row r="164" ht="14.25" customHeight="1">
      <c r="O164" s="133"/>
    </row>
    <row r="165" ht="14.25" customHeight="1">
      <c r="O165" s="133"/>
    </row>
    <row r="166" ht="14.25" customHeight="1">
      <c r="O166" s="133"/>
    </row>
    <row r="167" ht="14.25" customHeight="1">
      <c r="O167" s="133"/>
    </row>
    <row r="168" ht="14.25" customHeight="1">
      <c r="O168" s="133"/>
    </row>
    <row r="169" ht="14.25" customHeight="1">
      <c r="O169" s="133"/>
    </row>
    <row r="170" ht="14.25" customHeight="1">
      <c r="O170" s="133"/>
    </row>
    <row r="171" ht="14.25" customHeight="1">
      <c r="O171" s="133"/>
    </row>
    <row r="172" ht="14.25" customHeight="1">
      <c r="O172" s="133"/>
    </row>
    <row r="173" ht="14.25" customHeight="1">
      <c r="O173" s="133"/>
    </row>
    <row r="174" ht="14.25" customHeight="1">
      <c r="O174" s="133"/>
    </row>
    <row r="175" ht="14.25" customHeight="1">
      <c r="O175" s="133"/>
    </row>
    <row r="176" ht="14.25" customHeight="1">
      <c r="O176" s="133"/>
    </row>
    <row r="177" ht="14.25" customHeight="1">
      <c r="O177" s="133"/>
    </row>
    <row r="178" ht="14.25" customHeight="1">
      <c r="O178" s="133"/>
    </row>
    <row r="179" ht="14.25" customHeight="1">
      <c r="O179" s="133"/>
    </row>
    <row r="180" ht="14.25" customHeight="1">
      <c r="O180" s="133"/>
    </row>
    <row r="181" ht="14.25" customHeight="1">
      <c r="O181" s="133"/>
    </row>
    <row r="182" ht="14.25" customHeight="1">
      <c r="O182" s="133"/>
    </row>
    <row r="183" ht="14.25" customHeight="1">
      <c r="O183" s="133"/>
    </row>
    <row r="184" ht="14.25" customHeight="1">
      <c r="O184" s="133"/>
    </row>
    <row r="185" ht="14.25" customHeight="1">
      <c r="O185" s="133"/>
    </row>
    <row r="186" ht="14.25" customHeight="1">
      <c r="O186" s="133"/>
    </row>
    <row r="187" ht="14.25" customHeight="1">
      <c r="O187" s="133"/>
    </row>
    <row r="188" ht="14.25" customHeight="1">
      <c r="O188" s="133"/>
    </row>
    <row r="189" ht="14.25" customHeight="1">
      <c r="O189" s="133"/>
    </row>
    <row r="190" ht="14.25" customHeight="1">
      <c r="O190" s="133"/>
    </row>
    <row r="191" ht="14.25" customHeight="1">
      <c r="O191" s="133"/>
    </row>
    <row r="192" ht="14.25" customHeight="1">
      <c r="O192" s="133"/>
    </row>
    <row r="193" ht="14.25" customHeight="1">
      <c r="O193" s="133"/>
    </row>
    <row r="194" ht="14.25" customHeight="1">
      <c r="O194" s="133"/>
    </row>
    <row r="195" ht="14.25" customHeight="1">
      <c r="O195" s="133"/>
    </row>
    <row r="196" ht="14.25" customHeight="1">
      <c r="O196" s="133"/>
    </row>
    <row r="197" ht="14.25" customHeight="1">
      <c r="O197" s="133"/>
    </row>
    <row r="198" ht="14.25" customHeight="1">
      <c r="O198" s="133"/>
    </row>
    <row r="199" ht="14.25" customHeight="1">
      <c r="O199" s="133"/>
    </row>
    <row r="200" ht="14.25" customHeight="1">
      <c r="O200" s="133"/>
    </row>
    <row r="201" ht="14.25" customHeight="1">
      <c r="O201" s="133"/>
    </row>
    <row r="202" ht="14.25" customHeight="1">
      <c r="O202" s="133"/>
    </row>
    <row r="203" ht="14.25" customHeight="1">
      <c r="O203" s="133"/>
    </row>
    <row r="204" ht="14.25" customHeight="1">
      <c r="O204" s="133"/>
    </row>
    <row r="205" ht="14.25" customHeight="1">
      <c r="O205" s="133"/>
    </row>
    <row r="206" ht="14.25" customHeight="1">
      <c r="O206" s="133"/>
    </row>
    <row r="207" ht="14.25" customHeight="1">
      <c r="O207" s="133"/>
    </row>
    <row r="208" ht="14.25" customHeight="1">
      <c r="O208" s="133"/>
    </row>
    <row r="209" ht="14.25" customHeight="1">
      <c r="O209" s="133"/>
    </row>
    <row r="210" ht="14.25" customHeight="1">
      <c r="O210" s="133"/>
    </row>
    <row r="211" ht="14.25" customHeight="1">
      <c r="O211" s="133"/>
    </row>
    <row r="212" ht="14.25" customHeight="1">
      <c r="O212" s="133"/>
    </row>
    <row r="213" ht="14.25" customHeight="1">
      <c r="O213" s="133"/>
    </row>
    <row r="214" ht="14.25" customHeight="1">
      <c r="O214" s="133"/>
    </row>
    <row r="215" ht="14.25" customHeight="1">
      <c r="O215" s="133"/>
    </row>
    <row r="216" ht="14.25" customHeight="1">
      <c r="O216" s="133"/>
    </row>
    <row r="217" ht="14.25" customHeight="1">
      <c r="O217" s="133"/>
    </row>
    <row r="218" ht="14.25" customHeight="1">
      <c r="O218" s="133"/>
    </row>
    <row r="219" ht="14.25" customHeight="1">
      <c r="O219" s="133"/>
    </row>
    <row r="220" ht="14.25" customHeight="1">
      <c r="O220" s="133"/>
    </row>
    <row r="221" ht="14.25" customHeight="1">
      <c r="O221" s="133"/>
    </row>
    <row r="222" ht="14.25" customHeight="1">
      <c r="O222" s="133"/>
    </row>
    <row r="223" ht="14.25" customHeight="1">
      <c r="O223" s="133"/>
    </row>
    <row r="224" ht="14.25" customHeight="1">
      <c r="O224" s="133"/>
    </row>
    <row r="225" ht="14.25" customHeight="1">
      <c r="O225" s="133"/>
    </row>
    <row r="226" ht="14.25" customHeight="1">
      <c r="O226" s="133"/>
    </row>
    <row r="227" ht="14.25" customHeight="1">
      <c r="O227" s="133"/>
    </row>
    <row r="228" ht="14.25" customHeight="1">
      <c r="O228" s="133"/>
    </row>
    <row r="229" ht="14.25" customHeight="1">
      <c r="O229" s="133"/>
    </row>
    <row r="230" ht="14.25" customHeight="1">
      <c r="O230" s="133"/>
    </row>
    <row r="231" ht="14.25" customHeight="1">
      <c r="O231" s="133"/>
    </row>
    <row r="232" ht="14.25" customHeight="1">
      <c r="O232" s="133"/>
    </row>
    <row r="233" ht="14.25" customHeight="1">
      <c r="O233" s="133"/>
    </row>
    <row r="234" ht="14.25" customHeight="1">
      <c r="O234" s="133"/>
    </row>
    <row r="235" ht="14.25" customHeight="1">
      <c r="O235" s="133"/>
    </row>
    <row r="236" ht="14.25" customHeight="1">
      <c r="O236" s="133"/>
    </row>
    <row r="237" ht="14.25" customHeight="1">
      <c r="O237" s="133"/>
    </row>
    <row r="238" ht="14.25" customHeight="1">
      <c r="O238" s="133"/>
    </row>
    <row r="239" ht="14.25" customHeight="1">
      <c r="O239" s="133"/>
    </row>
    <row r="240" ht="14.25" customHeight="1">
      <c r="O240" s="133"/>
    </row>
    <row r="241" ht="14.25" customHeight="1">
      <c r="O241" s="133"/>
    </row>
    <row r="242" ht="14.25" customHeight="1">
      <c r="O242" s="133"/>
    </row>
    <row r="243" ht="14.25" customHeight="1">
      <c r="O243" s="133"/>
    </row>
    <row r="244" ht="14.25" customHeight="1">
      <c r="O244" s="133"/>
    </row>
    <row r="245" ht="14.25" customHeight="1">
      <c r="O245" s="133"/>
    </row>
    <row r="246" ht="14.25" customHeight="1">
      <c r="O246" s="133"/>
    </row>
    <row r="247" ht="14.25" customHeight="1">
      <c r="O247" s="133"/>
    </row>
    <row r="248" ht="14.25" customHeight="1">
      <c r="O248" s="133"/>
    </row>
    <row r="249" ht="14.25" customHeight="1">
      <c r="O249" s="133"/>
    </row>
    <row r="250" ht="14.25" customHeight="1">
      <c r="O250" s="133"/>
    </row>
    <row r="251" ht="14.25" customHeight="1">
      <c r="O251" s="133"/>
    </row>
    <row r="252" ht="14.25" customHeight="1">
      <c r="O252" s="133"/>
    </row>
    <row r="253" ht="14.25" customHeight="1">
      <c r="O253" s="133"/>
    </row>
    <row r="254" ht="14.25" customHeight="1">
      <c r="O254" s="133"/>
    </row>
    <row r="255" ht="14.25" customHeight="1">
      <c r="O255" s="133"/>
    </row>
    <row r="256" ht="14.25" customHeight="1">
      <c r="O256" s="133"/>
    </row>
    <row r="257" ht="14.25" customHeight="1">
      <c r="O257" s="133"/>
    </row>
    <row r="258" ht="14.25" customHeight="1">
      <c r="O258" s="133"/>
    </row>
    <row r="259" ht="14.25" customHeight="1">
      <c r="O259" s="133"/>
    </row>
    <row r="260" ht="14.25" customHeight="1">
      <c r="O260" s="133"/>
    </row>
    <row r="261" ht="14.25" customHeight="1">
      <c r="O261" s="133"/>
    </row>
    <row r="262" ht="14.25" customHeight="1">
      <c r="O262" s="133"/>
    </row>
    <row r="263" ht="14.25" customHeight="1">
      <c r="O263" s="133"/>
    </row>
    <row r="264" ht="14.25" customHeight="1">
      <c r="O264" s="133"/>
    </row>
    <row r="265" ht="14.25" customHeight="1">
      <c r="O265" s="133"/>
    </row>
    <row r="266" ht="14.25" customHeight="1">
      <c r="O266" s="133"/>
    </row>
    <row r="267" ht="14.25" customHeight="1">
      <c r="O267" s="133"/>
    </row>
    <row r="268" ht="14.25" customHeight="1">
      <c r="O268" s="133"/>
    </row>
    <row r="269" ht="14.25" customHeight="1">
      <c r="O269" s="133"/>
    </row>
    <row r="270" ht="14.25" customHeight="1">
      <c r="O270" s="133"/>
    </row>
    <row r="271" ht="14.25" customHeight="1">
      <c r="O271" s="133"/>
    </row>
    <row r="272" ht="14.25" customHeight="1">
      <c r="O272" s="133"/>
    </row>
    <row r="273" ht="14.25" customHeight="1">
      <c r="O273" s="133"/>
    </row>
    <row r="274" ht="14.25" customHeight="1">
      <c r="O274" s="133"/>
    </row>
    <row r="275" ht="14.25" customHeight="1">
      <c r="O275" s="133"/>
    </row>
    <row r="276" ht="14.25" customHeight="1">
      <c r="O276" s="133"/>
    </row>
    <row r="277" ht="14.25" customHeight="1">
      <c r="O277" s="133"/>
    </row>
    <row r="278" ht="14.25" customHeight="1">
      <c r="O278" s="133"/>
    </row>
    <row r="279" ht="14.25" customHeight="1">
      <c r="O279" s="133"/>
    </row>
    <row r="280" ht="14.25" customHeight="1">
      <c r="O280" s="133"/>
    </row>
    <row r="281" ht="14.25" customHeight="1">
      <c r="O281" s="133"/>
    </row>
    <row r="282" ht="14.25" customHeight="1">
      <c r="O282" s="133"/>
    </row>
    <row r="283" ht="14.25" customHeight="1">
      <c r="O283" s="133"/>
    </row>
    <row r="284" ht="14.25" customHeight="1">
      <c r="O284" s="133"/>
    </row>
    <row r="285" ht="14.25" customHeight="1">
      <c r="O285" s="133"/>
    </row>
    <row r="286" ht="14.25" customHeight="1">
      <c r="O286" s="133"/>
    </row>
    <row r="287" ht="14.25" customHeight="1">
      <c r="O287" s="133"/>
    </row>
    <row r="288" ht="14.25" customHeight="1">
      <c r="O288" s="133"/>
    </row>
    <row r="289" ht="14.25" customHeight="1">
      <c r="O289" s="133"/>
    </row>
    <row r="290" ht="14.25" customHeight="1">
      <c r="O290" s="133"/>
    </row>
    <row r="291" ht="14.25" customHeight="1">
      <c r="O291" s="133"/>
    </row>
    <row r="292" ht="14.25" customHeight="1">
      <c r="O292" s="133"/>
    </row>
    <row r="293" ht="14.25" customHeight="1">
      <c r="O293" s="133"/>
    </row>
    <row r="294" ht="14.25" customHeight="1">
      <c r="O294" s="133"/>
    </row>
    <row r="295" ht="14.25" customHeight="1">
      <c r="O295" s="133"/>
    </row>
    <row r="296" ht="14.25" customHeight="1">
      <c r="O296" s="133"/>
    </row>
    <row r="297" ht="14.25" customHeight="1">
      <c r="O297" s="133"/>
    </row>
    <row r="298" ht="14.25" customHeight="1">
      <c r="O298" s="133"/>
    </row>
    <row r="299" ht="14.25" customHeight="1">
      <c r="O299" s="133"/>
    </row>
    <row r="300" ht="14.25" customHeight="1">
      <c r="O300" s="133"/>
    </row>
    <row r="301" ht="14.25" customHeight="1">
      <c r="O301" s="133"/>
    </row>
    <row r="302" ht="14.25" customHeight="1">
      <c r="O302" s="133"/>
    </row>
    <row r="303" ht="14.25" customHeight="1">
      <c r="O303" s="133"/>
    </row>
    <row r="304" ht="14.25" customHeight="1">
      <c r="O304" s="133"/>
    </row>
    <row r="305" ht="14.25" customHeight="1">
      <c r="O305" s="133"/>
    </row>
    <row r="306" ht="14.25" customHeight="1">
      <c r="O306" s="133"/>
    </row>
    <row r="307" ht="14.25" customHeight="1">
      <c r="O307" s="133"/>
    </row>
    <row r="308" ht="14.25" customHeight="1">
      <c r="O308" s="133"/>
    </row>
    <row r="309" ht="14.25" customHeight="1">
      <c r="O309" s="133"/>
    </row>
    <row r="310" ht="14.25" customHeight="1">
      <c r="O310" s="133"/>
    </row>
    <row r="311" ht="14.25" customHeight="1">
      <c r="O311" s="133"/>
    </row>
    <row r="312" ht="14.25" customHeight="1">
      <c r="O312" s="133"/>
    </row>
    <row r="313" ht="14.25" customHeight="1">
      <c r="O313" s="133"/>
    </row>
    <row r="314" ht="14.25" customHeight="1">
      <c r="O314" s="133"/>
    </row>
    <row r="315" ht="14.25" customHeight="1">
      <c r="O315" s="133"/>
    </row>
    <row r="316" ht="14.25" customHeight="1">
      <c r="O316" s="133"/>
    </row>
    <row r="317" ht="14.25" customHeight="1">
      <c r="O317" s="133"/>
    </row>
    <row r="318" ht="14.25" customHeight="1">
      <c r="O318" s="133"/>
    </row>
    <row r="319" ht="14.25" customHeight="1">
      <c r="O319" s="133"/>
    </row>
    <row r="320" ht="14.25" customHeight="1">
      <c r="O320" s="133"/>
    </row>
    <row r="321" ht="14.25" customHeight="1">
      <c r="O321" s="133"/>
    </row>
    <row r="322" ht="14.25" customHeight="1">
      <c r="O322" s="133"/>
    </row>
    <row r="323" ht="14.25" customHeight="1">
      <c r="O323" s="133"/>
    </row>
    <row r="324" ht="14.25" customHeight="1">
      <c r="O324" s="133"/>
    </row>
    <row r="325" ht="14.25" customHeight="1">
      <c r="O325" s="133"/>
    </row>
    <row r="326" ht="14.25" customHeight="1">
      <c r="O326" s="133"/>
    </row>
    <row r="327" ht="14.25" customHeight="1">
      <c r="O327" s="133"/>
    </row>
    <row r="328" ht="14.25" customHeight="1">
      <c r="O328" s="133"/>
    </row>
    <row r="329" ht="14.25" customHeight="1">
      <c r="O329" s="133"/>
    </row>
    <row r="330" ht="14.25" customHeight="1">
      <c r="O330" s="133"/>
    </row>
    <row r="331" ht="14.25" customHeight="1">
      <c r="O331" s="133"/>
    </row>
    <row r="332" ht="14.25" customHeight="1">
      <c r="O332" s="133"/>
    </row>
    <row r="333" ht="14.25" customHeight="1">
      <c r="O333" s="133"/>
    </row>
    <row r="334" ht="14.25" customHeight="1">
      <c r="O334" s="133"/>
    </row>
    <row r="335" ht="14.25" customHeight="1">
      <c r="O335" s="133"/>
    </row>
    <row r="336" ht="14.25" customHeight="1">
      <c r="O336" s="133"/>
    </row>
    <row r="337" ht="14.25" customHeight="1">
      <c r="O337" s="133"/>
    </row>
    <row r="338" ht="14.25" customHeight="1">
      <c r="O338" s="133"/>
    </row>
    <row r="339" ht="14.25" customHeight="1">
      <c r="O339" s="133"/>
    </row>
    <row r="340" ht="14.25" customHeight="1">
      <c r="O340" s="133"/>
    </row>
    <row r="341" ht="14.25" customHeight="1">
      <c r="O341" s="133"/>
    </row>
    <row r="342" ht="14.25" customHeight="1">
      <c r="O342" s="133"/>
    </row>
    <row r="343" ht="14.25" customHeight="1">
      <c r="O343" s="133"/>
    </row>
    <row r="344" ht="14.25" customHeight="1">
      <c r="O344" s="133"/>
    </row>
    <row r="345" ht="14.25" customHeight="1">
      <c r="O345" s="133"/>
    </row>
    <row r="346" ht="14.25" customHeight="1">
      <c r="O346" s="133"/>
    </row>
    <row r="347" ht="14.25" customHeight="1">
      <c r="O347" s="133"/>
    </row>
    <row r="348" ht="14.25" customHeight="1">
      <c r="O348" s="133"/>
    </row>
    <row r="349" ht="14.25" customHeight="1">
      <c r="O349" s="133"/>
    </row>
    <row r="350" ht="14.25" customHeight="1">
      <c r="O350" s="133"/>
    </row>
    <row r="351" ht="14.25" customHeight="1">
      <c r="O351" s="133"/>
    </row>
    <row r="352" ht="14.25" customHeight="1">
      <c r="O352" s="133"/>
    </row>
    <row r="353" ht="14.25" customHeight="1">
      <c r="O353" s="133"/>
    </row>
    <row r="354" ht="14.25" customHeight="1">
      <c r="O354" s="133"/>
    </row>
    <row r="355" ht="14.25" customHeight="1">
      <c r="O355" s="133"/>
    </row>
    <row r="356" ht="14.25" customHeight="1">
      <c r="O356" s="133"/>
    </row>
    <row r="357" ht="14.25" customHeight="1">
      <c r="O357" s="133"/>
    </row>
    <row r="358" ht="14.25" customHeight="1">
      <c r="O358" s="133"/>
    </row>
    <row r="359" ht="14.25" customHeight="1">
      <c r="O359" s="133"/>
    </row>
    <row r="360" ht="14.25" customHeight="1">
      <c r="O360" s="133"/>
    </row>
    <row r="361" ht="14.25" customHeight="1">
      <c r="O361" s="133"/>
    </row>
    <row r="362" ht="14.25" customHeight="1">
      <c r="O362" s="133"/>
    </row>
    <row r="363" ht="14.25" customHeight="1">
      <c r="O363" s="133"/>
    </row>
    <row r="364" ht="14.25" customHeight="1">
      <c r="O364" s="133"/>
    </row>
    <row r="365" ht="14.25" customHeight="1">
      <c r="O365" s="133"/>
    </row>
    <row r="366" ht="14.25" customHeight="1">
      <c r="O366" s="133"/>
    </row>
    <row r="367" ht="14.25" customHeight="1">
      <c r="O367" s="133"/>
    </row>
    <row r="368" ht="14.25" customHeight="1">
      <c r="O368" s="133"/>
    </row>
    <row r="369" ht="14.25" customHeight="1">
      <c r="O369" s="133"/>
    </row>
    <row r="370" ht="14.25" customHeight="1">
      <c r="O370" s="133"/>
    </row>
    <row r="371" ht="14.25" customHeight="1">
      <c r="O371" s="133"/>
    </row>
    <row r="372" ht="14.25" customHeight="1">
      <c r="O372" s="133"/>
    </row>
    <row r="373" ht="14.25" customHeight="1">
      <c r="O373" s="133"/>
    </row>
    <row r="374" ht="14.25" customHeight="1">
      <c r="O374" s="133"/>
    </row>
    <row r="375" ht="14.25" customHeight="1">
      <c r="O375" s="133"/>
    </row>
    <row r="376" ht="14.25" customHeight="1">
      <c r="O376" s="133"/>
    </row>
    <row r="377" ht="14.25" customHeight="1">
      <c r="O377" s="133"/>
    </row>
    <row r="378" ht="14.25" customHeight="1">
      <c r="O378" s="133"/>
    </row>
    <row r="379" ht="14.25" customHeight="1">
      <c r="O379" s="133"/>
    </row>
    <row r="380" ht="14.25" customHeight="1">
      <c r="O380" s="133"/>
    </row>
    <row r="381" ht="14.25" customHeight="1">
      <c r="O381" s="133"/>
    </row>
    <row r="382" ht="14.25" customHeight="1">
      <c r="O382" s="133"/>
    </row>
    <row r="383" ht="14.25" customHeight="1">
      <c r="O383" s="133"/>
    </row>
    <row r="384" ht="14.25" customHeight="1">
      <c r="O384" s="133"/>
    </row>
    <row r="385" ht="14.25" customHeight="1">
      <c r="O385" s="133"/>
    </row>
    <row r="386" ht="14.25" customHeight="1">
      <c r="O386" s="133"/>
    </row>
    <row r="387" ht="14.25" customHeight="1">
      <c r="O387" s="133"/>
    </row>
    <row r="388" ht="14.25" customHeight="1">
      <c r="O388" s="133"/>
    </row>
    <row r="389" ht="14.25" customHeight="1">
      <c r="O389" s="133"/>
    </row>
    <row r="390" ht="14.25" customHeight="1">
      <c r="O390" s="133"/>
    </row>
    <row r="391" ht="14.25" customHeight="1">
      <c r="O391" s="133"/>
    </row>
    <row r="392" ht="14.25" customHeight="1">
      <c r="O392" s="133"/>
    </row>
    <row r="393" ht="14.25" customHeight="1">
      <c r="O393" s="133"/>
    </row>
    <row r="394" ht="14.25" customHeight="1">
      <c r="O394" s="133"/>
    </row>
    <row r="395" ht="14.25" customHeight="1">
      <c r="O395" s="133"/>
    </row>
    <row r="396" ht="14.25" customHeight="1">
      <c r="O396" s="133"/>
    </row>
    <row r="397" ht="14.25" customHeight="1">
      <c r="O397" s="133"/>
    </row>
    <row r="398" ht="14.25" customHeight="1">
      <c r="O398" s="133"/>
    </row>
    <row r="399" ht="14.25" customHeight="1">
      <c r="O399" s="133"/>
    </row>
    <row r="400" ht="14.25" customHeight="1">
      <c r="O400" s="133"/>
    </row>
    <row r="401" ht="14.25" customHeight="1">
      <c r="O401" s="133"/>
    </row>
    <row r="402" ht="14.25" customHeight="1">
      <c r="O402" s="133"/>
    </row>
    <row r="403" ht="14.25" customHeight="1">
      <c r="O403" s="133"/>
    </row>
    <row r="404" ht="14.25" customHeight="1">
      <c r="O404" s="133"/>
    </row>
    <row r="405" ht="14.25" customHeight="1">
      <c r="O405" s="133"/>
    </row>
    <row r="406" ht="14.25" customHeight="1">
      <c r="O406" s="133"/>
    </row>
    <row r="407" ht="14.25" customHeight="1">
      <c r="O407" s="133"/>
    </row>
    <row r="408" ht="14.25" customHeight="1">
      <c r="O408" s="133"/>
    </row>
    <row r="409" ht="14.25" customHeight="1">
      <c r="O409" s="133"/>
    </row>
    <row r="410" ht="14.25" customHeight="1">
      <c r="O410" s="133"/>
    </row>
    <row r="411" ht="14.25" customHeight="1">
      <c r="O411" s="133"/>
    </row>
    <row r="412" ht="14.25" customHeight="1">
      <c r="O412" s="133"/>
    </row>
    <row r="413" ht="14.25" customHeight="1">
      <c r="O413" s="133"/>
    </row>
    <row r="414" ht="14.25" customHeight="1">
      <c r="O414" s="133"/>
    </row>
    <row r="415" ht="14.25" customHeight="1">
      <c r="O415" s="133"/>
    </row>
    <row r="416" ht="14.25" customHeight="1">
      <c r="O416" s="133"/>
    </row>
    <row r="417" ht="14.25" customHeight="1">
      <c r="O417" s="133"/>
    </row>
    <row r="418" ht="14.25" customHeight="1">
      <c r="O418" s="133"/>
    </row>
    <row r="419" ht="14.25" customHeight="1">
      <c r="O419" s="133"/>
    </row>
    <row r="420" ht="14.25" customHeight="1">
      <c r="O420" s="133"/>
    </row>
    <row r="421" ht="14.25" customHeight="1">
      <c r="O421" s="133"/>
    </row>
    <row r="422" ht="14.25" customHeight="1">
      <c r="O422" s="133"/>
    </row>
    <row r="423" ht="14.25" customHeight="1">
      <c r="O423" s="133"/>
    </row>
    <row r="424" ht="14.25" customHeight="1">
      <c r="O424" s="133"/>
    </row>
    <row r="425" ht="14.25" customHeight="1">
      <c r="O425" s="133"/>
    </row>
    <row r="426" ht="14.25" customHeight="1">
      <c r="O426" s="133"/>
    </row>
    <row r="427" ht="14.25" customHeight="1">
      <c r="O427" s="133"/>
    </row>
    <row r="428" ht="14.25" customHeight="1">
      <c r="O428" s="133"/>
    </row>
    <row r="429" ht="14.25" customHeight="1">
      <c r="O429" s="133"/>
    </row>
    <row r="430" ht="14.25" customHeight="1">
      <c r="O430" s="133"/>
    </row>
    <row r="431" ht="14.25" customHeight="1">
      <c r="O431" s="133"/>
    </row>
    <row r="432" ht="14.25" customHeight="1">
      <c r="O432" s="133"/>
    </row>
    <row r="433" ht="14.25" customHeight="1">
      <c r="O433" s="133"/>
    </row>
    <row r="434" ht="14.25" customHeight="1">
      <c r="O434" s="133"/>
    </row>
    <row r="435" ht="14.25" customHeight="1">
      <c r="O435" s="133"/>
    </row>
    <row r="436" ht="14.25" customHeight="1">
      <c r="O436" s="133"/>
    </row>
    <row r="437" ht="14.25" customHeight="1">
      <c r="O437" s="133"/>
    </row>
    <row r="438" ht="14.25" customHeight="1">
      <c r="O438" s="133"/>
    </row>
    <row r="439" ht="14.25" customHeight="1">
      <c r="O439" s="133"/>
    </row>
    <row r="440" ht="14.25" customHeight="1">
      <c r="O440" s="133"/>
    </row>
    <row r="441" ht="14.25" customHeight="1">
      <c r="O441" s="133"/>
    </row>
    <row r="442" ht="14.25" customHeight="1">
      <c r="O442" s="133"/>
    </row>
    <row r="443" ht="14.25" customHeight="1">
      <c r="O443" s="133"/>
    </row>
    <row r="444" ht="14.25" customHeight="1">
      <c r="O444" s="133"/>
    </row>
    <row r="445" ht="14.25" customHeight="1">
      <c r="O445" s="133"/>
    </row>
    <row r="446" ht="14.25" customHeight="1">
      <c r="O446" s="133"/>
    </row>
    <row r="447" ht="14.25" customHeight="1">
      <c r="O447" s="133"/>
    </row>
    <row r="448" ht="14.25" customHeight="1">
      <c r="O448" s="133"/>
    </row>
    <row r="449" ht="14.25" customHeight="1">
      <c r="O449" s="133"/>
    </row>
    <row r="450" ht="14.25" customHeight="1">
      <c r="O450" s="133"/>
    </row>
    <row r="451" ht="14.25" customHeight="1">
      <c r="O451" s="133"/>
    </row>
    <row r="452" ht="14.25" customHeight="1">
      <c r="O452" s="133"/>
    </row>
    <row r="453" ht="14.25" customHeight="1">
      <c r="O453" s="133"/>
    </row>
    <row r="454" ht="14.25" customHeight="1">
      <c r="O454" s="133"/>
    </row>
    <row r="455" ht="14.25" customHeight="1">
      <c r="O455" s="133"/>
    </row>
    <row r="456" ht="14.25" customHeight="1">
      <c r="O456" s="133"/>
    </row>
    <row r="457" ht="14.25" customHeight="1">
      <c r="O457" s="133"/>
    </row>
    <row r="458" ht="14.25" customHeight="1">
      <c r="O458" s="133"/>
    </row>
    <row r="459" ht="14.25" customHeight="1">
      <c r="O459" s="133"/>
    </row>
    <row r="460" ht="14.25" customHeight="1">
      <c r="O460" s="133"/>
    </row>
    <row r="461" ht="14.25" customHeight="1">
      <c r="O461" s="133"/>
    </row>
    <row r="462" ht="14.25" customHeight="1">
      <c r="O462" s="133"/>
    </row>
    <row r="463" ht="14.25" customHeight="1">
      <c r="O463" s="133"/>
    </row>
    <row r="464" ht="14.25" customHeight="1">
      <c r="O464" s="133"/>
    </row>
    <row r="465" ht="14.25" customHeight="1">
      <c r="O465" s="133"/>
    </row>
    <row r="466" ht="14.25" customHeight="1">
      <c r="O466" s="133"/>
    </row>
    <row r="467" ht="14.25" customHeight="1">
      <c r="O467" s="133"/>
    </row>
    <row r="468" ht="14.25" customHeight="1">
      <c r="O468" s="133"/>
    </row>
    <row r="469" ht="14.25" customHeight="1">
      <c r="O469" s="133"/>
    </row>
    <row r="470" ht="14.25" customHeight="1">
      <c r="O470" s="133"/>
    </row>
    <row r="471" ht="14.25" customHeight="1">
      <c r="O471" s="133"/>
    </row>
    <row r="472" ht="14.25" customHeight="1">
      <c r="O472" s="133"/>
    </row>
    <row r="473" ht="14.25" customHeight="1">
      <c r="O473" s="133"/>
    </row>
    <row r="474" ht="14.25" customHeight="1">
      <c r="O474" s="133"/>
    </row>
    <row r="475" ht="14.25" customHeight="1">
      <c r="O475" s="133"/>
    </row>
    <row r="476" ht="14.25" customHeight="1">
      <c r="O476" s="133"/>
    </row>
    <row r="477" ht="14.25" customHeight="1">
      <c r="O477" s="133"/>
    </row>
    <row r="478" ht="14.25" customHeight="1">
      <c r="O478" s="133"/>
    </row>
    <row r="479" ht="14.25" customHeight="1">
      <c r="O479" s="133"/>
    </row>
    <row r="480" ht="14.25" customHeight="1">
      <c r="O480" s="133"/>
    </row>
    <row r="481" ht="14.25" customHeight="1">
      <c r="O481" s="133"/>
    </row>
    <row r="482" ht="14.25" customHeight="1">
      <c r="O482" s="133"/>
    </row>
    <row r="483" ht="14.25" customHeight="1">
      <c r="O483" s="133"/>
    </row>
    <row r="484" ht="14.25" customHeight="1">
      <c r="O484" s="133"/>
    </row>
    <row r="485" ht="14.25" customHeight="1">
      <c r="O485" s="133"/>
    </row>
    <row r="486" ht="14.25" customHeight="1">
      <c r="O486" s="133"/>
    </row>
    <row r="487" ht="14.25" customHeight="1">
      <c r="O487" s="133"/>
    </row>
    <row r="488" ht="14.25" customHeight="1">
      <c r="O488" s="133"/>
    </row>
    <row r="489" ht="14.25" customHeight="1">
      <c r="O489" s="133"/>
    </row>
    <row r="490" ht="14.25" customHeight="1">
      <c r="O490" s="133"/>
    </row>
    <row r="491" ht="14.25" customHeight="1">
      <c r="O491" s="133"/>
    </row>
    <row r="492" ht="14.25" customHeight="1">
      <c r="O492" s="133"/>
    </row>
    <row r="493" ht="14.25" customHeight="1">
      <c r="O493" s="133"/>
    </row>
    <row r="494" ht="14.25" customHeight="1">
      <c r="O494" s="133"/>
    </row>
    <row r="495" ht="14.25" customHeight="1">
      <c r="O495" s="133"/>
    </row>
    <row r="496" ht="14.25" customHeight="1">
      <c r="O496" s="133"/>
    </row>
    <row r="497" ht="14.25" customHeight="1">
      <c r="O497" s="133"/>
    </row>
    <row r="498" ht="14.25" customHeight="1">
      <c r="O498" s="133"/>
    </row>
    <row r="499" ht="14.25" customHeight="1">
      <c r="O499" s="133"/>
    </row>
    <row r="500" ht="14.25" customHeight="1">
      <c r="O500" s="133"/>
    </row>
    <row r="501" ht="14.25" customHeight="1">
      <c r="O501" s="133"/>
    </row>
    <row r="502" ht="14.25" customHeight="1">
      <c r="O502" s="133"/>
    </row>
    <row r="503" ht="14.25" customHeight="1">
      <c r="O503" s="133"/>
    </row>
    <row r="504" ht="14.25" customHeight="1">
      <c r="O504" s="133"/>
    </row>
    <row r="505" ht="14.25" customHeight="1">
      <c r="O505" s="133"/>
    </row>
    <row r="506" ht="14.25" customHeight="1">
      <c r="O506" s="133"/>
    </row>
    <row r="507" ht="14.25" customHeight="1">
      <c r="O507" s="133"/>
    </row>
    <row r="508" ht="14.25" customHeight="1">
      <c r="O508" s="133"/>
    </row>
    <row r="509" ht="14.25" customHeight="1">
      <c r="O509" s="133"/>
    </row>
    <row r="510" ht="14.25" customHeight="1">
      <c r="O510" s="133"/>
    </row>
    <row r="511" ht="14.25" customHeight="1">
      <c r="O511" s="133"/>
    </row>
    <row r="512" ht="14.25" customHeight="1">
      <c r="O512" s="133"/>
    </row>
    <row r="513" ht="14.25" customHeight="1">
      <c r="O513" s="133"/>
    </row>
    <row r="514" ht="14.25" customHeight="1">
      <c r="O514" s="133"/>
    </row>
    <row r="515" ht="14.25" customHeight="1">
      <c r="O515" s="133"/>
    </row>
    <row r="516" ht="14.25" customHeight="1">
      <c r="O516" s="133"/>
    </row>
    <row r="517" ht="14.25" customHeight="1">
      <c r="O517" s="133"/>
    </row>
    <row r="518" ht="14.25" customHeight="1">
      <c r="O518" s="133"/>
    </row>
    <row r="519" ht="14.25" customHeight="1">
      <c r="O519" s="133"/>
    </row>
    <row r="520" ht="14.25" customHeight="1">
      <c r="O520" s="133"/>
    </row>
    <row r="521" ht="14.25" customHeight="1">
      <c r="O521" s="133"/>
    </row>
    <row r="522" ht="14.25" customHeight="1">
      <c r="O522" s="133"/>
    </row>
    <row r="523" ht="14.25" customHeight="1">
      <c r="O523" s="133"/>
    </row>
    <row r="524" ht="14.25" customHeight="1">
      <c r="O524" s="133"/>
    </row>
    <row r="525" ht="14.25" customHeight="1">
      <c r="O525" s="133"/>
    </row>
    <row r="526" ht="14.25" customHeight="1">
      <c r="O526" s="133"/>
    </row>
    <row r="527" ht="14.25" customHeight="1">
      <c r="O527" s="133"/>
    </row>
    <row r="528" ht="14.25" customHeight="1">
      <c r="O528" s="133"/>
    </row>
    <row r="529" ht="14.25" customHeight="1">
      <c r="O529" s="133"/>
    </row>
    <row r="530" ht="14.25" customHeight="1">
      <c r="O530" s="133"/>
    </row>
    <row r="531" ht="14.25" customHeight="1">
      <c r="O531" s="133"/>
    </row>
    <row r="532" ht="14.25" customHeight="1">
      <c r="O532" s="133"/>
    </row>
    <row r="533" ht="14.25" customHeight="1">
      <c r="O533" s="133"/>
    </row>
    <row r="534" ht="14.25" customHeight="1">
      <c r="O534" s="133"/>
    </row>
    <row r="535" ht="14.25" customHeight="1">
      <c r="O535" s="133"/>
    </row>
    <row r="536" ht="14.25" customHeight="1">
      <c r="O536" s="133"/>
    </row>
    <row r="537" ht="14.25" customHeight="1">
      <c r="O537" s="133"/>
    </row>
    <row r="538" ht="14.25" customHeight="1">
      <c r="O538" s="133"/>
    </row>
    <row r="539" ht="14.25" customHeight="1">
      <c r="O539" s="133"/>
    </row>
    <row r="540" ht="14.25" customHeight="1">
      <c r="O540" s="133"/>
    </row>
    <row r="541" ht="14.25" customHeight="1">
      <c r="O541" s="133"/>
    </row>
    <row r="542" ht="14.25" customHeight="1">
      <c r="O542" s="133"/>
    </row>
    <row r="543" ht="14.25" customHeight="1">
      <c r="O543" s="133"/>
    </row>
    <row r="544" ht="14.25" customHeight="1">
      <c r="O544" s="133"/>
    </row>
    <row r="545" ht="14.25" customHeight="1">
      <c r="O545" s="133"/>
    </row>
    <row r="546" ht="14.25" customHeight="1">
      <c r="O546" s="133"/>
    </row>
    <row r="547" ht="14.25" customHeight="1">
      <c r="O547" s="133"/>
    </row>
    <row r="548" ht="14.25" customHeight="1">
      <c r="O548" s="133"/>
    </row>
    <row r="549" ht="14.25" customHeight="1">
      <c r="O549" s="133"/>
    </row>
    <row r="550" ht="14.25" customHeight="1">
      <c r="O550" s="133"/>
    </row>
    <row r="551" ht="14.25" customHeight="1">
      <c r="O551" s="133"/>
    </row>
    <row r="552" ht="14.25" customHeight="1">
      <c r="O552" s="133"/>
    </row>
    <row r="553" ht="14.25" customHeight="1">
      <c r="O553" s="133"/>
    </row>
    <row r="554" ht="14.25" customHeight="1">
      <c r="O554" s="133"/>
    </row>
    <row r="555" ht="14.25" customHeight="1">
      <c r="O555" s="133"/>
    </row>
    <row r="556" ht="14.25" customHeight="1">
      <c r="O556" s="133"/>
    </row>
    <row r="557" ht="14.25" customHeight="1">
      <c r="O557" s="133"/>
    </row>
    <row r="558" ht="14.25" customHeight="1">
      <c r="O558" s="133"/>
    </row>
    <row r="559" ht="14.25" customHeight="1">
      <c r="O559" s="133"/>
    </row>
    <row r="560" ht="14.25" customHeight="1">
      <c r="O560" s="133"/>
    </row>
    <row r="561" ht="14.25" customHeight="1">
      <c r="O561" s="133"/>
    </row>
    <row r="562" ht="14.25" customHeight="1">
      <c r="O562" s="133"/>
    </row>
    <row r="563" ht="14.25" customHeight="1">
      <c r="O563" s="133"/>
    </row>
    <row r="564" ht="14.25" customHeight="1">
      <c r="O564" s="133"/>
    </row>
    <row r="565" ht="14.25" customHeight="1">
      <c r="O565" s="133"/>
    </row>
    <row r="566" ht="14.25" customHeight="1">
      <c r="O566" s="133"/>
    </row>
    <row r="567" ht="14.25" customHeight="1">
      <c r="O567" s="133"/>
    </row>
    <row r="568" ht="14.25" customHeight="1">
      <c r="O568" s="133"/>
    </row>
    <row r="569" ht="14.25" customHeight="1">
      <c r="O569" s="133"/>
    </row>
    <row r="570" ht="14.25" customHeight="1">
      <c r="O570" s="133"/>
    </row>
    <row r="571" ht="14.25" customHeight="1">
      <c r="O571" s="133"/>
    </row>
    <row r="572" ht="14.25" customHeight="1">
      <c r="O572" s="133"/>
    </row>
    <row r="573" ht="14.25" customHeight="1">
      <c r="O573" s="133"/>
    </row>
    <row r="574" ht="14.25" customHeight="1">
      <c r="O574" s="133"/>
    </row>
    <row r="575" ht="14.25" customHeight="1">
      <c r="O575" s="133"/>
    </row>
    <row r="576" ht="14.25" customHeight="1">
      <c r="O576" s="133"/>
    </row>
    <row r="577" ht="14.25" customHeight="1">
      <c r="O577" s="133"/>
    </row>
    <row r="578" ht="14.25" customHeight="1">
      <c r="O578" s="133"/>
    </row>
    <row r="579" ht="14.25" customHeight="1">
      <c r="O579" s="133"/>
    </row>
    <row r="580" ht="14.25" customHeight="1">
      <c r="O580" s="133"/>
    </row>
    <row r="581" ht="14.25" customHeight="1">
      <c r="O581" s="133"/>
    </row>
    <row r="582" ht="14.25" customHeight="1">
      <c r="O582" s="133"/>
    </row>
    <row r="583" ht="14.25" customHeight="1">
      <c r="O583" s="133"/>
    </row>
    <row r="584" ht="14.25" customHeight="1">
      <c r="O584" s="133"/>
    </row>
    <row r="585" ht="14.25" customHeight="1">
      <c r="O585" s="133"/>
    </row>
    <row r="586" ht="14.25" customHeight="1">
      <c r="O586" s="133"/>
    </row>
    <row r="587" ht="14.25" customHeight="1">
      <c r="O587" s="133"/>
    </row>
    <row r="588" ht="14.25" customHeight="1">
      <c r="O588" s="133"/>
    </row>
    <row r="589" ht="14.25" customHeight="1">
      <c r="O589" s="133"/>
    </row>
    <row r="590" ht="14.25" customHeight="1">
      <c r="O590" s="133"/>
    </row>
    <row r="591" ht="14.25" customHeight="1">
      <c r="O591" s="133"/>
    </row>
    <row r="592" ht="14.25" customHeight="1">
      <c r="O592" s="133"/>
    </row>
    <row r="593" ht="14.25" customHeight="1">
      <c r="O593" s="133"/>
    </row>
    <row r="594" ht="14.25" customHeight="1">
      <c r="O594" s="133"/>
    </row>
    <row r="595" ht="14.25" customHeight="1">
      <c r="O595" s="133"/>
    </row>
    <row r="596" ht="14.25" customHeight="1">
      <c r="O596" s="133"/>
    </row>
    <row r="597" ht="14.25" customHeight="1">
      <c r="O597" s="133"/>
    </row>
    <row r="598" ht="14.25" customHeight="1">
      <c r="O598" s="133"/>
    </row>
    <row r="599" ht="14.25" customHeight="1">
      <c r="O599" s="133"/>
    </row>
    <row r="600" ht="14.25" customHeight="1">
      <c r="O600" s="133"/>
    </row>
    <row r="601" ht="14.25" customHeight="1">
      <c r="O601" s="133"/>
    </row>
    <row r="602" ht="14.25" customHeight="1">
      <c r="O602" s="133"/>
    </row>
    <row r="603" ht="14.25" customHeight="1">
      <c r="O603" s="133"/>
    </row>
    <row r="604" ht="14.25" customHeight="1">
      <c r="O604" s="133"/>
    </row>
    <row r="605" ht="14.25" customHeight="1">
      <c r="O605" s="133"/>
    </row>
    <row r="606" ht="14.25" customHeight="1">
      <c r="O606" s="133"/>
    </row>
    <row r="607" ht="14.25" customHeight="1">
      <c r="O607" s="133"/>
    </row>
    <row r="608" ht="14.25" customHeight="1">
      <c r="O608" s="133"/>
    </row>
    <row r="609" ht="14.25" customHeight="1">
      <c r="O609" s="133"/>
    </row>
    <row r="610" ht="14.25" customHeight="1">
      <c r="O610" s="133"/>
    </row>
    <row r="611" ht="14.25" customHeight="1">
      <c r="O611" s="133"/>
    </row>
    <row r="612" ht="14.25" customHeight="1">
      <c r="O612" s="133"/>
    </row>
    <row r="613" ht="14.25" customHeight="1">
      <c r="O613" s="133"/>
    </row>
    <row r="614" ht="14.25" customHeight="1">
      <c r="O614" s="133"/>
    </row>
    <row r="615" ht="14.25" customHeight="1">
      <c r="O615" s="133"/>
    </row>
    <row r="616" ht="14.25" customHeight="1">
      <c r="O616" s="133"/>
    </row>
    <row r="617" ht="14.25" customHeight="1">
      <c r="O617" s="133"/>
    </row>
    <row r="618" ht="14.25" customHeight="1">
      <c r="O618" s="133"/>
    </row>
    <row r="619" ht="14.25" customHeight="1">
      <c r="O619" s="133"/>
    </row>
    <row r="620" ht="14.25" customHeight="1">
      <c r="O620" s="133"/>
    </row>
    <row r="621" ht="14.25" customHeight="1">
      <c r="O621" s="133"/>
    </row>
    <row r="622" ht="14.25" customHeight="1">
      <c r="O622" s="133"/>
    </row>
    <row r="623" ht="14.25" customHeight="1">
      <c r="O623" s="133"/>
    </row>
    <row r="624" ht="14.25" customHeight="1">
      <c r="O624" s="133"/>
    </row>
    <row r="625" ht="14.25" customHeight="1">
      <c r="O625" s="133"/>
    </row>
    <row r="626" ht="14.25" customHeight="1">
      <c r="O626" s="133"/>
    </row>
    <row r="627" ht="14.25" customHeight="1">
      <c r="O627" s="133"/>
    </row>
    <row r="628" ht="14.25" customHeight="1">
      <c r="O628" s="133"/>
    </row>
    <row r="629" ht="14.25" customHeight="1">
      <c r="O629" s="133"/>
    </row>
    <row r="630" ht="14.25" customHeight="1">
      <c r="O630" s="133"/>
    </row>
    <row r="631" ht="14.25" customHeight="1">
      <c r="O631" s="133"/>
    </row>
    <row r="632" ht="14.25" customHeight="1">
      <c r="O632" s="133"/>
    </row>
    <row r="633" ht="14.25" customHeight="1">
      <c r="O633" s="133"/>
    </row>
    <row r="634" ht="14.25" customHeight="1">
      <c r="O634" s="133"/>
    </row>
    <row r="635" ht="14.25" customHeight="1">
      <c r="O635" s="133"/>
    </row>
    <row r="636" ht="14.25" customHeight="1">
      <c r="O636" s="133"/>
    </row>
    <row r="637" ht="14.25" customHeight="1">
      <c r="O637" s="133"/>
    </row>
    <row r="638" ht="14.25" customHeight="1">
      <c r="O638" s="133"/>
    </row>
    <row r="639" ht="14.25" customHeight="1">
      <c r="O639" s="133"/>
    </row>
    <row r="640" ht="14.25" customHeight="1">
      <c r="O640" s="133"/>
    </row>
    <row r="641" ht="14.25" customHeight="1">
      <c r="O641" s="133"/>
    </row>
    <row r="642" ht="14.25" customHeight="1">
      <c r="O642" s="133"/>
    </row>
    <row r="643" ht="14.25" customHeight="1">
      <c r="O643" s="133"/>
    </row>
    <row r="644" ht="14.25" customHeight="1">
      <c r="O644" s="133"/>
    </row>
    <row r="645" ht="14.25" customHeight="1">
      <c r="O645" s="133"/>
    </row>
    <row r="646" ht="14.25" customHeight="1">
      <c r="O646" s="133"/>
    </row>
    <row r="647" ht="14.25" customHeight="1">
      <c r="O647" s="133"/>
    </row>
    <row r="648" ht="14.25" customHeight="1">
      <c r="O648" s="133"/>
    </row>
    <row r="649" ht="14.25" customHeight="1">
      <c r="O649" s="133"/>
    </row>
    <row r="650" ht="14.25" customHeight="1">
      <c r="O650" s="133"/>
    </row>
    <row r="651" ht="14.25" customHeight="1">
      <c r="O651" s="133"/>
    </row>
    <row r="652" ht="14.25" customHeight="1">
      <c r="O652" s="133"/>
    </row>
    <row r="653" ht="14.25" customHeight="1">
      <c r="O653" s="133"/>
    </row>
    <row r="654" ht="14.25" customHeight="1">
      <c r="O654" s="133"/>
    </row>
    <row r="655" ht="14.25" customHeight="1">
      <c r="O655" s="133"/>
    </row>
    <row r="656" ht="14.25" customHeight="1">
      <c r="O656" s="133"/>
    </row>
    <row r="657" ht="14.25" customHeight="1">
      <c r="O657" s="133"/>
    </row>
    <row r="658" ht="14.25" customHeight="1">
      <c r="O658" s="133"/>
    </row>
    <row r="659" ht="14.25" customHeight="1">
      <c r="O659" s="133"/>
    </row>
    <row r="660" ht="14.25" customHeight="1">
      <c r="O660" s="133"/>
    </row>
    <row r="661" ht="14.25" customHeight="1">
      <c r="O661" s="133"/>
    </row>
    <row r="662" ht="14.25" customHeight="1">
      <c r="O662" s="133"/>
    </row>
    <row r="663" ht="14.25" customHeight="1">
      <c r="O663" s="133"/>
    </row>
    <row r="664" ht="14.25" customHeight="1">
      <c r="O664" s="133"/>
    </row>
    <row r="665" ht="14.25" customHeight="1">
      <c r="O665" s="133"/>
    </row>
    <row r="666" ht="14.25" customHeight="1">
      <c r="O666" s="133"/>
    </row>
    <row r="667" ht="14.25" customHeight="1">
      <c r="O667" s="133"/>
    </row>
    <row r="668" ht="14.25" customHeight="1">
      <c r="O668" s="133"/>
    </row>
    <row r="669" ht="14.25" customHeight="1">
      <c r="O669" s="133"/>
    </row>
    <row r="670" ht="14.25" customHeight="1">
      <c r="O670" s="133"/>
    </row>
    <row r="671" ht="14.25" customHeight="1">
      <c r="O671" s="133"/>
    </row>
    <row r="672" ht="14.25" customHeight="1">
      <c r="O672" s="133"/>
    </row>
    <row r="673" ht="14.25" customHeight="1">
      <c r="O673" s="133"/>
    </row>
    <row r="674" ht="14.25" customHeight="1">
      <c r="O674" s="133"/>
    </row>
    <row r="675" ht="14.25" customHeight="1">
      <c r="O675" s="133"/>
    </row>
    <row r="676" ht="14.25" customHeight="1">
      <c r="O676" s="133"/>
    </row>
    <row r="677" ht="14.25" customHeight="1">
      <c r="O677" s="133"/>
    </row>
    <row r="678" ht="14.25" customHeight="1">
      <c r="O678" s="133"/>
    </row>
    <row r="679" ht="14.25" customHeight="1">
      <c r="O679" s="133"/>
    </row>
    <row r="680" ht="14.25" customHeight="1">
      <c r="O680" s="133"/>
    </row>
    <row r="681" ht="14.25" customHeight="1">
      <c r="O681" s="133"/>
    </row>
    <row r="682" ht="14.25" customHeight="1">
      <c r="O682" s="133"/>
    </row>
    <row r="683" ht="14.25" customHeight="1">
      <c r="O683" s="133"/>
    </row>
    <row r="684" ht="14.25" customHeight="1">
      <c r="O684" s="133"/>
    </row>
    <row r="685" ht="14.25" customHeight="1">
      <c r="O685" s="133"/>
    </row>
    <row r="686" ht="14.25" customHeight="1">
      <c r="O686" s="133"/>
    </row>
    <row r="687" ht="14.25" customHeight="1">
      <c r="O687" s="133"/>
    </row>
    <row r="688" ht="14.25" customHeight="1">
      <c r="O688" s="133"/>
    </row>
    <row r="689" ht="14.25" customHeight="1">
      <c r="O689" s="133"/>
    </row>
    <row r="690" ht="14.25" customHeight="1">
      <c r="O690" s="133"/>
    </row>
    <row r="691" ht="14.25" customHeight="1">
      <c r="O691" s="133"/>
    </row>
    <row r="692" ht="14.25" customHeight="1">
      <c r="O692" s="133"/>
    </row>
    <row r="693" ht="14.25" customHeight="1">
      <c r="O693" s="133"/>
    </row>
    <row r="694" ht="14.25" customHeight="1">
      <c r="O694" s="133"/>
    </row>
    <row r="695" ht="14.25" customHeight="1">
      <c r="O695" s="133"/>
    </row>
    <row r="696" ht="14.25" customHeight="1">
      <c r="O696" s="133"/>
    </row>
    <row r="697" ht="14.25" customHeight="1">
      <c r="O697" s="133"/>
    </row>
    <row r="698" ht="14.25" customHeight="1">
      <c r="O698" s="133"/>
    </row>
    <row r="699" ht="14.25" customHeight="1">
      <c r="O699" s="133"/>
    </row>
    <row r="700" ht="14.25" customHeight="1">
      <c r="O700" s="133"/>
    </row>
    <row r="701" ht="14.25" customHeight="1">
      <c r="O701" s="133"/>
    </row>
    <row r="702" ht="14.25" customHeight="1">
      <c r="O702" s="133"/>
    </row>
    <row r="703" ht="14.25" customHeight="1">
      <c r="O703" s="133"/>
    </row>
    <row r="704" ht="14.25" customHeight="1">
      <c r="O704" s="133"/>
    </row>
    <row r="705" ht="14.25" customHeight="1">
      <c r="O705" s="133"/>
    </row>
    <row r="706" ht="14.25" customHeight="1">
      <c r="O706" s="133"/>
    </row>
    <row r="707" ht="14.25" customHeight="1">
      <c r="O707" s="133"/>
    </row>
    <row r="708" ht="14.25" customHeight="1">
      <c r="O708" s="133"/>
    </row>
    <row r="709" ht="14.25" customHeight="1">
      <c r="O709" s="133"/>
    </row>
    <row r="710" ht="14.25" customHeight="1">
      <c r="O710" s="133"/>
    </row>
    <row r="711" ht="14.25" customHeight="1">
      <c r="O711" s="133"/>
    </row>
    <row r="712" ht="14.25" customHeight="1">
      <c r="O712" s="133"/>
    </row>
    <row r="713" ht="14.25" customHeight="1">
      <c r="O713" s="133"/>
    </row>
    <row r="714" ht="14.25" customHeight="1">
      <c r="O714" s="133"/>
    </row>
    <row r="715" ht="14.25" customHeight="1">
      <c r="O715" s="133"/>
    </row>
    <row r="716" ht="14.25" customHeight="1">
      <c r="O716" s="133"/>
    </row>
    <row r="717" ht="14.25" customHeight="1">
      <c r="O717" s="133"/>
    </row>
    <row r="718" ht="14.25" customHeight="1">
      <c r="O718" s="133"/>
    </row>
    <row r="719" ht="14.25" customHeight="1">
      <c r="O719" s="133"/>
    </row>
    <row r="720" ht="14.25" customHeight="1">
      <c r="O720" s="133"/>
    </row>
    <row r="721" ht="14.25" customHeight="1">
      <c r="O721" s="133"/>
    </row>
    <row r="722" ht="14.25" customHeight="1">
      <c r="O722" s="133"/>
    </row>
    <row r="723" ht="14.25" customHeight="1">
      <c r="O723" s="133"/>
    </row>
    <row r="724" ht="14.25" customHeight="1">
      <c r="O724" s="133"/>
    </row>
    <row r="725" ht="14.25" customHeight="1">
      <c r="O725" s="133"/>
    </row>
    <row r="726" ht="14.25" customHeight="1">
      <c r="O726" s="133"/>
    </row>
    <row r="727" ht="14.25" customHeight="1">
      <c r="O727" s="133"/>
    </row>
    <row r="728" ht="14.25" customHeight="1">
      <c r="O728" s="133"/>
    </row>
    <row r="729" ht="14.25" customHeight="1">
      <c r="O729" s="133"/>
    </row>
    <row r="730" ht="14.25" customHeight="1">
      <c r="O730" s="133"/>
    </row>
    <row r="731" ht="14.25" customHeight="1">
      <c r="O731" s="133"/>
    </row>
    <row r="732" ht="14.25" customHeight="1">
      <c r="O732" s="133"/>
    </row>
    <row r="733" ht="14.25" customHeight="1">
      <c r="O733" s="133"/>
    </row>
    <row r="734" ht="14.25" customHeight="1">
      <c r="O734" s="133"/>
    </row>
    <row r="735" ht="14.25" customHeight="1">
      <c r="O735" s="133"/>
    </row>
    <row r="736" ht="14.25" customHeight="1">
      <c r="O736" s="133"/>
    </row>
    <row r="737" ht="14.25" customHeight="1">
      <c r="O737" s="133"/>
    </row>
    <row r="738" ht="14.25" customHeight="1">
      <c r="O738" s="133"/>
    </row>
    <row r="739" ht="14.25" customHeight="1">
      <c r="O739" s="133"/>
    </row>
    <row r="740" ht="14.25" customHeight="1">
      <c r="O740" s="133"/>
    </row>
    <row r="741" ht="14.25" customHeight="1">
      <c r="O741" s="133"/>
    </row>
    <row r="742" ht="14.25" customHeight="1">
      <c r="O742" s="133"/>
    </row>
    <row r="743" ht="14.25" customHeight="1">
      <c r="O743" s="133"/>
    </row>
    <row r="744" ht="14.25" customHeight="1">
      <c r="O744" s="133"/>
    </row>
    <row r="745" ht="14.25" customHeight="1">
      <c r="O745" s="133"/>
    </row>
    <row r="746" ht="14.25" customHeight="1">
      <c r="O746" s="133"/>
    </row>
    <row r="747" ht="14.25" customHeight="1">
      <c r="O747" s="133"/>
    </row>
    <row r="748" ht="14.25" customHeight="1">
      <c r="O748" s="133"/>
    </row>
    <row r="749" ht="14.25" customHeight="1">
      <c r="O749" s="133"/>
    </row>
    <row r="750" ht="14.25" customHeight="1">
      <c r="O750" s="133"/>
    </row>
    <row r="751" ht="14.25" customHeight="1">
      <c r="O751" s="133"/>
    </row>
    <row r="752" ht="14.25" customHeight="1">
      <c r="O752" s="133"/>
    </row>
    <row r="753" ht="14.25" customHeight="1">
      <c r="O753" s="133"/>
    </row>
    <row r="754" ht="14.25" customHeight="1">
      <c r="O754" s="133"/>
    </row>
    <row r="755" ht="14.25" customHeight="1">
      <c r="O755" s="133"/>
    </row>
    <row r="756" ht="14.25" customHeight="1">
      <c r="O756" s="133"/>
    </row>
    <row r="757" ht="14.25" customHeight="1">
      <c r="O757" s="133"/>
    </row>
    <row r="758" ht="14.25" customHeight="1">
      <c r="O758" s="133"/>
    </row>
    <row r="759" ht="14.25" customHeight="1">
      <c r="O759" s="133"/>
    </row>
    <row r="760" ht="14.25" customHeight="1">
      <c r="O760" s="133"/>
    </row>
    <row r="761" ht="14.25" customHeight="1">
      <c r="O761" s="133"/>
    </row>
    <row r="762" ht="14.25" customHeight="1">
      <c r="O762" s="133"/>
    </row>
    <row r="763" ht="14.25" customHeight="1">
      <c r="O763" s="133"/>
    </row>
    <row r="764" ht="14.25" customHeight="1">
      <c r="O764" s="133"/>
    </row>
    <row r="765" ht="14.25" customHeight="1">
      <c r="O765" s="133"/>
    </row>
    <row r="766" ht="14.25" customHeight="1">
      <c r="O766" s="133"/>
    </row>
    <row r="767" ht="14.25" customHeight="1">
      <c r="O767" s="133"/>
    </row>
    <row r="768" ht="14.25" customHeight="1">
      <c r="O768" s="133"/>
    </row>
    <row r="769" ht="14.25" customHeight="1">
      <c r="O769" s="133"/>
    </row>
    <row r="770" ht="14.25" customHeight="1">
      <c r="O770" s="133"/>
    </row>
    <row r="771" ht="14.25" customHeight="1">
      <c r="O771" s="133"/>
    </row>
    <row r="772" ht="14.25" customHeight="1">
      <c r="O772" s="133"/>
    </row>
    <row r="773" ht="14.25" customHeight="1">
      <c r="O773" s="133"/>
    </row>
    <row r="774" ht="14.25" customHeight="1">
      <c r="O774" s="133"/>
    </row>
    <row r="775" ht="14.25" customHeight="1">
      <c r="O775" s="133"/>
    </row>
    <row r="776" ht="14.25" customHeight="1">
      <c r="O776" s="133"/>
    </row>
    <row r="777" ht="14.25" customHeight="1">
      <c r="O777" s="133"/>
    </row>
    <row r="778" ht="14.25" customHeight="1">
      <c r="O778" s="133"/>
    </row>
    <row r="779" ht="14.25" customHeight="1">
      <c r="O779" s="133"/>
    </row>
    <row r="780" ht="14.25" customHeight="1">
      <c r="O780" s="133"/>
    </row>
    <row r="781" ht="14.25" customHeight="1">
      <c r="O781" s="133"/>
    </row>
    <row r="782" ht="14.25" customHeight="1">
      <c r="O782" s="133"/>
    </row>
    <row r="783" ht="14.25" customHeight="1">
      <c r="O783" s="133"/>
    </row>
    <row r="784" ht="14.25" customHeight="1">
      <c r="O784" s="133"/>
    </row>
    <row r="785" ht="14.25" customHeight="1">
      <c r="O785" s="133"/>
    </row>
    <row r="786" ht="14.25" customHeight="1">
      <c r="O786" s="133"/>
    </row>
    <row r="787" ht="14.25" customHeight="1">
      <c r="O787" s="133"/>
    </row>
    <row r="788" ht="14.25" customHeight="1">
      <c r="O788" s="133"/>
    </row>
    <row r="789" ht="14.25" customHeight="1">
      <c r="O789" s="133"/>
    </row>
    <row r="790" ht="14.25" customHeight="1">
      <c r="O790" s="133"/>
    </row>
    <row r="791" ht="14.25" customHeight="1">
      <c r="O791" s="133"/>
    </row>
    <row r="792" ht="14.25" customHeight="1">
      <c r="O792" s="133"/>
    </row>
    <row r="793" ht="14.25" customHeight="1">
      <c r="O793" s="133"/>
    </row>
    <row r="794" ht="14.25" customHeight="1">
      <c r="O794" s="133"/>
    </row>
    <row r="795" ht="14.25" customHeight="1">
      <c r="O795" s="133"/>
    </row>
    <row r="796" ht="14.25" customHeight="1">
      <c r="O796" s="133"/>
    </row>
    <row r="797" ht="14.25" customHeight="1">
      <c r="O797" s="133"/>
    </row>
    <row r="798" ht="14.25" customHeight="1">
      <c r="O798" s="133"/>
    </row>
    <row r="799" ht="14.25" customHeight="1">
      <c r="O799" s="133"/>
    </row>
    <row r="800" ht="14.25" customHeight="1">
      <c r="O800" s="133"/>
    </row>
    <row r="801" ht="14.25" customHeight="1">
      <c r="O801" s="133"/>
    </row>
    <row r="802" ht="14.25" customHeight="1">
      <c r="O802" s="133"/>
    </row>
    <row r="803" ht="14.25" customHeight="1">
      <c r="O803" s="133"/>
    </row>
    <row r="804" ht="14.25" customHeight="1">
      <c r="O804" s="133"/>
    </row>
    <row r="805" ht="14.25" customHeight="1">
      <c r="O805" s="133"/>
    </row>
    <row r="806" ht="14.25" customHeight="1">
      <c r="O806" s="133"/>
    </row>
    <row r="807" ht="14.25" customHeight="1">
      <c r="O807" s="133"/>
    </row>
    <row r="808" ht="14.25" customHeight="1">
      <c r="O808" s="133"/>
    </row>
    <row r="809" ht="14.25" customHeight="1">
      <c r="O809" s="133"/>
    </row>
    <row r="810" ht="14.25" customHeight="1">
      <c r="O810" s="133"/>
    </row>
    <row r="811" ht="14.25" customHeight="1">
      <c r="O811" s="133"/>
    </row>
    <row r="812" ht="14.25" customHeight="1">
      <c r="O812" s="133"/>
    </row>
    <row r="813" ht="14.25" customHeight="1">
      <c r="O813" s="133"/>
    </row>
    <row r="814" ht="14.25" customHeight="1">
      <c r="O814" s="133"/>
    </row>
    <row r="815" ht="14.25" customHeight="1">
      <c r="O815" s="133"/>
    </row>
    <row r="816" ht="14.25" customHeight="1">
      <c r="O816" s="133"/>
    </row>
    <row r="817" ht="14.25" customHeight="1">
      <c r="O817" s="133"/>
    </row>
    <row r="818" ht="14.25" customHeight="1">
      <c r="O818" s="133"/>
    </row>
    <row r="819" ht="14.25" customHeight="1">
      <c r="O819" s="133"/>
    </row>
    <row r="820" ht="14.25" customHeight="1">
      <c r="O820" s="133"/>
    </row>
    <row r="821" ht="14.25" customHeight="1">
      <c r="O821" s="133"/>
    </row>
    <row r="822" ht="14.25" customHeight="1">
      <c r="O822" s="133"/>
    </row>
    <row r="823" ht="14.25" customHeight="1">
      <c r="O823" s="133"/>
    </row>
    <row r="824" ht="14.25" customHeight="1">
      <c r="O824" s="133"/>
    </row>
    <row r="825" ht="14.25" customHeight="1">
      <c r="O825" s="133"/>
    </row>
    <row r="826" ht="14.25" customHeight="1">
      <c r="O826" s="133"/>
    </row>
    <row r="827" ht="14.25" customHeight="1">
      <c r="O827" s="133"/>
    </row>
    <row r="828" ht="14.25" customHeight="1">
      <c r="O828" s="133"/>
    </row>
    <row r="829" ht="14.25" customHeight="1">
      <c r="O829" s="133"/>
    </row>
    <row r="830" ht="14.25" customHeight="1">
      <c r="O830" s="133"/>
    </row>
    <row r="831" ht="14.25" customHeight="1">
      <c r="O831" s="133"/>
    </row>
    <row r="832" ht="14.25" customHeight="1">
      <c r="O832" s="133"/>
    </row>
    <row r="833" ht="14.25" customHeight="1">
      <c r="O833" s="133"/>
    </row>
    <row r="834" ht="14.25" customHeight="1">
      <c r="O834" s="133"/>
    </row>
    <row r="835" ht="14.25" customHeight="1">
      <c r="O835" s="133"/>
    </row>
    <row r="836" ht="14.25" customHeight="1">
      <c r="O836" s="133"/>
    </row>
    <row r="837" ht="14.25" customHeight="1">
      <c r="O837" s="133"/>
    </row>
    <row r="838" ht="14.25" customHeight="1">
      <c r="O838" s="133"/>
    </row>
    <row r="839" ht="14.25" customHeight="1">
      <c r="O839" s="133"/>
    </row>
    <row r="840" ht="14.25" customHeight="1">
      <c r="O840" s="133"/>
    </row>
    <row r="841" ht="14.25" customHeight="1">
      <c r="O841" s="133"/>
    </row>
    <row r="842" ht="14.25" customHeight="1">
      <c r="O842" s="133"/>
    </row>
    <row r="843" ht="14.25" customHeight="1">
      <c r="O843" s="133"/>
    </row>
    <row r="844" ht="14.25" customHeight="1">
      <c r="O844" s="133"/>
    </row>
    <row r="845" ht="14.25" customHeight="1">
      <c r="O845" s="133"/>
    </row>
    <row r="846" ht="14.25" customHeight="1">
      <c r="O846" s="133"/>
    </row>
    <row r="847" ht="14.25" customHeight="1">
      <c r="O847" s="133"/>
    </row>
    <row r="848" ht="14.25" customHeight="1">
      <c r="O848" s="133"/>
    </row>
    <row r="849" ht="14.25" customHeight="1">
      <c r="O849" s="133"/>
    </row>
    <row r="850" ht="14.25" customHeight="1">
      <c r="O850" s="133"/>
    </row>
    <row r="851" ht="14.25" customHeight="1">
      <c r="O851" s="133"/>
    </row>
    <row r="852" ht="14.25" customHeight="1">
      <c r="O852" s="133"/>
    </row>
    <row r="853" ht="14.25" customHeight="1">
      <c r="O853" s="133"/>
    </row>
    <row r="854" ht="14.25" customHeight="1">
      <c r="O854" s="133"/>
    </row>
    <row r="855" ht="14.25" customHeight="1">
      <c r="O855" s="133"/>
    </row>
    <row r="856" ht="14.25" customHeight="1">
      <c r="O856" s="133"/>
    </row>
    <row r="857" ht="14.25" customHeight="1">
      <c r="O857" s="133"/>
    </row>
    <row r="858" ht="14.25" customHeight="1">
      <c r="O858" s="133"/>
    </row>
    <row r="859" ht="14.25" customHeight="1">
      <c r="O859" s="133"/>
    </row>
    <row r="860" ht="14.25" customHeight="1">
      <c r="O860" s="133"/>
    </row>
    <row r="861" ht="14.25" customHeight="1">
      <c r="O861" s="133"/>
    </row>
    <row r="862" ht="14.25" customHeight="1">
      <c r="O862" s="133"/>
    </row>
    <row r="863" ht="14.25" customHeight="1">
      <c r="O863" s="133"/>
    </row>
    <row r="864" ht="14.25" customHeight="1">
      <c r="O864" s="133"/>
    </row>
    <row r="865" ht="14.25" customHeight="1">
      <c r="O865" s="133"/>
    </row>
    <row r="866" ht="14.25" customHeight="1">
      <c r="O866" s="133"/>
    </row>
    <row r="867" ht="14.25" customHeight="1">
      <c r="O867" s="133"/>
    </row>
    <row r="868" ht="14.25" customHeight="1">
      <c r="O868" s="133"/>
    </row>
    <row r="869" ht="14.25" customHeight="1">
      <c r="O869" s="133"/>
    </row>
    <row r="870" ht="14.25" customHeight="1">
      <c r="O870" s="133"/>
    </row>
    <row r="871" ht="14.25" customHeight="1">
      <c r="O871" s="133"/>
    </row>
    <row r="872" ht="14.25" customHeight="1">
      <c r="O872" s="133"/>
    </row>
    <row r="873" ht="14.25" customHeight="1">
      <c r="O873" s="133"/>
    </row>
    <row r="874" ht="14.25" customHeight="1">
      <c r="O874" s="133"/>
    </row>
    <row r="875" ht="14.25" customHeight="1">
      <c r="O875" s="133"/>
    </row>
    <row r="876" ht="14.25" customHeight="1">
      <c r="O876" s="133"/>
    </row>
    <row r="877" ht="14.25" customHeight="1">
      <c r="O877" s="133"/>
    </row>
    <row r="878" ht="14.25" customHeight="1">
      <c r="O878" s="133"/>
    </row>
    <row r="879" ht="14.25" customHeight="1">
      <c r="O879" s="133"/>
    </row>
    <row r="880" ht="14.25" customHeight="1">
      <c r="O880" s="133"/>
    </row>
    <row r="881" ht="14.25" customHeight="1">
      <c r="O881" s="133"/>
    </row>
    <row r="882" ht="14.25" customHeight="1">
      <c r="O882" s="133"/>
    </row>
    <row r="883" ht="14.25" customHeight="1">
      <c r="O883" s="133"/>
    </row>
    <row r="884" ht="14.25" customHeight="1">
      <c r="O884" s="133"/>
    </row>
    <row r="885" ht="14.25" customHeight="1">
      <c r="O885" s="133"/>
    </row>
    <row r="886" ht="14.25" customHeight="1">
      <c r="O886" s="133"/>
    </row>
    <row r="887" ht="14.25" customHeight="1">
      <c r="O887" s="133"/>
    </row>
    <row r="888" ht="14.25" customHeight="1">
      <c r="O888" s="133"/>
    </row>
    <row r="889" ht="14.25" customHeight="1">
      <c r="O889" s="133"/>
    </row>
    <row r="890" ht="14.25" customHeight="1">
      <c r="O890" s="133"/>
    </row>
    <row r="891" ht="14.25" customHeight="1">
      <c r="O891" s="133"/>
    </row>
    <row r="892" ht="14.25" customHeight="1">
      <c r="O892" s="133"/>
    </row>
    <row r="893" ht="14.25" customHeight="1">
      <c r="O893" s="133"/>
    </row>
    <row r="894" ht="14.25" customHeight="1">
      <c r="O894" s="133"/>
    </row>
    <row r="895" ht="14.25" customHeight="1">
      <c r="O895" s="133"/>
    </row>
    <row r="896" ht="14.25" customHeight="1">
      <c r="O896" s="133"/>
    </row>
    <row r="897" ht="14.25" customHeight="1">
      <c r="O897" s="133"/>
    </row>
    <row r="898" ht="14.25" customHeight="1">
      <c r="O898" s="133"/>
    </row>
    <row r="899" ht="14.25" customHeight="1">
      <c r="O899" s="133"/>
    </row>
    <row r="900" ht="14.25" customHeight="1">
      <c r="O900" s="133"/>
    </row>
    <row r="901" ht="14.25" customHeight="1">
      <c r="O901" s="133"/>
    </row>
    <row r="902" ht="14.25" customHeight="1">
      <c r="O902" s="133"/>
    </row>
    <row r="903" ht="14.25" customHeight="1">
      <c r="O903" s="133"/>
    </row>
    <row r="904" ht="14.25" customHeight="1">
      <c r="O904" s="133"/>
    </row>
    <row r="905" ht="14.25" customHeight="1">
      <c r="O905" s="133"/>
    </row>
    <row r="906" ht="14.25" customHeight="1">
      <c r="O906" s="133"/>
    </row>
    <row r="907" ht="14.25" customHeight="1">
      <c r="O907" s="133"/>
    </row>
    <row r="908" ht="14.25" customHeight="1">
      <c r="O908" s="133"/>
    </row>
    <row r="909" ht="14.25" customHeight="1">
      <c r="O909" s="133"/>
    </row>
    <row r="910" ht="14.25" customHeight="1">
      <c r="O910" s="133"/>
    </row>
    <row r="911" ht="14.25" customHeight="1">
      <c r="O911" s="133"/>
    </row>
    <row r="912" ht="14.25" customHeight="1">
      <c r="O912" s="133"/>
    </row>
    <row r="913" ht="14.25" customHeight="1">
      <c r="O913" s="133"/>
    </row>
    <row r="914" ht="14.25" customHeight="1">
      <c r="O914" s="133"/>
    </row>
    <row r="915" ht="14.25" customHeight="1">
      <c r="O915" s="133"/>
    </row>
    <row r="916" ht="14.25" customHeight="1">
      <c r="O916" s="133"/>
    </row>
    <row r="917" ht="14.25" customHeight="1">
      <c r="O917" s="133"/>
    </row>
    <row r="918" ht="14.25" customHeight="1">
      <c r="O918" s="133"/>
    </row>
    <row r="919" ht="14.25" customHeight="1">
      <c r="O919" s="133"/>
    </row>
    <row r="920" ht="14.25" customHeight="1">
      <c r="O920" s="133"/>
    </row>
    <row r="921" ht="14.25" customHeight="1">
      <c r="O921" s="133"/>
    </row>
    <row r="922" ht="14.25" customHeight="1">
      <c r="O922" s="133"/>
    </row>
    <row r="923" ht="14.25" customHeight="1">
      <c r="O923" s="133"/>
    </row>
    <row r="924" ht="14.25" customHeight="1">
      <c r="O924" s="133"/>
    </row>
    <row r="925" ht="14.25" customHeight="1">
      <c r="O925" s="133"/>
    </row>
    <row r="926" ht="14.25" customHeight="1">
      <c r="O926" s="133"/>
    </row>
    <row r="927" ht="14.25" customHeight="1">
      <c r="O927" s="133"/>
    </row>
    <row r="928" ht="14.25" customHeight="1">
      <c r="O928" s="133"/>
    </row>
    <row r="929" ht="14.25" customHeight="1">
      <c r="O929" s="133"/>
    </row>
    <row r="930" ht="14.25" customHeight="1">
      <c r="O930" s="133"/>
    </row>
    <row r="931" ht="14.25" customHeight="1">
      <c r="O931" s="133"/>
    </row>
    <row r="932" ht="14.25" customHeight="1">
      <c r="O932" s="133"/>
    </row>
    <row r="933" ht="14.25" customHeight="1">
      <c r="O933" s="133"/>
    </row>
    <row r="934" ht="14.25" customHeight="1">
      <c r="O934" s="133"/>
    </row>
    <row r="935" ht="14.25" customHeight="1">
      <c r="O935" s="133"/>
    </row>
    <row r="936" ht="14.25" customHeight="1">
      <c r="O936" s="133"/>
    </row>
    <row r="937" ht="14.25" customHeight="1">
      <c r="O937" s="133"/>
    </row>
    <row r="938" ht="14.25" customHeight="1">
      <c r="O938" s="133"/>
    </row>
    <row r="939" ht="14.25" customHeight="1">
      <c r="O939" s="133"/>
    </row>
    <row r="940" ht="14.25" customHeight="1">
      <c r="O940" s="133"/>
    </row>
    <row r="941" ht="14.25" customHeight="1">
      <c r="O941" s="133"/>
    </row>
    <row r="942" ht="14.25" customHeight="1">
      <c r="O942" s="133"/>
    </row>
    <row r="943" ht="14.25" customHeight="1">
      <c r="O943" s="133"/>
    </row>
    <row r="944" ht="14.25" customHeight="1">
      <c r="O944" s="133"/>
    </row>
    <row r="945" ht="14.25" customHeight="1">
      <c r="O945" s="133"/>
    </row>
    <row r="946" ht="14.25" customHeight="1">
      <c r="O946" s="133"/>
    </row>
    <row r="947" ht="14.25" customHeight="1">
      <c r="O947" s="133"/>
    </row>
    <row r="948" ht="14.25" customHeight="1">
      <c r="O948" s="133"/>
    </row>
    <row r="949" ht="14.25" customHeight="1">
      <c r="O949" s="133"/>
    </row>
    <row r="950" ht="14.25" customHeight="1">
      <c r="O950" s="133"/>
    </row>
    <row r="951" ht="14.25" customHeight="1">
      <c r="O951" s="133"/>
    </row>
    <row r="952" ht="14.25" customHeight="1">
      <c r="O952" s="133"/>
    </row>
    <row r="953" ht="14.25" customHeight="1">
      <c r="O953" s="133"/>
    </row>
    <row r="954" ht="14.25" customHeight="1">
      <c r="O954" s="133"/>
    </row>
    <row r="955" ht="14.25" customHeight="1">
      <c r="O955" s="133"/>
    </row>
    <row r="956" ht="14.25" customHeight="1">
      <c r="O956" s="133"/>
    </row>
    <row r="957" ht="14.25" customHeight="1">
      <c r="O957" s="133"/>
    </row>
    <row r="958" ht="14.25" customHeight="1">
      <c r="O958" s="133"/>
    </row>
    <row r="959" ht="14.25" customHeight="1">
      <c r="O959" s="133"/>
    </row>
    <row r="960" ht="14.25" customHeight="1">
      <c r="O960" s="133"/>
    </row>
    <row r="961" ht="14.25" customHeight="1">
      <c r="O961" s="133"/>
    </row>
    <row r="962" ht="14.25" customHeight="1">
      <c r="O962" s="133"/>
    </row>
    <row r="963" ht="14.25" customHeight="1">
      <c r="O963" s="133"/>
    </row>
    <row r="964" ht="14.25" customHeight="1">
      <c r="O964" s="133"/>
    </row>
    <row r="965" ht="14.25" customHeight="1">
      <c r="O965" s="133"/>
    </row>
    <row r="966" ht="14.25" customHeight="1">
      <c r="O966" s="133"/>
    </row>
    <row r="967" ht="14.25" customHeight="1">
      <c r="O967" s="133"/>
    </row>
    <row r="968" ht="14.25" customHeight="1">
      <c r="O968" s="133"/>
    </row>
    <row r="969" ht="14.25" customHeight="1">
      <c r="O969" s="133"/>
    </row>
    <row r="970" ht="14.25" customHeight="1">
      <c r="O970" s="133"/>
    </row>
    <row r="971" ht="14.25" customHeight="1">
      <c r="O971" s="133"/>
    </row>
    <row r="972" ht="14.25" customHeight="1">
      <c r="O972" s="133"/>
    </row>
    <row r="973" ht="14.25" customHeight="1">
      <c r="O973" s="133"/>
    </row>
    <row r="974" ht="14.25" customHeight="1">
      <c r="O974" s="133"/>
    </row>
    <row r="975" ht="14.25" customHeight="1">
      <c r="O975" s="133"/>
    </row>
    <row r="976" ht="14.25" customHeight="1">
      <c r="O976" s="133"/>
    </row>
    <row r="977" ht="14.25" customHeight="1">
      <c r="O977" s="133"/>
    </row>
    <row r="978" ht="14.25" customHeight="1">
      <c r="O978" s="133"/>
    </row>
    <row r="979" ht="14.25" customHeight="1">
      <c r="O979" s="133"/>
    </row>
    <row r="980" ht="14.25" customHeight="1">
      <c r="O980" s="133"/>
    </row>
    <row r="981" ht="14.25" customHeight="1">
      <c r="O981" s="133"/>
    </row>
    <row r="982" ht="14.25" customHeight="1">
      <c r="O982" s="133"/>
    </row>
    <row r="983" ht="14.25" customHeight="1">
      <c r="O983" s="133"/>
    </row>
    <row r="984" ht="14.25" customHeight="1">
      <c r="O984" s="133"/>
    </row>
    <row r="985" ht="14.25" customHeight="1">
      <c r="O985" s="133"/>
    </row>
    <row r="986" ht="14.25" customHeight="1">
      <c r="O986" s="133"/>
    </row>
    <row r="987" ht="14.25" customHeight="1">
      <c r="O987" s="133"/>
    </row>
    <row r="988" ht="14.25" customHeight="1">
      <c r="O988" s="133"/>
    </row>
    <row r="989" ht="14.25" customHeight="1">
      <c r="O989" s="133"/>
    </row>
    <row r="990" ht="14.25" customHeight="1">
      <c r="O990" s="133"/>
    </row>
    <row r="991" ht="14.25" customHeight="1">
      <c r="O991" s="133"/>
    </row>
    <row r="992" ht="14.25" customHeight="1">
      <c r="O992" s="133"/>
    </row>
    <row r="993" ht="14.25" customHeight="1">
      <c r="O993" s="133"/>
    </row>
    <row r="994" ht="14.25" customHeight="1">
      <c r="O994" s="133"/>
    </row>
    <row r="995" ht="14.25" customHeight="1">
      <c r="O995" s="133"/>
    </row>
    <row r="996" ht="14.25" customHeight="1">
      <c r="O996" s="133"/>
    </row>
    <row r="997" ht="14.25" customHeight="1">
      <c r="O997" s="133"/>
    </row>
    <row r="998" ht="14.25" customHeight="1">
      <c r="O998" s="133"/>
    </row>
    <row r="999" ht="14.25" customHeight="1">
      <c r="O999" s="133"/>
    </row>
    <row r="1000" ht="14.25" customHeight="1">
      <c r="O1000" s="133"/>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29"/>
    <col customWidth="1" min="33" max="33" width="10.86"/>
  </cols>
  <sheetData>
    <row r="1" ht="14.25" customHeight="1">
      <c r="A1" s="780"/>
      <c r="B1" s="781" t="str">
        <f>VLOOKUP($Q$1,References!$B$5:$D$10,2,0)</f>
        <v>H</v>
      </c>
      <c r="D1" s="781" t="str">
        <f>VLOOKUP($Q$1,References!$B$5:$D$10,3,0)</f>
        <v>I</v>
      </c>
      <c r="O1" s="133"/>
      <c r="P1" s="782" t="s">
        <v>623</v>
      </c>
      <c r="Q1" s="783" t="s">
        <v>107</v>
      </c>
    </row>
    <row r="2" ht="8.25" customHeight="1">
      <c r="O2" s="133"/>
    </row>
    <row r="3" ht="14.25" customHeight="1">
      <c r="B3" s="655" t="s">
        <v>1790</v>
      </c>
      <c r="C3" s="784"/>
      <c r="D3" s="784"/>
      <c r="E3" s="655" t="s">
        <v>97</v>
      </c>
      <c r="F3" s="784"/>
      <c r="G3" s="784"/>
      <c r="H3" s="655" t="s">
        <v>113</v>
      </c>
      <c r="I3" s="784"/>
      <c r="J3" s="655" t="s">
        <v>1791</v>
      </c>
      <c r="K3" s="784"/>
      <c r="L3" s="784"/>
      <c r="M3" s="655" t="s">
        <v>1792</v>
      </c>
      <c r="N3" s="657"/>
      <c r="O3" s="653"/>
      <c r="P3" s="654"/>
      <c r="Q3" s="655" t="s">
        <v>113</v>
      </c>
      <c r="R3" s="655" t="s">
        <v>114</v>
      </c>
      <c r="S3" s="655" t="s">
        <v>115</v>
      </c>
      <c r="T3" s="655" t="s">
        <v>116</v>
      </c>
      <c r="U3" s="655" t="s">
        <v>652</v>
      </c>
      <c r="V3" s="655" t="s">
        <v>1710</v>
      </c>
      <c r="W3" s="655" t="s">
        <v>112</v>
      </c>
      <c r="X3" s="655" t="s">
        <v>1793</v>
      </c>
      <c r="Y3" s="655" t="s">
        <v>1794</v>
      </c>
      <c r="Z3" s="655" t="s">
        <v>1795</v>
      </c>
      <c r="AA3" s="655" t="s">
        <v>1796</v>
      </c>
      <c r="AB3" s="655" t="s">
        <v>1711</v>
      </c>
      <c r="AC3" s="655" t="s">
        <v>1797</v>
      </c>
      <c r="AD3" s="655" t="s">
        <v>1798</v>
      </c>
      <c r="AE3" s="655" t="s">
        <v>1799</v>
      </c>
      <c r="AF3" s="655" t="s">
        <v>1712</v>
      </c>
    </row>
    <row r="4" ht="14.25" customHeight="1">
      <c r="B4" s="785" t="str">
        <f>INDIRECT("'"&amp;References!$A$1&amp;"'!"&amp;$B$1&amp;References!$G5)</f>
        <v>Slovenia</v>
      </c>
      <c r="C4" s="786" t="s">
        <v>117</v>
      </c>
      <c r="D4" s="787" t="str">
        <f>INDIRECT("'"&amp;References!$A$1&amp;"'!"&amp;$D$1&amp;References!$G5)</f>
        <v>Denmark</v>
      </c>
      <c r="E4" s="785">
        <f>IF(OR(INDIRECT("'"&amp;References!$A$1&amp;"'!"&amp;$B$1&amp;References!$H5)="",INDIRECT("'"&amp;References!$A$1&amp;"'!"&amp;$D$1&amp;References!$H5)=""),"",INDIRECT("'"&amp;References!$A$1&amp;"'!"&amp;$B$1&amp;References!$H5))</f>
        <v>0</v>
      </c>
      <c r="F4" s="786" t="s">
        <v>117</v>
      </c>
      <c r="G4" s="788">
        <f>IF(OR(INDIRECT("'"&amp;References!$A$1&amp;"'!"&amp;$B$1&amp;References!$H5)="",INDIRECT("'"&amp;References!$A$1&amp;"'!"&amp;$D$1&amp;References!$H5)=""),"",INDIRECT("'"&amp;References!$A$1&amp;"'!"&amp;$D$1&amp;References!$H5))</f>
        <v>1</v>
      </c>
      <c r="H4" s="133">
        <f t="shared" ref="H4:H9" si="1">IF($M4&gt;0,IF($E4&gt;$G4,3,IF($E4=$G4,1,0)),0)</f>
        <v>0</v>
      </c>
      <c r="I4" s="133">
        <f t="shared" ref="I4:I9" si="2">IF($M4&gt;0,IF($E4&lt;$G4,3,IF($E4=$G4,1,0)),0)</f>
        <v>3</v>
      </c>
      <c r="L4" s="35"/>
      <c r="M4" s="133">
        <f t="shared" ref="M4:M9" si="3">IF(AND($E4&lt;&gt;"",$G4&lt;&gt;""),1,0)</f>
        <v>1</v>
      </c>
      <c r="N4" s="133"/>
      <c r="O4" s="133" t="s">
        <v>101</v>
      </c>
      <c r="P4" s="789" t="str">
        <f>VLOOKUP($Q$1&amp;ROW($A1),Groups!$B$7:$D$35,3,0)</f>
        <v>Slovenia</v>
      </c>
      <c r="Q4" s="133">
        <f t="shared" ref="Q4:Q7" si="4">SUMIF($B$4:$B$9,P4,$H$4:$H$9)+SUMIF($D$4:$D$9,P4,$I$4:$I$9)</f>
        <v>1</v>
      </c>
      <c r="R4" s="133">
        <f t="shared" ref="R4:R7" si="5">S4-T4</f>
        <v>-3</v>
      </c>
      <c r="S4" s="133">
        <f t="shared" ref="S4:S7" si="6">SUMIF($B$4:$B$9,$P4,$E$4:$E$9)+SUMIF($D$4:$D$9,$P4,$G$4:$G$9)</f>
        <v>0</v>
      </c>
      <c r="T4" s="133">
        <f t="shared" ref="T4:T7" si="7">SUMIF($B$4:$B$9,$P4,$G$4:$G$9)+SUMIF($D$4:$D$9,$P4,$E$4:$E$9)</f>
        <v>3</v>
      </c>
      <c r="U4" s="133">
        <f t="shared" ref="U4:U7" si="8">COUNTIFS($B$4:$B$9,$P4,$H$4:$H$9,"=3")+COUNTIFS($D$4:$D$9,$P4,$I$4:$I$9,"=3")</f>
        <v>0</v>
      </c>
      <c r="V4" s="790">
        <f>$Q4*FactorPts+(GDzero+$R4)*FactorGD+$S4*FactorFor+$U4*FactorWins+$W4*FactorDirC3+$X4*FactorDirC2+$Y4*FactorDirC43+$Z4*FactorDirC42+$AA4*FactorDirC42+$AB4*FactorFairPlay+$AE4*FactorPenalty+(100-$AF4)*($M$10&gt;0)*FactorRank+(8-ROW())*FactorRow</f>
        <v>10147000</v>
      </c>
      <c r="W4" s="133">
        <f t="shared" ref="W4:W7" si="9">SUMIFS($X$18:$X$35,$P$18:$P$35,$P4)</f>
        <v>0</v>
      </c>
      <c r="X4" s="133">
        <f t="shared" ref="X4:X7" si="10">IF($L18="",0,$L18)+SUMIFS($Z$18:$Z$35,$P$18:$P$35,$P4)</f>
        <v>1</v>
      </c>
      <c r="Y4" s="153">
        <f t="shared" ref="Y4:Y7" si="11">SUMIFS($AD$18:$AD$35,$P$18:$P$35,$P4)</f>
        <v>0</v>
      </c>
      <c r="Z4" s="153">
        <f t="shared" ref="Z4:Z7" si="12">SUMIFS($AE$18:$AE$35,$P$18:$P$35,$P4)</f>
        <v>0</v>
      </c>
      <c r="AA4" s="133">
        <f t="shared" ref="AA4:AA7" si="13">IF($M18="",0,$M18)</f>
        <v>0</v>
      </c>
      <c r="AB4" s="133">
        <f>SUMIFS(FairPlayPoints1,FairPlayTeams1,$P4)+SUMIFS(FairPlayPoints2,FairPlayTeams2,$P4)</f>
        <v>0</v>
      </c>
      <c r="AC4" s="133" t="b">
        <f t="shared" ref="AC4:AC7" si="14">(Q4+T4&gt;0)</f>
        <v>1</v>
      </c>
      <c r="AD4" s="791">
        <f>$Q4*FactorPts+(GDzero+$R4)*FactorGD+$S4*FactorFor</f>
        <v>10047000</v>
      </c>
      <c r="AE4" s="133">
        <f t="shared" ref="AE4:AE7" si="15">IF(OR(AND($Y$11&gt;0,OR(AND($B$8=$P4,$J$8&gt;$L$8),AND($D$8=$P4,$J$8&lt;$L$8))),AND($Y$12&gt;0,OR(AND($B$9=$P4,$J$9&gt;$L$9),AND($D$9=$P4,$J$9&lt;$L$9)))),1,0)</f>
        <v>0</v>
      </c>
      <c r="AF4" s="133">
        <f t="array" ref="AF4">INDEX(Language!$D$5:$D$63,MATCH($P4,Language!$E$5:$E$63,0),1)</f>
        <v>15</v>
      </c>
      <c r="AG4" s="133"/>
    </row>
    <row r="5" ht="14.25" customHeight="1">
      <c r="B5" s="792" t="str">
        <f>INDIRECT("'"&amp;References!$A$1&amp;"'!"&amp;$B$1&amp;References!$G6)</f>
        <v>Serbia</v>
      </c>
      <c r="C5" s="793" t="s">
        <v>117</v>
      </c>
      <c r="D5" s="794" t="str">
        <f>INDIRECT("'"&amp;References!$A$1&amp;"'!"&amp;$D$1&amp;References!$G6)</f>
        <v>England</v>
      </c>
      <c r="E5" s="792">
        <f>IF(OR(INDIRECT("'"&amp;References!$A$1&amp;"'!"&amp;$B$1&amp;References!$H6)="",INDIRECT("'"&amp;References!$A$1&amp;"'!"&amp;$D$1&amp;References!$H6)=""),"",INDIRECT("'"&amp;References!$A$1&amp;"'!"&amp;$B$1&amp;References!$H6))</f>
        <v>0</v>
      </c>
      <c r="F5" s="793" t="s">
        <v>117</v>
      </c>
      <c r="G5" s="795">
        <f>IF(OR(INDIRECT("'"&amp;References!$A$1&amp;"'!"&amp;$B$1&amp;References!$H6)="",INDIRECT("'"&amp;References!$A$1&amp;"'!"&amp;$D$1&amp;References!$H6)=""),"",INDIRECT("'"&amp;References!$A$1&amp;"'!"&amp;$D$1&amp;References!$H6))</f>
        <v>2</v>
      </c>
      <c r="H5" s="133">
        <f t="shared" si="1"/>
        <v>0</v>
      </c>
      <c r="I5" s="133">
        <f t="shared" si="2"/>
        <v>3</v>
      </c>
      <c r="L5" s="35"/>
      <c r="M5" s="133">
        <f t="shared" si="3"/>
        <v>1</v>
      </c>
      <c r="N5" s="133"/>
      <c r="O5" s="133" t="s">
        <v>102</v>
      </c>
      <c r="P5" s="789" t="str">
        <f>VLOOKUP($Q$1&amp;ROW($A2),Groups!$B$7:$D$35,3,0)</f>
        <v>Denmark</v>
      </c>
      <c r="Q5" s="133">
        <f t="shared" si="4"/>
        <v>6</v>
      </c>
      <c r="R5" s="133">
        <f t="shared" si="5"/>
        <v>1</v>
      </c>
      <c r="S5" s="133">
        <f t="shared" si="6"/>
        <v>3</v>
      </c>
      <c r="T5" s="133">
        <f t="shared" si="7"/>
        <v>2</v>
      </c>
      <c r="U5" s="133">
        <f t="shared" si="8"/>
        <v>2</v>
      </c>
      <c r="V5" s="790">
        <f>$Q5*FactorPts+(GDzero+$R5)*FactorGD+$S5*FactorFor+$U5*FactorWins+$W5*FactorDirC3+$X5*FactorDirC2+$Y5*FactorDirC43+$Z5*FactorDirC42+$AA5*FactorDirC42+$AB5*FactorFairPlay+$AE5*FactorPenalty+(100-$AF5)*($M$10&gt;0)*FactorRank+(8-ROW())*FactorRow</f>
        <v>60051030</v>
      </c>
      <c r="W5" s="133">
        <f t="shared" si="9"/>
        <v>0</v>
      </c>
      <c r="X5" s="133">
        <f t="shared" si="10"/>
        <v>0</v>
      </c>
      <c r="Y5" s="153">
        <f t="shared" si="11"/>
        <v>0</v>
      </c>
      <c r="Z5" s="153">
        <f t="shared" si="12"/>
        <v>0</v>
      </c>
      <c r="AA5" s="133">
        <f t="shared" si="13"/>
        <v>0</v>
      </c>
      <c r="AB5" s="133">
        <f>SUMIFS(FairPlayPoints1,FairPlayTeams1,$P5)+SUMIFS(FairPlayPoints2,FairPlayTeams2,$P5)</f>
        <v>0</v>
      </c>
      <c r="AC5" s="133" t="b">
        <f t="shared" si="14"/>
        <v>1</v>
      </c>
      <c r="AD5" s="791">
        <f>$Q5*FactorPts+(GDzero+$R5)*FactorGD+$S5*FactorFor</f>
        <v>60051030</v>
      </c>
      <c r="AE5" s="133">
        <f t="shared" si="15"/>
        <v>0</v>
      </c>
      <c r="AF5" s="133">
        <f t="array" ref="AF5">INDEX(Language!$D$5:$D$63,MATCH($P5,Language!$E$5:$E$63,0),1)</f>
        <v>9</v>
      </c>
    </row>
    <row r="6" ht="14.25" customHeight="1">
      <c r="B6" s="792" t="str">
        <f>INDIRECT("'"&amp;References!$A$1&amp;"'!"&amp;$B$1&amp;References!$G7)</f>
        <v>Slovenia</v>
      </c>
      <c r="C6" s="793" t="s">
        <v>117</v>
      </c>
      <c r="D6" s="794" t="str">
        <f>INDIRECT("'"&amp;References!$A$1&amp;"'!"&amp;$D$1&amp;References!$G7)</f>
        <v>Serbia</v>
      </c>
      <c r="E6" s="792">
        <f>IF(OR(INDIRECT("'"&amp;References!$A$1&amp;"'!"&amp;$B$1&amp;References!$H7)="",INDIRECT("'"&amp;References!$A$1&amp;"'!"&amp;$D$1&amp;References!$H7)=""),"",INDIRECT("'"&amp;References!$A$1&amp;"'!"&amp;$B$1&amp;References!$H7))</f>
        <v>0</v>
      </c>
      <c r="F6" s="793" t="s">
        <v>117</v>
      </c>
      <c r="G6" s="795">
        <f>IF(OR(INDIRECT("'"&amp;References!$A$1&amp;"'!"&amp;$B$1&amp;References!$H7)="",INDIRECT("'"&amp;References!$A$1&amp;"'!"&amp;$D$1&amp;References!$H7)=""),"",INDIRECT("'"&amp;References!$A$1&amp;"'!"&amp;$D$1&amp;References!$H7))</f>
        <v>0</v>
      </c>
      <c r="H6" s="133">
        <f t="shared" si="1"/>
        <v>1</v>
      </c>
      <c r="I6" s="133">
        <f t="shared" si="2"/>
        <v>1</v>
      </c>
      <c r="L6" s="35"/>
      <c r="M6" s="133">
        <f t="shared" si="3"/>
        <v>1</v>
      </c>
      <c r="N6" s="133"/>
      <c r="O6" s="133" t="s">
        <v>118</v>
      </c>
      <c r="P6" s="789" t="str">
        <f>VLOOKUP($Q$1&amp;ROW($A3),Groups!$B$7:$D$35,3,0)</f>
        <v>Serbia</v>
      </c>
      <c r="Q6" s="133">
        <f t="shared" si="4"/>
        <v>1</v>
      </c>
      <c r="R6" s="133">
        <f t="shared" si="5"/>
        <v>-3</v>
      </c>
      <c r="S6" s="133">
        <f t="shared" si="6"/>
        <v>0</v>
      </c>
      <c r="T6" s="133">
        <f t="shared" si="7"/>
        <v>3</v>
      </c>
      <c r="U6" s="133">
        <f t="shared" si="8"/>
        <v>0</v>
      </c>
      <c r="V6" s="790">
        <f>$Q6*FactorPts+(GDzero+$R6)*FactorGD+$S6*FactorFor+$U6*FactorWins+$W6*FactorDirC3+$X6*FactorDirC2+$Y6*FactorDirC43+$Z6*FactorDirC42+$AA6*FactorDirC42+$AB6*FactorFairPlay+$AE6*FactorPenalty+(100-$AF6)*($M$10&gt;0)*FactorRank+(8-ROW())*FactorRow</f>
        <v>10147000</v>
      </c>
      <c r="W6" s="133">
        <f t="shared" si="9"/>
        <v>0</v>
      </c>
      <c r="X6" s="133">
        <f t="shared" si="10"/>
        <v>1</v>
      </c>
      <c r="Y6" s="153">
        <f t="shared" si="11"/>
        <v>0</v>
      </c>
      <c r="Z6" s="153">
        <f t="shared" si="12"/>
        <v>0</v>
      </c>
      <c r="AA6" s="133">
        <f t="shared" si="13"/>
        <v>0</v>
      </c>
      <c r="AB6" s="133">
        <f>SUMIFS(FairPlayPoints1,FairPlayTeams1,$P6)+SUMIFS(FairPlayPoints2,FairPlayTeams2,$P6)</f>
        <v>0</v>
      </c>
      <c r="AC6" s="133" t="b">
        <f t="shared" si="14"/>
        <v>1</v>
      </c>
      <c r="AD6" s="791">
        <f>$Q6*FactorPts+(GDzero+$R6)*FactorGD+$S6*FactorFor</f>
        <v>10047000</v>
      </c>
      <c r="AE6" s="133">
        <f t="shared" si="15"/>
        <v>0</v>
      </c>
      <c r="AF6" s="133">
        <f t="array" ref="AF6">INDEX(Language!$D$5:$D$63,MATCH($P6,Language!$E$5:$E$63,0),1)</f>
        <v>19</v>
      </c>
    </row>
    <row r="7" ht="14.25" customHeight="1">
      <c r="B7" s="792" t="str">
        <f>INDIRECT("'"&amp;References!$A$1&amp;"'!"&amp;$B$1&amp;References!$G8)</f>
        <v>Denmark</v>
      </c>
      <c r="C7" s="793" t="s">
        <v>117</v>
      </c>
      <c r="D7" s="794" t="str">
        <f>INDIRECT("'"&amp;References!$A$1&amp;"'!"&amp;$D$1&amp;References!$G8)</f>
        <v>England</v>
      </c>
      <c r="E7" s="792">
        <f>IF(OR(INDIRECT("'"&amp;References!$A$1&amp;"'!"&amp;$B$1&amp;References!$H8)="",INDIRECT("'"&amp;References!$A$1&amp;"'!"&amp;$D$1&amp;References!$H8)=""),"",INDIRECT("'"&amp;References!$A$1&amp;"'!"&amp;$B$1&amp;References!$H8))</f>
        <v>1</v>
      </c>
      <c r="F7" s="793" t="s">
        <v>117</v>
      </c>
      <c r="G7" s="795">
        <f>IF(OR(INDIRECT("'"&amp;References!$A$1&amp;"'!"&amp;$B$1&amp;References!$H8)="",INDIRECT("'"&amp;References!$A$1&amp;"'!"&amp;$D$1&amp;References!$H8)=""),"",INDIRECT("'"&amp;References!$A$1&amp;"'!"&amp;$D$1&amp;References!$H8))</f>
        <v>2</v>
      </c>
      <c r="H7" s="133">
        <f t="shared" si="1"/>
        <v>0</v>
      </c>
      <c r="I7" s="133">
        <f t="shared" si="2"/>
        <v>3</v>
      </c>
      <c r="L7" s="35"/>
      <c r="M7" s="133">
        <f t="shared" si="3"/>
        <v>1</v>
      </c>
      <c r="N7" s="133"/>
      <c r="O7" s="133" t="s">
        <v>119</v>
      </c>
      <c r="P7" s="789" t="str">
        <f>VLOOKUP($Q$1&amp;ROW($A4),Groups!$B$7:$D$35,3,0)</f>
        <v>England</v>
      </c>
      <c r="Q7" s="133">
        <f t="shared" si="4"/>
        <v>9</v>
      </c>
      <c r="R7" s="133">
        <f t="shared" si="5"/>
        <v>5</v>
      </c>
      <c r="S7" s="133">
        <f t="shared" si="6"/>
        <v>6</v>
      </c>
      <c r="T7" s="133">
        <f t="shared" si="7"/>
        <v>1</v>
      </c>
      <c r="U7" s="133">
        <f t="shared" si="8"/>
        <v>3</v>
      </c>
      <c r="V7" s="790">
        <f>$Q7*FactorPts+(GDzero+$R7)*FactorGD+$S7*FactorFor+$U7*FactorWins+$W7*FactorDirC3+$X7*FactorDirC2+$Y7*FactorDirC43+$Z7*FactorDirC42+$AA7*FactorDirC42+$AB7*FactorFairPlay+$AE7*FactorPenalty+(100-$AF7)*($M$10&gt;0)*FactorRank+(8-ROW())*FactorRow</f>
        <v>90055060</v>
      </c>
      <c r="W7" s="133">
        <f t="shared" si="9"/>
        <v>0</v>
      </c>
      <c r="X7" s="133">
        <f t="shared" si="10"/>
        <v>0</v>
      </c>
      <c r="Y7" s="153">
        <f t="shared" si="11"/>
        <v>0</v>
      </c>
      <c r="Z7" s="153">
        <f t="shared" si="12"/>
        <v>0</v>
      </c>
      <c r="AA7" s="133">
        <f t="shared" si="13"/>
        <v>0</v>
      </c>
      <c r="AB7" s="133">
        <f>SUMIFS(FairPlayPoints1,FairPlayTeams1,$P7)+SUMIFS(FairPlayPoints2,FairPlayTeams2,$P7)</f>
        <v>0</v>
      </c>
      <c r="AC7" s="133" t="b">
        <f t="shared" si="14"/>
        <v>1</v>
      </c>
      <c r="AD7" s="791">
        <f>$Q7*FactorPts+(GDzero+$R7)*FactorGD+$S7*FactorFor</f>
        <v>90055060</v>
      </c>
      <c r="AE7" s="133">
        <f t="shared" si="15"/>
        <v>0</v>
      </c>
      <c r="AF7" s="133">
        <f t="array" ref="AF7">INDEX(Language!$D$5:$D$63,MATCH($P7,Language!$E$5:$E$63,0),1)</f>
        <v>5</v>
      </c>
    </row>
    <row r="8" ht="14.25" customHeight="1">
      <c r="B8" s="792" t="str">
        <f>INDIRECT("'"&amp;References!$A$1&amp;"'!"&amp;$B$1&amp;References!$G9)</f>
        <v>England</v>
      </c>
      <c r="C8" s="793" t="s">
        <v>117</v>
      </c>
      <c r="D8" s="794" t="str">
        <f>INDIRECT("'"&amp;References!$A$1&amp;"'!"&amp;$D$1&amp;References!$G9)</f>
        <v>Slovenia</v>
      </c>
      <c r="E8" s="792">
        <f>IF(OR(INDIRECT("'"&amp;References!$A$1&amp;"'!"&amp;$B$1&amp;References!$H9)="",INDIRECT("'"&amp;References!$A$1&amp;"'!"&amp;$D$1&amp;References!$H9)=""),"",INDIRECT("'"&amp;References!$A$1&amp;"'!"&amp;$B$1&amp;References!$H9))</f>
        <v>2</v>
      </c>
      <c r="F8" s="793" t="s">
        <v>117</v>
      </c>
      <c r="G8" s="795">
        <f>IF(OR(INDIRECT("'"&amp;References!$A$1&amp;"'!"&amp;$B$1&amp;References!$H9)="",INDIRECT("'"&amp;References!$A$1&amp;"'!"&amp;$D$1&amp;References!$H9)=""),"",INDIRECT("'"&amp;References!$A$1&amp;"'!"&amp;$D$1&amp;References!$H9))</f>
        <v>0</v>
      </c>
      <c r="H8" s="133">
        <f t="shared" si="1"/>
        <v>3</v>
      </c>
      <c r="I8" s="133">
        <f t="shared" si="2"/>
        <v>0</v>
      </c>
      <c r="J8" s="153" t="str">
        <f>IF(OR(INDIRECT("'"&amp;References!$A$1&amp;"'!"&amp;$B$1&amp;(References!$H9+2))="",INDIRECT("'"&amp;References!$A$1&amp;"'!"&amp;$D$1&amp;(References!$H9+2))=""),"",INDIRECT("'"&amp;References!$A$1&amp;"'!"&amp;$B$1&amp;(References!$H9+2)))</f>
        <v/>
      </c>
      <c r="K8" s="133" t="s">
        <v>1021</v>
      </c>
      <c r="L8" s="35" t="str">
        <f>IF(OR(INDIRECT("'"&amp;References!$A$1&amp;"'!"&amp;$B$1&amp;(References!$H9+2))="",INDIRECT("'"&amp;References!$A$1&amp;"'!"&amp;$D$1&amp;(References!$H9+2))=""),"",INDIRECT("'"&amp;References!$A$1&amp;"'!"&amp;$D$1&amp;(References!$H9+2)))</f>
        <v/>
      </c>
      <c r="M8" s="133">
        <f t="shared" si="3"/>
        <v>1</v>
      </c>
      <c r="N8" s="133"/>
      <c r="O8" s="133"/>
      <c r="Z8" s="336"/>
    </row>
    <row r="9" ht="14.25" customHeight="1">
      <c r="B9" s="792" t="str">
        <f>INDIRECT("'"&amp;References!$A$1&amp;"'!"&amp;$B$1&amp;References!$G10)</f>
        <v>Denmark</v>
      </c>
      <c r="C9" s="793" t="s">
        <v>117</v>
      </c>
      <c r="D9" s="794" t="str">
        <f>INDIRECT("'"&amp;References!$A$1&amp;"'!"&amp;$D$1&amp;References!$G10)</f>
        <v>Serbia</v>
      </c>
      <c r="E9" s="792">
        <f>IF(OR(INDIRECT("'"&amp;References!$A$1&amp;"'!"&amp;$B$1&amp;References!$H10)="",INDIRECT("'"&amp;References!$A$1&amp;"'!"&amp;$D$1&amp;References!$H10)=""),"",INDIRECT("'"&amp;References!$A$1&amp;"'!"&amp;$B$1&amp;References!$H10))</f>
        <v>1</v>
      </c>
      <c r="F9" s="793" t="s">
        <v>117</v>
      </c>
      <c r="G9" s="795">
        <f>IF(OR(INDIRECT("'"&amp;References!$A$1&amp;"'!"&amp;$B$1&amp;References!$H10)="",INDIRECT("'"&amp;References!$A$1&amp;"'!"&amp;$D$1&amp;References!$H10)=""),"",INDIRECT("'"&amp;References!$A$1&amp;"'!"&amp;$D$1&amp;References!$H10))</f>
        <v>0</v>
      </c>
      <c r="H9" s="133">
        <f t="shared" si="1"/>
        <v>3</v>
      </c>
      <c r="I9" s="133">
        <f t="shared" si="2"/>
        <v>0</v>
      </c>
      <c r="J9" s="153" t="str">
        <f>IF(OR(INDIRECT("'"&amp;References!$A$1&amp;"'!"&amp;$B$1&amp;(References!$H10+2))="",INDIRECT("'"&amp;References!$A$1&amp;"'!"&amp;$D$1&amp;(References!$H10+2))=""),"",INDIRECT("'"&amp;References!$A$1&amp;"'!"&amp;$B$1&amp;(References!$H10+2)))</f>
        <v/>
      </c>
      <c r="K9" s="133" t="s">
        <v>1021</v>
      </c>
      <c r="L9" s="35" t="str">
        <f>IF(OR(INDIRECT("'"&amp;References!$A$1&amp;"'!"&amp;$B$1&amp;(References!$H10+2))="",INDIRECT("'"&amp;References!$A$1&amp;"'!"&amp;$D$1&amp;(References!$H10+2))=""),"",INDIRECT("'"&amp;References!$A$1&amp;"'!"&amp;$D$1&amp;(References!$H10+2)))</f>
        <v/>
      </c>
      <c r="M9" s="133">
        <f t="shared" si="3"/>
        <v>1</v>
      </c>
      <c r="N9" s="133"/>
      <c r="O9" s="133"/>
      <c r="Z9" s="796" t="s">
        <v>1800</v>
      </c>
    </row>
    <row r="10" ht="14.25" customHeight="1">
      <c r="L10" s="693" t="s">
        <v>1200</v>
      </c>
      <c r="M10" s="797">
        <f>SUM($M$4:$M$9)</f>
        <v>6</v>
      </c>
      <c r="N10" s="133"/>
      <c r="O10" s="133"/>
      <c r="P10" s="798" t="s">
        <v>1801</v>
      </c>
      <c r="Q10" s="429" t="s">
        <v>113</v>
      </c>
      <c r="R10" s="429" t="s">
        <v>114</v>
      </c>
      <c r="S10" s="429" t="s">
        <v>115</v>
      </c>
      <c r="T10" s="429" t="s">
        <v>116</v>
      </c>
      <c r="U10" s="429" t="s">
        <v>1802</v>
      </c>
      <c r="V10" s="429" t="s">
        <v>1710</v>
      </c>
      <c r="X10" s="657" t="s">
        <v>1803</v>
      </c>
      <c r="Y10" s="429" t="s">
        <v>1804</v>
      </c>
      <c r="Z10" s="429" t="s">
        <v>1805</v>
      </c>
      <c r="AA10" s="429" t="s">
        <v>1806</v>
      </c>
      <c r="AB10" s="429" t="s">
        <v>1807</v>
      </c>
      <c r="AC10" s="429" t="s">
        <v>1808</v>
      </c>
      <c r="AD10" s="429" t="s">
        <v>1809</v>
      </c>
      <c r="AE10" s="429" t="s">
        <v>1799</v>
      </c>
    </row>
    <row r="11" ht="14.25" customHeight="1">
      <c r="B11" s="657"/>
      <c r="C11" s="133"/>
      <c r="D11" s="657"/>
      <c r="O11" s="799" t="s">
        <v>101</v>
      </c>
      <c r="P11" s="800" t="str">
        <f t="shared" ref="P11:U11" si="16">INDEX(P$4:P$7,MATCH($V11,$V$4:$V$7,0))</f>
        <v>England</v>
      </c>
      <c r="Q11" s="801">
        <f t="shared" si="16"/>
        <v>9</v>
      </c>
      <c r="R11" s="802">
        <f t="shared" si="16"/>
        <v>5</v>
      </c>
      <c r="S11" s="802">
        <f t="shared" si="16"/>
        <v>6</v>
      </c>
      <c r="T11" s="802">
        <f t="shared" si="16"/>
        <v>1</v>
      </c>
      <c r="U11" s="802">
        <f t="shared" si="16"/>
        <v>3</v>
      </c>
      <c r="V11" s="803">
        <f t="shared" ref="V11:V14" si="18">LARGE($V$4:$V$7,ROW(A1))</f>
        <v>90055060</v>
      </c>
      <c r="X11" s="804">
        <f>IF(AND(OR(TRUNC($V$11,4)=TRUNC($V$12,4),TRUNC($V$11,4)=TRUNC($V$13,4),TRUNC($V$11,4)=TRUNC($V$14,4),TRUNC($V$12,4)=TRUNC($V$13,4),TRUNC($V$12,4)=TRUNC($V$14,4),TRUNC($V$13,4)=TRUNC($V$14,4)),$M$10&gt;0),1,0)</f>
        <v>1</v>
      </c>
      <c r="Y11" s="133">
        <f>IF(AND(VLOOKUP($B$8,$P$4:$AD$7,15,0)=VLOOKUP($D$8,$P$4:$AD$7,15,0),$E$8=$G$8,COUNTIF($Q$4:$Q$7,VLOOKUP($B$8,$P$4:$Q$7,2,0))=2,$M$10=6),1,0)</f>
        <v>0</v>
      </c>
      <c r="Z11" s="805" t="b">
        <f t="shared" ref="Z11:Z14" si="19">VLOOKUP($P11,$E$18:$M$21,8,0)&lt;&gt;""</f>
        <v>0</v>
      </c>
      <c r="AA11" s="806" t="b">
        <f t="shared" ref="AA11:AA14" si="20">VLOOKUP($P11,$E$18:$M$21,9,0)&lt;&gt;""</f>
        <v>0</v>
      </c>
      <c r="AB11" s="807" t="b">
        <f t="shared" ref="AB11:AB14" si="21">SUMPRODUCT(1*(LEN($Z$18:$Z$35)&gt;0)*($P$18:$P$35=$P11))&gt;0</f>
        <v>0</v>
      </c>
      <c r="AC11" s="807" t="b">
        <f t="shared" ref="AC11:AC14" si="22">SUMPRODUCT(1*(LEN($AE$18:$AE$35)&gt;0)*($P$18:$P$35=$P11))&gt;0</f>
        <v>0</v>
      </c>
      <c r="AD11" s="806" t="str">
        <f t="shared" ref="AD11:AD14" si="23">IF($Z11,VLOOKUP($P11,$E$18:$M$21,8,0),IF($AA11,VLOOKUP($P11,$E$18:$M$21,9,0),IF($AB11,SUMIFS($Z$18:$Z$35,$P$18:$P$35,$P11),IF($AC11,SUMIFS($AE$18:$AE$35,$P$18:$P$35,$P11),""))))</f>
        <v/>
      </c>
      <c r="AE11" s="808" t="str">
        <f t="shared" ref="AE11:AE14" si="24">IF(OR(AND($Y$11&gt;0,OR($B$8=$P11,$D$8=$P11)),AND($Y$12&gt;0,OR($B$9=$P11,$D$9=$P11))),SUMIF($B$8:$B$9,$P11,$J$8:$J$9)+SUMIF($D$8:$D$9,$P11,$L$8:$L$9),"")</f>
        <v/>
      </c>
    </row>
    <row r="12" ht="14.25" customHeight="1">
      <c r="B12" s="133"/>
      <c r="C12" s="133"/>
      <c r="D12" s="133"/>
      <c r="O12" s="809" t="s">
        <v>102</v>
      </c>
      <c r="P12" s="153" t="str">
        <f t="shared" ref="P12:U12" si="17">INDEX(P$4:P$7,MATCH($V12,$V$4:$V$7,0))</f>
        <v>Denmark</v>
      </c>
      <c r="Q12" s="163">
        <f t="shared" si="17"/>
        <v>6</v>
      </c>
      <c r="R12" s="133">
        <f t="shared" si="17"/>
        <v>1</v>
      </c>
      <c r="S12" s="133">
        <f t="shared" si="17"/>
        <v>3</v>
      </c>
      <c r="T12" s="133">
        <f t="shared" si="17"/>
        <v>2</v>
      </c>
      <c r="U12" s="133">
        <f t="shared" si="17"/>
        <v>2</v>
      </c>
      <c r="V12" s="810">
        <f t="shared" si="18"/>
        <v>60051030</v>
      </c>
      <c r="Y12" s="133">
        <f>IF(AND(VLOOKUP($B$9,$P$4:$AD$7,15,0)=VLOOKUP($D$9,$P$4:$AD$7,15,0),$E$9=$G$9,COUNTIF($Q$4:$Q$7,VLOOKUP($B$9,$P$4:$Q$7,2,0))=2,$M$10=6),1,0)</f>
        <v>0</v>
      </c>
      <c r="Z12" s="811" t="b">
        <f t="shared" si="19"/>
        <v>0</v>
      </c>
      <c r="AA12" s="133" t="b">
        <f t="shared" si="20"/>
        <v>0</v>
      </c>
      <c r="AB12" s="153" t="b">
        <f t="shared" si="21"/>
        <v>0</v>
      </c>
      <c r="AC12" s="153" t="b">
        <f t="shared" si="22"/>
        <v>0</v>
      </c>
      <c r="AD12" s="133" t="str">
        <f t="shared" si="23"/>
        <v/>
      </c>
      <c r="AE12" s="812" t="str">
        <f t="shared" si="24"/>
        <v/>
      </c>
    </row>
    <row r="13" ht="14.25" customHeight="1">
      <c r="B13" s="133"/>
      <c r="C13" s="133"/>
      <c r="D13" s="133"/>
      <c r="O13" s="809" t="s">
        <v>118</v>
      </c>
      <c r="P13" s="153" t="str">
        <f t="shared" ref="P13:U13" si="25">INDEX(P$4:P$7,MATCH($V13,$V$4:$V$7,0))</f>
        <v>Slovenia</v>
      </c>
      <c r="Q13" s="163">
        <f t="shared" si="25"/>
        <v>1</v>
      </c>
      <c r="R13" s="133">
        <f t="shared" si="25"/>
        <v>-3</v>
      </c>
      <c r="S13" s="133">
        <f t="shared" si="25"/>
        <v>0</v>
      </c>
      <c r="T13" s="133">
        <f t="shared" si="25"/>
        <v>3</v>
      </c>
      <c r="U13" s="133">
        <f t="shared" si="25"/>
        <v>0</v>
      </c>
      <c r="V13" s="810">
        <f t="shared" si="18"/>
        <v>10147000</v>
      </c>
      <c r="Z13" s="811" t="b">
        <f t="shared" si="19"/>
        <v>1</v>
      </c>
      <c r="AA13" s="133" t="b">
        <f t="shared" si="20"/>
        <v>0</v>
      </c>
      <c r="AB13" s="153" t="b">
        <f t="shared" si="21"/>
        <v>0</v>
      </c>
      <c r="AC13" s="153" t="b">
        <f t="shared" si="22"/>
        <v>0</v>
      </c>
      <c r="AD13" s="133">
        <f t="shared" si="23"/>
        <v>1</v>
      </c>
      <c r="AE13" s="812" t="str">
        <f t="shared" si="24"/>
        <v/>
      </c>
    </row>
    <row r="14" ht="14.25" customHeight="1">
      <c r="B14" s="133"/>
      <c r="C14" s="133"/>
      <c r="D14" s="133"/>
      <c r="F14" s="133"/>
      <c r="G14" s="35"/>
      <c r="O14" s="813" t="s">
        <v>119</v>
      </c>
      <c r="P14" s="814" t="str">
        <f t="shared" ref="P14:U14" si="26">INDEX(P$4:P$7,MATCH($V14,$V$4:$V$7,0))</f>
        <v>Serbia</v>
      </c>
      <c r="Q14" s="815">
        <f t="shared" si="26"/>
        <v>1</v>
      </c>
      <c r="R14" s="816">
        <f t="shared" si="26"/>
        <v>-3</v>
      </c>
      <c r="S14" s="816">
        <f t="shared" si="26"/>
        <v>0</v>
      </c>
      <c r="T14" s="816">
        <f t="shared" si="26"/>
        <v>3</v>
      </c>
      <c r="U14" s="816">
        <f t="shared" si="26"/>
        <v>0</v>
      </c>
      <c r="V14" s="817">
        <f t="shared" si="18"/>
        <v>10147000</v>
      </c>
      <c r="Z14" s="818" t="b">
        <f t="shared" si="19"/>
        <v>1</v>
      </c>
      <c r="AA14" s="819" t="b">
        <f t="shared" si="20"/>
        <v>0</v>
      </c>
      <c r="AB14" s="820" t="b">
        <f t="shared" si="21"/>
        <v>0</v>
      </c>
      <c r="AC14" s="820" t="b">
        <f t="shared" si="22"/>
        <v>0</v>
      </c>
      <c r="AD14" s="819">
        <f t="shared" si="23"/>
        <v>1</v>
      </c>
      <c r="AE14" s="821" t="str">
        <f t="shared" si="24"/>
        <v/>
      </c>
    </row>
    <row r="15" ht="14.25" customHeight="1">
      <c r="B15" s="133"/>
      <c r="C15" s="133"/>
      <c r="D15" s="133"/>
      <c r="F15" s="133"/>
      <c r="G15" s="35"/>
      <c r="L15" s="429"/>
      <c r="M15" s="429"/>
      <c r="N15" s="429"/>
      <c r="O15" s="133"/>
    </row>
    <row r="16" ht="14.25" customHeight="1">
      <c r="B16" s="133"/>
      <c r="C16" s="133"/>
      <c r="D16" s="657"/>
      <c r="E16" s="822"/>
      <c r="F16" s="822"/>
      <c r="G16" s="823" t="s">
        <v>1810</v>
      </c>
      <c r="M16" s="429"/>
      <c r="N16" s="429"/>
      <c r="O16" s="133"/>
      <c r="W16" s="824" t="s">
        <v>1811</v>
      </c>
      <c r="AD16" s="824" t="s">
        <v>1812</v>
      </c>
      <c r="AF16" s="825" t="b">
        <f>AND($Q$4=$Q$5,$Q$4=$Q$6,$Q$4=$Q$7)</f>
        <v>0</v>
      </c>
    </row>
    <row r="17" ht="14.25" customHeight="1">
      <c r="B17" s="133"/>
      <c r="C17" s="133"/>
      <c r="D17" s="133"/>
      <c r="G17" s="826"/>
      <c r="H17" s="802" t="str">
        <f>LEFT($P$4,3)</f>
        <v>Slo</v>
      </c>
      <c r="I17" s="802" t="str">
        <f>LEFT($P$5,3)</f>
        <v>Den</v>
      </c>
      <c r="J17" s="802" t="str">
        <f>LEFT($P$6,3)</f>
        <v>Ser</v>
      </c>
      <c r="K17" s="827" t="str">
        <f>LEFT($P$7,3)</f>
        <v>Eng</v>
      </c>
      <c r="L17" s="429" t="s">
        <v>1813</v>
      </c>
      <c r="M17" s="429" t="s">
        <v>1814</v>
      </c>
      <c r="N17" s="429"/>
      <c r="O17" s="133"/>
      <c r="Q17" s="429" t="s">
        <v>113</v>
      </c>
      <c r="R17" s="429" t="s">
        <v>114</v>
      </c>
      <c r="S17" s="429" t="s">
        <v>115</v>
      </c>
      <c r="T17" s="429" t="s">
        <v>116</v>
      </c>
      <c r="U17" s="429"/>
      <c r="V17" s="429" t="s">
        <v>1798</v>
      </c>
      <c r="W17" s="429" t="s">
        <v>1815</v>
      </c>
      <c r="X17" s="828" t="s">
        <v>1816</v>
      </c>
      <c r="Y17" s="429" t="s">
        <v>1817</v>
      </c>
      <c r="Z17" s="429" t="s">
        <v>1817</v>
      </c>
      <c r="AA17" s="829" t="s">
        <v>1818</v>
      </c>
      <c r="AD17" s="828" t="s">
        <v>1819</v>
      </c>
      <c r="AE17" s="429" t="s">
        <v>1820</v>
      </c>
    </row>
    <row r="18" ht="14.25" customHeight="1">
      <c r="B18" s="133"/>
      <c r="C18" s="133"/>
      <c r="D18" s="133"/>
      <c r="E18" s="830" t="str">
        <f>$P$4</f>
        <v>Slovenia</v>
      </c>
      <c r="F18" s="831"/>
      <c r="G18" s="831"/>
      <c r="H18" s="832"/>
      <c r="I18" s="802">
        <f>SUMIFS($E$4:$E$9,$B$4:$B$9,$P$4,$D$4:$D$9,$P$5)+SUMIFS($G$4:$G$9,$B$4:$B$9,$P$5,$D$4:$D$9,$P$4)</f>
        <v>0</v>
      </c>
      <c r="J18" s="802">
        <f>SUMIFS($E$4:$E$9,$B$4:$B$9,$P$4,$D$4:$D$9,$P$6)+SUMIFS($G$4:$G$9,$B$4:$B$9,$P$6,$D$4:$D$9,$P$4)</f>
        <v>0</v>
      </c>
      <c r="K18" s="827">
        <f>SUMIFS($E$4:$E$9,$B$4:$B$9,$P$4,$D$4:$D$9,$P$7)+SUMIFS($G$4:$G$9,$B$4:$B$9,$P$7,$D$4:$D$9,$P$4)</f>
        <v>0</v>
      </c>
      <c r="L18" s="833">
        <f>IF(AND($Q$4=$Q$5,$Q$4&lt;&gt;$Q$6,$Q$4&lt;&gt;$Q$7),IF(I18&gt;H19,3,IF(I18=H19,1,0)),IF(AND($Q$4=$Q$6,$Q$4&lt;&gt;$Q$5,$Q$4&lt;&gt;$Q$7),IF(J18&gt;H20,3,IF(J18=H20,1,0)),IF(AND($Q$4=$Q$7,$Q$4&lt;&gt;$Q$5,$Q$4&lt;&gt;$Q$6),IF(K18&gt;H21,3,IF(K18=H21,1,0)),"")))</f>
        <v>1</v>
      </c>
      <c r="M18" s="833" t="str">
        <f>IF($AF$16,IF(AND($AD$4=$AD$5,$AD$4&lt;&gt;$AD$6,$AD$4&lt;&gt;$AD$7),IF(I18&gt;H19,3,IF(I18=H19,1,0)),IF(AND($AD$4&lt;&gt;$AD$5,$AD$4=$AD$6,$AD$4&lt;&gt;$AD$7),IF(J18&gt;H20,3,IF(J18=H20,1,0)),IF(AND($AD$4&lt;&gt;$AD$5,$AD$4&lt;&gt;$AD$6,$AD$4=$AD$7),IF(K18&gt;H21,3,IF(K18=H21,1,0)),""))),"")</f>
        <v/>
      </c>
      <c r="N18" s="133"/>
      <c r="O18" s="133" t="s">
        <v>101</v>
      </c>
      <c r="P18" s="153" t="str">
        <f>$P$4</f>
        <v>Slovenia</v>
      </c>
      <c r="Q18" s="133">
        <f t="shared" ref="Q18:Q20" si="27">SUMIFS($H$4:$H$9,$B$4:$B$9,$P18,$D$4:$D$9,"&lt;&gt;"&amp;$P$21)+SUMIFS($I$4:$I$9,$B$4:$B$9,"&lt;&gt;"&amp;$P$21,$D$4:$D$9,$P18)</f>
        <v>1</v>
      </c>
      <c r="R18" s="133">
        <f t="shared" ref="R18:R20" si="28">S18-T18</f>
        <v>-1</v>
      </c>
      <c r="S18" s="133">
        <f t="shared" ref="S18:S20" si="29">SUMIFS($E$4:$E$9,$B$4:$B$9,$P18,$D$4:$D$9,"&lt;&gt;"&amp;$P$21)+SUMIFS($G$4:$G$9,$B$4:$B$9,"&lt;&gt;"&amp;$P$21,$D$4:$D$9,$P18)</f>
        <v>0</v>
      </c>
      <c r="T18" s="133">
        <f t="shared" ref="T18:T20" si="30">SUMIFS($G$4:$G$9,$B$4:$B$9,$P18,$D$4:$D$9,"&lt;&gt;"&amp;$P$21)+SUMIFS($E$4:$E$9,$B$4:$B$9,"&lt;&gt;"&amp;$P$21,$D$4:$D$9,$P18)</f>
        <v>1</v>
      </c>
      <c r="U18" s="133"/>
      <c r="V18" s="834">
        <f>Q18*FactorPts+(GDzero+R18)*FactorGD+S18*FactorFor</f>
        <v>10049000</v>
      </c>
      <c r="W18" s="133">
        <f t="shared" ref="W18:W20" si="31">RANK(V18,V$18:V$20,1)</f>
        <v>1</v>
      </c>
      <c r="X18" s="133">
        <f t="shared" ref="X18:X20" si="32">IF(AND($Q$4=$Q$5,$Q$4=$Q$6,$Q$4&lt;&gt;$Q$7),W18,0)</f>
        <v>0</v>
      </c>
      <c r="Y18" s="133">
        <f>IF(AND(V18=V19,V18&lt;&gt;V20),IF(AA18&gt;AA19,3,IF(AA18=AA19,1,0)),IF(AND(V18=V20,V18&lt;&gt;V19),IF(AB18&gt;AB20,3,IF(AB18=AB20,1,0)),""))</f>
        <v>1</v>
      </c>
      <c r="Z18" s="133" t="str">
        <f t="shared" ref="Z18:Z20" si="33">IF(X18&gt;0,Y18,"")</f>
        <v/>
      </c>
      <c r="AA18" s="835">
        <f>$I$18</f>
        <v>0</v>
      </c>
      <c r="AB18" s="836">
        <f>$J$18</f>
        <v>0</v>
      </c>
      <c r="AC18" s="837"/>
      <c r="AD18" s="133">
        <f t="shared" ref="AD18:AD20" si="34">IF(AND($AF$16,$AD$4=$AD$5,$AD$4=$AD$6,$AD$4&lt;&gt;$AD$7),W18,0)</f>
        <v>0</v>
      </c>
      <c r="AE18" s="133" t="str">
        <f t="shared" ref="AE18:AE20" si="35">IF(AD18&gt;0,Y18,"")</f>
        <v/>
      </c>
    </row>
    <row r="19" ht="14.25" customHeight="1">
      <c r="B19" s="133"/>
      <c r="C19" s="133"/>
      <c r="D19" s="133"/>
      <c r="E19" s="838" t="str">
        <f>$P$5</f>
        <v>Denmark</v>
      </c>
      <c r="H19" s="809">
        <f>SUMIFS($E$4:$E$9,$B$4:$B$9,$P$5,$D$4:$D$9,$P$4)+SUMIFS($G$4:$G$9,$B$4:$B$9,$P$4,$D$4:$D$9,$P$5)</f>
        <v>1</v>
      </c>
      <c r="I19" s="839"/>
      <c r="J19" s="133">
        <f>SUMIFS($E$4:$E$9,$B$4:$B$9,$P$5,$D$4:$D$9,$P$6)+SUMIFS($G$4:$G$9,$B$4:$B$9,$P$6,$D$4:$D$9,$P$5)</f>
        <v>1</v>
      </c>
      <c r="K19" s="840">
        <f>SUMIFS($E$4:$E$9,$B$4:$B$9,$P$5,$D$4:$D$9,$P$7)+SUMIFS($G$4:$G$9,$B$4:$B$9,$P$7,$D$4:$D$9,$P$5)</f>
        <v>1</v>
      </c>
      <c r="L19" s="841" t="str">
        <f>IF(AND($Q$5=$Q$4,$Q$5&lt;&gt;$Q$6,$Q$5&lt;&gt;$Q$7),IF(H19&gt;I18,3,IF(H19=I18,1,0)),IF(AND($Q$5=$Q$6,$Q$5&lt;&gt;$Q$4,$Q$5&lt;&gt;$Q$7),IF(J19&gt;I20,3,IF(J19=I20,1,0)),IF(AND($Q$5=$Q$7,$Q$5&lt;&gt;$Q$4,$Q$5&lt;&gt;$Q$6),IF(K19&gt;I21,3,IF(K19=I21,1,0)),"")))</f>
        <v/>
      </c>
      <c r="M19" s="841" t="str">
        <f>IF($AF$16,IF(AND($AD$5=$AD$4,$AD$5&lt;&gt;$AD$6,$AD$5&lt;&gt;$AD$7),IF(H19&gt;I18,3,IF(H19=I18,1,0)),IF(AND($AD$5&lt;&gt;$AD$4,$AD$5=$AD$6,$AD$5&lt;&gt;$AD$7),IF(J19&gt;I20,3,IF(J19=I20,1,0)),IF(AND($AD$5&lt;&gt;$AD$4,$AD$5&lt;&gt;$AD$6,$AD$5=$AD$7),IF(K19&gt;I21,3,IF(K19=I21,1,0)),""))),"")</f>
        <v/>
      </c>
      <c r="N19" s="133"/>
      <c r="O19" s="133" t="s">
        <v>102</v>
      </c>
      <c r="P19" s="153" t="str">
        <f>$P$5</f>
        <v>Denmark</v>
      </c>
      <c r="Q19" s="133">
        <f t="shared" si="27"/>
        <v>6</v>
      </c>
      <c r="R19" s="133">
        <f t="shared" si="28"/>
        <v>2</v>
      </c>
      <c r="S19" s="133">
        <f t="shared" si="29"/>
        <v>2</v>
      </c>
      <c r="T19" s="133">
        <f t="shared" si="30"/>
        <v>0</v>
      </c>
      <c r="U19" s="133"/>
      <c r="V19" s="834">
        <f>Q19*FactorPts+(GDzero+R19)*FactorGD+S19*FactorFor</f>
        <v>60052020</v>
      </c>
      <c r="W19" s="133">
        <f t="shared" si="31"/>
        <v>3</v>
      </c>
      <c r="X19" s="133">
        <f t="shared" si="32"/>
        <v>0</v>
      </c>
      <c r="Y19" s="133" t="str">
        <f>IF(AND(V19=V18,V19&lt;&gt;V20),IF(AA19&gt;AA18,3,IF(AA19=AA18,1,0)),IF(AND(V19=V20,V19&lt;&gt;V18),IF(AC19&gt;AC20,3,IF(AC19=AC20,1,0)),""))</f>
        <v/>
      </c>
      <c r="Z19" s="133" t="str">
        <f t="shared" si="33"/>
        <v/>
      </c>
      <c r="AA19" s="842">
        <f>$H$19</f>
        <v>1</v>
      </c>
      <c r="AB19" s="133"/>
      <c r="AC19" s="843">
        <f>$J$19</f>
        <v>1</v>
      </c>
      <c r="AD19" s="133">
        <f t="shared" si="34"/>
        <v>0</v>
      </c>
      <c r="AE19" s="133" t="str">
        <f t="shared" si="35"/>
        <v/>
      </c>
    </row>
    <row r="20" ht="14.25" customHeight="1">
      <c r="E20" s="838" t="str">
        <f>$P$6</f>
        <v>Serbia</v>
      </c>
      <c r="H20" s="809">
        <f>SUMIFS($E$4:$E$9,$B$4:$B$9,$P$6,$D$4:$D$9,$P$4)+SUMIFS($G$4:$G$9,$B$4:$B$9,$P$4,$D$4:$D$9,$P$6)</f>
        <v>0</v>
      </c>
      <c r="I20" s="133">
        <f>SUMIFS($E$4:$E$9,$B$4:$B$9,$P$6,$D$4:$D$9,$P$5)+SUMIFS($G$4:$G$9,$B$4:$B$9,$P$5,$D$4:$D$9,$P$6)</f>
        <v>0</v>
      </c>
      <c r="J20" s="839"/>
      <c r="K20" s="840">
        <f>SUMIFS($E$4:$E$9,$B$4:$B$9,$P$6,$D$4:$D$9,$P$7)+SUMIFS($G$4:$G$9,$B$4:$B$9,$P$7,$D$4:$D$9,$P$6)</f>
        <v>0</v>
      </c>
      <c r="L20" s="841">
        <f>IF(AND($Q$6=$Q$4,$Q$6&lt;&gt;$Q$5,$Q$6&lt;&gt;$Q$7),IF(H20&gt;J18,3,IF(H20=J18,1,0)),IF(AND($Q$6=$Q$5,$Q$6&lt;&gt;$Q$4,$Q$6&lt;&gt;$Q$7),IF(I20&gt;J19,3,IF(I20=J19,1,0)),IF(AND($Q$6=$Q$7,$Q$6&lt;&gt;$Q$4,$Q$6&lt;&gt;$Q$5),IF(K20&gt;J21,3,IF(K20=J21,1,0)),"")))</f>
        <v>1</v>
      </c>
      <c r="M20" s="841" t="str">
        <f>IF($AF$16,IF(AND($AD$6=$AD$4,$AD$6&lt;&gt;$AD$5,$AD$6&lt;&gt;$AD$7),IF(H20&gt;J18,3,IF(H20=J18,1,0)),IF(AND($AD$6&lt;&gt;$AD$4,$AD$6=$AD$5,$AD$6&lt;&gt;$AD$7),IF(I20&gt;J19,3,IF(I20=J19,1,0)),IF(AND($AD$6&lt;&gt;$AD$4,$AD$6&lt;&gt;$AD$5,$AD$6=$AD$7),IF(K20&gt;J21,3,IF(K20=J21,1,0)),""))),"")</f>
        <v/>
      </c>
      <c r="N20" s="133"/>
      <c r="O20" s="133" t="s">
        <v>118</v>
      </c>
      <c r="P20" s="153" t="str">
        <f>$P$6</f>
        <v>Serbia</v>
      </c>
      <c r="Q20" s="133">
        <f t="shared" si="27"/>
        <v>1</v>
      </c>
      <c r="R20" s="133">
        <f t="shared" si="28"/>
        <v>-1</v>
      </c>
      <c r="S20" s="133">
        <f t="shared" si="29"/>
        <v>0</v>
      </c>
      <c r="T20" s="133">
        <f t="shared" si="30"/>
        <v>1</v>
      </c>
      <c r="U20" s="133"/>
      <c r="V20" s="834">
        <f>Q20*FactorPts+(GDzero+R20)*FactorGD+S20*FactorFor</f>
        <v>10049000</v>
      </c>
      <c r="W20" s="133">
        <f t="shared" si="31"/>
        <v>1</v>
      </c>
      <c r="X20" s="133">
        <f t="shared" si="32"/>
        <v>0</v>
      </c>
      <c r="Y20" s="133">
        <f>IF(AND(V20=V18,V20&lt;&gt;V19),IF(AB20&gt;AB18,3,IF(AB20=AB18,1,0)),IF(AND(V20=V19,V20&lt;&gt;V18),IF(AC20&gt;AC19,3,IF(AC20=AC19,1,0)),""))</f>
        <v>1</v>
      </c>
      <c r="Z20" s="133" t="str">
        <f t="shared" si="33"/>
        <v/>
      </c>
      <c r="AA20" s="842"/>
      <c r="AB20" s="133">
        <f>$H$20</f>
        <v>0</v>
      </c>
      <c r="AC20" s="843">
        <f>$I$20</f>
        <v>0</v>
      </c>
      <c r="AD20" s="133">
        <f t="shared" si="34"/>
        <v>0</v>
      </c>
      <c r="AE20" s="133" t="str">
        <f t="shared" si="35"/>
        <v/>
      </c>
    </row>
    <row r="21" ht="14.25" customHeight="1">
      <c r="B21" s="336"/>
      <c r="C21" s="133"/>
      <c r="E21" s="844" t="str">
        <f>$P$7</f>
        <v>England</v>
      </c>
      <c r="F21" s="845"/>
      <c r="G21" s="845"/>
      <c r="H21" s="813">
        <f>SUMIFS($E$4:$E$9,$B$4:$B$9,$P$7,$D$4:$D$9,$P$4)+SUMIFS($G$4:$G$9,$B$4:$B$9,$P$4,$D$4:$D$9,$P$7)</f>
        <v>2</v>
      </c>
      <c r="I21" s="816">
        <f>SUMIFS($E$4:$E$9,$B$4:$B$9,$P$7,$D$4:$D$9,$P$5)+SUMIFS($G$4:$G$9,$B$4:$B$9,$P$5,$D$4:$D$9,$P$7)</f>
        <v>2</v>
      </c>
      <c r="J21" s="816">
        <f>SUMIFS($E$4:$E$9,$B$4:$B$9,$P$7,$D$4:$D$9,$P$6)+SUMIFS($G$4:$G$9,$B$4:$B$9,$P$6,$D$4:$D$9,$P$7)</f>
        <v>2</v>
      </c>
      <c r="K21" s="846"/>
      <c r="L21" s="847" t="str">
        <f>IF(AND($Q$7=$Q$4,$Q$7&lt;&gt;$Q$5,$Q$7&lt;&gt;$Q$6),IF(H21&gt;K18,3,IF(H21=K18,1,0)),IF(AND($Q$7=$Q$5,$Q$7&lt;&gt;$Q$4,$Q$7&lt;&gt;$Q$6),IF(I21&gt;K19,3,IF(I21=K19,1,0)),IF(AND($Q$7=$Q$6,$Q$7&lt;&gt;$Q$4,$Q$7&lt;&gt;$Q$5),IF(J21&gt;K20,3,IF(J21=K20,1,0)),"")))</f>
        <v/>
      </c>
      <c r="M21" s="847" t="str">
        <f>IF($AF$16,IF(AND($AD$7=$AD$4,$AD$7&lt;&gt;$AD$5,$AD$7&lt;&gt;$AD$6),IF(H21&gt;K18,3,IF(H21=K18,1,0)),IF(AND($AD$7&lt;&gt;$AD$4,$AD$7=$AD$5,$AD$7&lt;&gt;$AD$6),IF(I21&gt;K19,3,IF(I21=K19,1,0)),IF(AND($AD$7&lt;&gt;$AD$4,$AD$7&lt;&gt;$AD$5,$AD$7=$AD$6),IF(J21&gt;K20,3,IF(J21=K20,1,0)),""))),"")</f>
        <v/>
      </c>
      <c r="N21" s="133"/>
      <c r="O21" s="133"/>
      <c r="P21" s="848" t="str">
        <f>$P$7</f>
        <v>England</v>
      </c>
      <c r="Q21" s="849"/>
      <c r="R21" s="849"/>
      <c r="S21" s="849"/>
      <c r="T21" s="849"/>
      <c r="U21" s="849"/>
      <c r="V21" s="52"/>
      <c r="W21" s="52"/>
      <c r="X21" s="849"/>
      <c r="Y21" s="849"/>
      <c r="Z21" s="849"/>
      <c r="AA21" s="850"/>
      <c r="AB21" s="849"/>
      <c r="AC21" s="851"/>
      <c r="AD21" s="52"/>
      <c r="AE21" s="849"/>
    </row>
    <row r="22" ht="14.25" customHeight="1">
      <c r="B22" s="336"/>
      <c r="C22" s="133"/>
      <c r="F22" s="133"/>
      <c r="G22" s="35"/>
      <c r="L22" s="429"/>
      <c r="O22" s="133"/>
      <c r="Q22" s="52"/>
      <c r="R22" s="52"/>
      <c r="S22" s="52"/>
      <c r="T22" s="52"/>
      <c r="U22" s="52"/>
      <c r="V22" s="52"/>
      <c r="W22" s="52"/>
      <c r="X22" s="849"/>
      <c r="Y22" s="849"/>
      <c r="Z22" s="849"/>
      <c r="AA22" s="850"/>
      <c r="AB22" s="849"/>
      <c r="AC22" s="851"/>
      <c r="AD22" s="52"/>
      <c r="AE22" s="849"/>
    </row>
    <row r="23" ht="14.25" customHeight="1">
      <c r="B23" s="336"/>
      <c r="C23" s="133"/>
      <c r="O23" s="133" t="s">
        <v>101</v>
      </c>
      <c r="P23" s="153" t="str">
        <f>$P$4</f>
        <v>Slovenia</v>
      </c>
      <c r="Q23" s="133">
        <f t="shared" ref="Q23:Q25" si="36">SUMIFS($H$4:$H$9,$B$4:$B$9,$P23,$D$4:$D$9,"&lt;&gt;"&amp;$P$26)+SUMIFS($I$4:$I$9,$B$4:$B$9,"&lt;&gt;"&amp;$P$26,$D$4:$D$9,$P23)</f>
        <v>0</v>
      </c>
      <c r="R23" s="133">
        <f t="shared" ref="R23:R25" si="37">S23-T23</f>
        <v>-3</v>
      </c>
      <c r="S23" s="133">
        <f t="shared" ref="S23:S25" si="38">SUMIFS($E$4:$E$9,$B$4:$B$9,$P23,$D$4:$D$9,"&lt;&gt;"&amp;$P$26)+SUMIFS($G$4:$G$9,$B$4:$B$9,"&lt;&gt;"&amp;$P$26,$D$4:$D$9,$P23)</f>
        <v>0</v>
      </c>
      <c r="T23" s="133">
        <f t="shared" ref="T23:T25" si="39">SUMIFS($G$4:$G$9,$B$4:$B$9,$P23,$D$4:$D$9,"&lt;&gt;"&amp;$P$26)+SUMIFS($E$4:$E$9,$B$4:$B$9,"&lt;&gt;"&amp;$P$26,$D$4:$D$9,$P23)</f>
        <v>3</v>
      </c>
      <c r="U23" s="133"/>
      <c r="V23" s="834">
        <f>Q23*FactorPts+(GDzero+R23)*FactorGD+S23*FactorFor</f>
        <v>47000</v>
      </c>
      <c r="W23" s="133">
        <f t="shared" ref="W23:W25" si="40">RANK(V23,V$23:V$25,1)</f>
        <v>1</v>
      </c>
      <c r="X23" s="133">
        <f t="shared" ref="X23:X25" si="41">IF(AND($Q$4=$Q$5,$Q$4=$Q$7,$Q$4&lt;&gt;$Q$6),W23,0)</f>
        <v>0</v>
      </c>
      <c r="Y23" s="133" t="str">
        <f>IF(AND(V23=V24,V23&lt;&gt;V25),IF(AA23&gt;AA24,3,IF(AA23=AA24,1,0)),IF(AND(V23=V25,V23&lt;&gt;V24),IF(AB23&gt;AB25,3,IF(AB23=AB25,1,0)),""))</f>
        <v/>
      </c>
      <c r="Z23" s="133" t="str">
        <f t="shared" ref="Z23:Z25" si="42">IF(X23&gt;0,Y23,"")</f>
        <v/>
      </c>
      <c r="AA23" s="842">
        <f>$I$18</f>
        <v>0</v>
      </c>
      <c r="AB23" s="133">
        <f>$K$18</f>
        <v>0</v>
      </c>
      <c r="AC23" s="843"/>
      <c r="AD23" s="133">
        <f t="shared" ref="AD23:AD25" si="43">IF(AND($AF$16,$AD$4=$AD$5,$AD$4=$AD$7,$AD$4&lt;&gt;$AD$6),W23,0)</f>
        <v>0</v>
      </c>
      <c r="AE23" s="133" t="str">
        <f t="shared" ref="AE23:AE25" si="44">IF(AD23&gt;0,Y23,"")</f>
        <v/>
      </c>
    </row>
    <row r="24" ht="14.25" customHeight="1">
      <c r="B24" s="336"/>
      <c r="C24" s="133"/>
      <c r="O24" s="133" t="s">
        <v>102</v>
      </c>
      <c r="P24" s="153" t="str">
        <f>$P$5</f>
        <v>Denmark</v>
      </c>
      <c r="Q24" s="133">
        <f t="shared" si="36"/>
        <v>3</v>
      </c>
      <c r="R24" s="133">
        <f t="shared" si="37"/>
        <v>0</v>
      </c>
      <c r="S24" s="133">
        <f t="shared" si="38"/>
        <v>2</v>
      </c>
      <c r="T24" s="133">
        <f t="shared" si="39"/>
        <v>2</v>
      </c>
      <c r="U24" s="133"/>
      <c r="V24" s="834">
        <f>Q24*FactorPts+(GDzero+R24)*FactorGD+S24*FactorFor</f>
        <v>30050020</v>
      </c>
      <c r="W24" s="133">
        <f t="shared" si="40"/>
        <v>2</v>
      </c>
      <c r="X24" s="133">
        <f t="shared" si="41"/>
        <v>0</v>
      </c>
      <c r="Y24" s="133" t="str">
        <f>IF(AND(V24=V23,V24&lt;&gt;V25),IF(AA24&gt;AA23,3,IF(AA24=AA23,1,0)),IF(AND(V24=V25,V24&lt;&gt;V23),IF(AC24&gt;AC25,3,IF(AC24=AC25,1,0)),""))</f>
        <v/>
      </c>
      <c r="Z24" s="133" t="str">
        <f t="shared" si="42"/>
        <v/>
      </c>
      <c r="AA24" s="842">
        <f>$H$19</f>
        <v>1</v>
      </c>
      <c r="AB24" s="133"/>
      <c r="AC24" s="843">
        <f>$K$19</f>
        <v>1</v>
      </c>
      <c r="AD24" s="133">
        <f t="shared" si="43"/>
        <v>0</v>
      </c>
      <c r="AE24" s="133" t="str">
        <f t="shared" si="44"/>
        <v/>
      </c>
    </row>
    <row r="25" ht="14.25" customHeight="1">
      <c r="B25" s="336"/>
      <c r="C25" s="133"/>
      <c r="O25" s="133" t="s">
        <v>118</v>
      </c>
      <c r="P25" s="153" t="str">
        <f>$P$7</f>
        <v>England</v>
      </c>
      <c r="Q25" s="133">
        <f t="shared" si="36"/>
        <v>6</v>
      </c>
      <c r="R25" s="133">
        <f t="shared" si="37"/>
        <v>3</v>
      </c>
      <c r="S25" s="133">
        <f t="shared" si="38"/>
        <v>4</v>
      </c>
      <c r="T25" s="133">
        <f t="shared" si="39"/>
        <v>1</v>
      </c>
      <c r="U25" s="133"/>
      <c r="V25" s="834">
        <f>Q25*FactorPts+(GDzero+R25)*FactorGD+S25*FactorFor</f>
        <v>60053040</v>
      </c>
      <c r="W25" s="133">
        <f t="shared" si="40"/>
        <v>3</v>
      </c>
      <c r="X25" s="133">
        <f t="shared" si="41"/>
        <v>0</v>
      </c>
      <c r="Y25" s="133" t="str">
        <f>IF(AND(V25=V23,V25&lt;&gt;V24),IF(AB25&gt;AB23,3,IF(AB25=AB23,1,0)),IF(AND(V25=V24,V25&lt;&gt;V23),IF(AC25&gt;AC24,3,IF(AC25=AC24,1,0)),""))</f>
        <v/>
      </c>
      <c r="Z25" s="133" t="str">
        <f t="shared" si="42"/>
        <v/>
      </c>
      <c r="AA25" s="842"/>
      <c r="AB25" s="133">
        <f>$H$21</f>
        <v>2</v>
      </c>
      <c r="AC25" s="843">
        <f>$I$21</f>
        <v>2</v>
      </c>
      <c r="AD25" s="133">
        <f t="shared" si="43"/>
        <v>0</v>
      </c>
      <c r="AE25" s="133" t="str">
        <f t="shared" si="44"/>
        <v/>
      </c>
    </row>
    <row r="26" ht="14.25" customHeight="1">
      <c r="B26" s="336"/>
      <c r="C26" s="133"/>
      <c r="O26" s="133"/>
      <c r="P26" s="848" t="str">
        <f>$P$6</f>
        <v>Serbia</v>
      </c>
      <c r="Q26" s="849"/>
      <c r="R26" s="849"/>
      <c r="S26" s="849"/>
      <c r="T26" s="849"/>
      <c r="U26" s="849"/>
      <c r="V26" s="52"/>
      <c r="W26" s="52"/>
      <c r="X26" s="849"/>
      <c r="Y26" s="849"/>
      <c r="Z26" s="849"/>
      <c r="AA26" s="850"/>
      <c r="AB26" s="849"/>
      <c r="AC26" s="851"/>
      <c r="AD26" s="52"/>
      <c r="AE26" s="849"/>
    </row>
    <row r="27" ht="14.25" customHeight="1">
      <c r="O27" s="133"/>
      <c r="Q27" s="52"/>
      <c r="R27" s="52"/>
      <c r="S27" s="52"/>
      <c r="T27" s="52"/>
      <c r="U27" s="52"/>
      <c r="V27" s="52"/>
      <c r="W27" s="52"/>
      <c r="X27" s="849"/>
      <c r="Y27" s="849"/>
      <c r="Z27" s="849"/>
      <c r="AA27" s="850"/>
      <c r="AB27" s="849"/>
      <c r="AC27" s="851"/>
      <c r="AD27" s="52"/>
      <c r="AE27" s="849"/>
    </row>
    <row r="28" ht="14.25" customHeight="1">
      <c r="O28" s="133" t="s">
        <v>101</v>
      </c>
      <c r="P28" s="153" t="str">
        <f>$P$4</f>
        <v>Slovenia</v>
      </c>
      <c r="Q28" s="133">
        <f t="shared" ref="Q28:Q30" si="45">SUMIFS($H$4:$H$9,$B$4:$B$9,$P28,$D$4:$D$9,"&lt;&gt;"&amp;$P$31)+SUMIFS($I$4:$I$9,$B$4:$B$9,"&lt;&gt;"&amp;$P$31,$D$4:$D$9,$P28)</f>
        <v>1</v>
      </c>
      <c r="R28" s="133">
        <f t="shared" ref="R28:R30" si="46">S28-T28</f>
        <v>-2</v>
      </c>
      <c r="S28" s="133">
        <f t="shared" ref="S28:S30" si="47">SUMIFS($E$4:$E$9,$B$4:$B$9,$P28,$D$4:$D$9,"&lt;&gt;"&amp;$P$31)+SUMIFS($G$4:$G$9,$B$4:$B$9,"&lt;&gt;"&amp;$P$31,$D$4:$D$9,$P28)</f>
        <v>0</v>
      </c>
      <c r="T28" s="133">
        <f t="shared" ref="T28:T30" si="48">SUMIFS($G$4:$G$9,$B$4:$B$9,$P28,$D$4:$D$9,"&lt;&gt;"&amp;$P$31)+SUMIFS($E$4:$E$9,$B$4:$B$9,"&lt;&gt;"&amp;$P$31,$D$4:$D$9,$P28)</f>
        <v>2</v>
      </c>
      <c r="U28" s="133"/>
      <c r="V28" s="834">
        <f>Q28*FactorPts+(GDzero+R28)*FactorGD+S28*FactorFor</f>
        <v>10048000</v>
      </c>
      <c r="W28" s="133">
        <f t="shared" ref="W28:W30" si="49">RANK(V28,V$28:V$30,1)</f>
        <v>1</v>
      </c>
      <c r="X28" s="133">
        <f t="shared" ref="X28:X30" si="50">IF(AND($Q$4=$Q$6,$Q$4=$Q$7,$Q$4&lt;&gt;$Q$5),W28,0)</f>
        <v>0</v>
      </c>
      <c r="Y28" s="133">
        <f>IF(AND(V28=V29,V28&lt;&gt;V30),IF(AA28&gt;AA29,3,IF(AA28=AA29,1,0)),IF(AND(V28=V30,V28&lt;&gt;V29),IF(AB28&gt;AB30,3,IF(AB28=AB30,1,0)),""))</f>
        <v>1</v>
      </c>
      <c r="Z28" s="133" t="str">
        <f t="shared" ref="Z28:Z30" si="51">IF(X28&gt;0,Y28,"")</f>
        <v/>
      </c>
      <c r="AA28" s="842">
        <f>$J$18</f>
        <v>0</v>
      </c>
      <c r="AB28" s="133">
        <f>$K$18</f>
        <v>0</v>
      </c>
      <c r="AC28" s="843"/>
      <c r="AD28" s="133">
        <f t="shared" ref="AD28:AD30" si="52">IF(AND($AF$16,$AD$4=$AD$6,$AD$4=$AD$7,$AD$4&lt;&gt;$AD$5),W28,0)</f>
        <v>0</v>
      </c>
      <c r="AE28" s="133" t="str">
        <f t="shared" ref="AE28:AE30" si="53">IF(AD28&gt;0,Y28,"")</f>
        <v/>
      </c>
    </row>
    <row r="29" ht="14.25" customHeight="1">
      <c r="O29" s="133" t="s">
        <v>102</v>
      </c>
      <c r="P29" s="153" t="str">
        <f>$P$6</f>
        <v>Serbia</v>
      </c>
      <c r="Q29" s="133">
        <f t="shared" si="45"/>
        <v>1</v>
      </c>
      <c r="R29" s="133">
        <f t="shared" si="46"/>
        <v>-2</v>
      </c>
      <c r="S29" s="133">
        <f t="shared" si="47"/>
        <v>0</v>
      </c>
      <c r="T29" s="133">
        <f t="shared" si="48"/>
        <v>2</v>
      </c>
      <c r="U29" s="133"/>
      <c r="V29" s="834">
        <f>Q29*FactorPts+(GDzero+R29)*FactorGD+S29*FactorFor</f>
        <v>10048000</v>
      </c>
      <c r="W29" s="133">
        <f t="shared" si="49"/>
        <v>1</v>
      </c>
      <c r="X29" s="133">
        <f t="shared" si="50"/>
        <v>0</v>
      </c>
      <c r="Y29" s="133">
        <f>IF(AND(V29=V28,V29&lt;&gt;V30),IF(AA29&gt;AA28,3,IF(AA29=AA28,1,0)),IF(AND(V29=V30,V29&lt;&gt;V28),IF(AC29&gt;AC30,3,IF(AC29=AC30,1,0)),""))</f>
        <v>1</v>
      </c>
      <c r="Z29" s="133" t="str">
        <f t="shared" si="51"/>
        <v/>
      </c>
      <c r="AA29" s="842">
        <f>$H$20</f>
        <v>0</v>
      </c>
      <c r="AB29" s="133"/>
      <c r="AC29" s="843">
        <f>$K$20</f>
        <v>0</v>
      </c>
      <c r="AD29" s="133">
        <f t="shared" si="52"/>
        <v>0</v>
      </c>
      <c r="AE29" s="133" t="str">
        <f t="shared" si="53"/>
        <v/>
      </c>
    </row>
    <row r="30" ht="14.25" customHeight="1">
      <c r="O30" s="133" t="s">
        <v>118</v>
      </c>
      <c r="P30" s="153" t="str">
        <f>$P$7</f>
        <v>England</v>
      </c>
      <c r="Q30" s="133">
        <f t="shared" si="45"/>
        <v>6</v>
      </c>
      <c r="R30" s="133">
        <f t="shared" si="46"/>
        <v>4</v>
      </c>
      <c r="S30" s="133">
        <f t="shared" si="47"/>
        <v>4</v>
      </c>
      <c r="T30" s="133">
        <f t="shared" si="48"/>
        <v>0</v>
      </c>
      <c r="U30" s="133"/>
      <c r="V30" s="834">
        <f>Q30*FactorPts+(GDzero+R30)*FactorGD+S30*FactorFor</f>
        <v>60054040</v>
      </c>
      <c r="W30" s="133">
        <f t="shared" si="49"/>
        <v>3</v>
      </c>
      <c r="X30" s="133">
        <f t="shared" si="50"/>
        <v>0</v>
      </c>
      <c r="Y30" s="133" t="str">
        <f>IF(AND(V30=V28,V30&lt;&gt;V29),IF(AB30&gt;AB28,3,IF(AB30=AB28,1,0)),IF(AND(V30=V29,V30&lt;&gt;V28),IF(AC30&gt;AC29,3,IF(AC30=AC29,1,0)),""))</f>
        <v/>
      </c>
      <c r="Z30" s="133" t="str">
        <f t="shared" si="51"/>
        <v/>
      </c>
      <c r="AA30" s="842"/>
      <c r="AB30" s="133">
        <f>$H$21</f>
        <v>2</v>
      </c>
      <c r="AC30" s="843">
        <f>$J$21</f>
        <v>2</v>
      </c>
      <c r="AD30" s="133">
        <f t="shared" si="52"/>
        <v>0</v>
      </c>
      <c r="AE30" s="133" t="str">
        <f t="shared" si="53"/>
        <v/>
      </c>
    </row>
    <row r="31" ht="14.25" customHeight="1">
      <c r="O31" s="133"/>
      <c r="P31" s="848" t="str">
        <f>$P$5</f>
        <v>Denmark</v>
      </c>
      <c r="Q31" s="849"/>
      <c r="R31" s="849"/>
      <c r="S31" s="849"/>
      <c r="T31" s="849"/>
      <c r="U31" s="849"/>
      <c r="V31" s="52"/>
      <c r="W31" s="52"/>
      <c r="X31" s="849"/>
      <c r="Y31" s="849"/>
      <c r="Z31" s="849"/>
      <c r="AA31" s="850"/>
      <c r="AB31" s="849"/>
      <c r="AC31" s="851"/>
      <c r="AD31" s="52"/>
      <c r="AE31" s="849"/>
    </row>
    <row r="32" ht="14.25" customHeight="1">
      <c r="O32" s="133"/>
      <c r="Q32" s="52"/>
      <c r="R32" s="52"/>
      <c r="S32" s="52"/>
      <c r="T32" s="52"/>
      <c r="U32" s="52"/>
      <c r="V32" s="52"/>
      <c r="W32" s="52"/>
      <c r="X32" s="849"/>
      <c r="Y32" s="849"/>
      <c r="Z32" s="849"/>
      <c r="AA32" s="850"/>
      <c r="AB32" s="849"/>
      <c r="AC32" s="851"/>
      <c r="AD32" s="52"/>
      <c r="AE32" s="849"/>
    </row>
    <row r="33" ht="14.25" customHeight="1">
      <c r="O33" s="133" t="s">
        <v>101</v>
      </c>
      <c r="P33" s="153" t="str">
        <f>$P$5</f>
        <v>Denmark</v>
      </c>
      <c r="Q33" s="133">
        <f t="shared" ref="Q33:Q35" si="54">SUMIFS($H$4:$H$9,$B$4:$B$9,$P33,$D$4:$D$9,"&lt;&gt;"&amp;$P$36)+SUMIFS($I$4:$I$9,$B$4:$B$9,"&lt;&gt;"&amp;$P$36,$D$4:$D$9,$P33)</f>
        <v>3</v>
      </c>
      <c r="R33" s="133">
        <f t="shared" ref="R33:R35" si="55">S33-T33</f>
        <v>0</v>
      </c>
      <c r="S33" s="133">
        <f t="shared" ref="S33:S35" si="56">SUMIFS($E$4:$E$9,$B$4:$B$9,$P33,$D$4:$D$9,"&lt;&gt;"&amp;$P$36)+SUMIFS($G$4:$G$9,$B$4:$B$9,"&lt;&gt;"&amp;$P$36,$D$4:$D$9,$P33)</f>
        <v>2</v>
      </c>
      <c r="T33" s="133">
        <f t="shared" ref="T33:T35" si="57">SUMIFS($G$4:$G$9,$B$4:$B$9,$P33,$D$4:$D$9,"&lt;&gt;"&amp;$P$36)+SUMIFS($E$4:$E$9,$B$4:$B$9,"&lt;&gt;"&amp;$P$36,$D$4:$D$9,$P33)</f>
        <v>2</v>
      </c>
      <c r="U33" s="133"/>
      <c r="V33" s="834">
        <f>Q33*FactorPts+(GDzero+R33)*FactorGD+S33*FactorFor</f>
        <v>30050020</v>
      </c>
      <c r="W33" s="133">
        <f t="shared" ref="W33:W35" si="58">RANK(V33,V$33:V$35,1)</f>
        <v>2</v>
      </c>
      <c r="X33" s="133">
        <f t="shared" ref="X33:X35" si="59">IF(AND($Q$5=$Q$6,$Q$5=$Q$7,$Q$5&lt;&gt;$Q$4),W33,0)</f>
        <v>0</v>
      </c>
      <c r="Y33" s="133" t="str">
        <f>IF(AND(V33=V34,V33&lt;&gt;V35),IF(AA33&gt;AA34,3,IF(AA33=AA34,1,0)),IF(AND(V33=V35,V33&lt;&gt;V34),IF(AB33&gt;AB35,3,IF(AB33=AB35,1,0)),""))</f>
        <v/>
      </c>
      <c r="Z33" s="133" t="str">
        <f t="shared" ref="Z33:Z35" si="60">IF(X33&gt;0,Y33,"")</f>
        <v/>
      </c>
      <c r="AA33" s="842">
        <f>$J$19</f>
        <v>1</v>
      </c>
      <c r="AB33" s="133">
        <f>$K$19</f>
        <v>1</v>
      </c>
      <c r="AC33" s="843"/>
      <c r="AD33" s="133">
        <f t="shared" ref="AD33:AD35" si="61">IF(AND($AF$16,$AD$5=$AD$6,$AD$5=$AD$7,$AD$5&lt;&gt;$AD$4),W33,0)</f>
        <v>0</v>
      </c>
      <c r="AE33" s="133" t="str">
        <f t="shared" ref="AE33:AE35" si="62">IF(AD33&gt;0,Y33,"")</f>
        <v/>
      </c>
    </row>
    <row r="34" ht="14.25" customHeight="1">
      <c r="O34" s="133" t="s">
        <v>102</v>
      </c>
      <c r="P34" s="153" t="str">
        <f>$P$6</f>
        <v>Serbia</v>
      </c>
      <c r="Q34" s="133">
        <f t="shared" si="54"/>
        <v>0</v>
      </c>
      <c r="R34" s="133">
        <f t="shared" si="55"/>
        <v>-3</v>
      </c>
      <c r="S34" s="133">
        <f t="shared" si="56"/>
        <v>0</v>
      </c>
      <c r="T34" s="133">
        <f t="shared" si="57"/>
        <v>3</v>
      </c>
      <c r="U34" s="133"/>
      <c r="V34" s="834">
        <f>Q34*FactorPts+(GDzero+R34)*FactorGD+S34*FactorFor</f>
        <v>47000</v>
      </c>
      <c r="W34" s="133">
        <f t="shared" si="58"/>
        <v>1</v>
      </c>
      <c r="X34" s="133">
        <f t="shared" si="59"/>
        <v>0</v>
      </c>
      <c r="Y34" s="133" t="str">
        <f>IF(AND(V34=V33,V34&lt;&gt;V35),IF(AA34&gt;AA33,3,IF(AA34=AA33,1,0)),IF(AND(V34=V35,V34&lt;&gt;V33),IF(AC34&gt;AC35,3,IF(AC34=AC35,1,0)),""))</f>
        <v/>
      </c>
      <c r="Z34" s="133" t="str">
        <f t="shared" si="60"/>
        <v/>
      </c>
      <c r="AA34" s="842">
        <f>$I$20</f>
        <v>0</v>
      </c>
      <c r="AB34" s="133"/>
      <c r="AC34" s="843">
        <f>$K$20</f>
        <v>0</v>
      </c>
      <c r="AD34" s="133">
        <f t="shared" si="61"/>
        <v>0</v>
      </c>
      <c r="AE34" s="133" t="str">
        <f t="shared" si="62"/>
        <v/>
      </c>
    </row>
    <row r="35" ht="14.25" customHeight="1">
      <c r="O35" s="133" t="s">
        <v>118</v>
      </c>
      <c r="P35" s="153" t="str">
        <f>$P$7</f>
        <v>England</v>
      </c>
      <c r="Q35" s="133">
        <f t="shared" si="54"/>
        <v>6</v>
      </c>
      <c r="R35" s="133">
        <f t="shared" si="55"/>
        <v>3</v>
      </c>
      <c r="S35" s="133">
        <f t="shared" si="56"/>
        <v>4</v>
      </c>
      <c r="T35" s="133">
        <f t="shared" si="57"/>
        <v>1</v>
      </c>
      <c r="U35" s="133"/>
      <c r="V35" s="834">
        <f>Q35*FactorPts+(GDzero+R35)*FactorGD+S35*FactorFor</f>
        <v>60053040</v>
      </c>
      <c r="W35" s="133">
        <f t="shared" si="58"/>
        <v>3</v>
      </c>
      <c r="X35" s="133">
        <f t="shared" si="59"/>
        <v>0</v>
      </c>
      <c r="Y35" s="133" t="str">
        <f>IF(AND(V35=V33,V35&lt;&gt;V34),IF(AB35&gt;AB33,3,IF(AB35=AB33,1,0)),IF(AND(V35=V34,V35&lt;&gt;V33),IF(AC35&gt;AC34,3,IF(AC35=AC34,1,0)),""))</f>
        <v/>
      </c>
      <c r="Z35" s="133" t="str">
        <f t="shared" si="60"/>
        <v/>
      </c>
      <c r="AA35" s="852"/>
      <c r="AB35" s="853">
        <f>$I$21</f>
        <v>2</v>
      </c>
      <c r="AC35" s="854">
        <f>$J$21</f>
        <v>2</v>
      </c>
      <c r="AD35" s="133">
        <f t="shared" si="61"/>
        <v>0</v>
      </c>
      <c r="AE35" s="133" t="str">
        <f t="shared" si="62"/>
        <v/>
      </c>
    </row>
    <row r="36" ht="14.25" customHeight="1">
      <c r="O36" s="133"/>
      <c r="P36" s="848" t="str">
        <f>$P$4</f>
        <v>Slovenia</v>
      </c>
      <c r="Q36" s="133"/>
      <c r="R36" s="133"/>
      <c r="S36" s="133"/>
      <c r="T36" s="133"/>
      <c r="U36" s="133"/>
    </row>
    <row r="37" ht="14.25" customHeight="1">
      <c r="O37" s="133"/>
    </row>
    <row r="38" ht="14.25" customHeight="1">
      <c r="O38" s="133"/>
    </row>
    <row r="39" ht="14.25" customHeight="1">
      <c r="O39" s="133"/>
    </row>
    <row r="40" ht="14.25" customHeight="1">
      <c r="O40" s="133"/>
    </row>
    <row r="41" ht="14.25" customHeight="1">
      <c r="O41" s="133"/>
    </row>
    <row r="42" ht="14.25" customHeight="1">
      <c r="O42" s="133"/>
    </row>
    <row r="43" ht="14.25" customHeight="1">
      <c r="O43" s="133"/>
    </row>
    <row r="44" ht="14.25" customHeight="1">
      <c r="O44" s="133"/>
    </row>
    <row r="45" ht="14.25" customHeight="1">
      <c r="O45" s="133"/>
    </row>
    <row r="46" ht="14.25" customHeight="1">
      <c r="O46" s="133"/>
    </row>
    <row r="47" ht="14.25" customHeight="1">
      <c r="O47" s="133"/>
    </row>
    <row r="48" ht="14.25" customHeight="1">
      <c r="O48" s="133"/>
    </row>
    <row r="49" ht="14.25" customHeight="1">
      <c r="O49" s="133"/>
    </row>
    <row r="50" ht="14.25" customHeight="1">
      <c r="O50" s="133"/>
    </row>
    <row r="51" ht="14.25" customHeight="1">
      <c r="O51" s="133"/>
    </row>
    <row r="52" ht="14.25" customHeight="1">
      <c r="O52" s="133"/>
    </row>
    <row r="53" ht="14.25" customHeight="1">
      <c r="O53" s="133"/>
    </row>
    <row r="54" ht="14.25" customHeight="1">
      <c r="O54" s="133"/>
    </row>
    <row r="55" ht="14.25" customHeight="1">
      <c r="O55" s="133"/>
    </row>
    <row r="56" ht="14.25" customHeight="1">
      <c r="O56" s="133"/>
    </row>
    <row r="57" ht="14.25" customHeight="1">
      <c r="O57" s="133"/>
    </row>
    <row r="58" ht="14.25" customHeight="1">
      <c r="O58" s="133"/>
    </row>
    <row r="59" ht="14.25" customHeight="1">
      <c r="O59" s="133"/>
    </row>
    <row r="60" ht="14.25" customHeight="1">
      <c r="O60" s="133"/>
    </row>
    <row r="61" ht="14.25" customHeight="1">
      <c r="O61" s="133"/>
    </row>
    <row r="62" ht="14.25" customHeight="1">
      <c r="O62" s="133"/>
    </row>
    <row r="63" ht="14.25" customHeight="1">
      <c r="O63" s="133"/>
    </row>
    <row r="64" ht="14.25" customHeight="1">
      <c r="O64" s="133"/>
    </row>
    <row r="65" ht="14.25" customHeight="1">
      <c r="O65" s="133"/>
    </row>
    <row r="66" ht="14.25" customHeight="1">
      <c r="O66" s="133"/>
    </row>
    <row r="67" ht="14.25" customHeight="1">
      <c r="O67" s="133"/>
    </row>
    <row r="68" ht="14.25" customHeight="1">
      <c r="O68" s="133"/>
    </row>
    <row r="69" ht="14.25" customHeight="1">
      <c r="O69" s="133"/>
    </row>
    <row r="70" ht="14.25" customHeight="1">
      <c r="O70" s="133"/>
    </row>
    <row r="71" ht="14.25" customHeight="1">
      <c r="O71" s="133"/>
    </row>
    <row r="72" ht="14.25" customHeight="1">
      <c r="O72" s="133"/>
    </row>
    <row r="73" ht="14.25" customHeight="1">
      <c r="O73" s="133"/>
    </row>
    <row r="74" ht="14.25" customHeight="1">
      <c r="O74" s="133"/>
    </row>
    <row r="75" ht="14.25" customHeight="1">
      <c r="O75" s="133"/>
    </row>
    <row r="76" ht="14.25" customHeight="1">
      <c r="O76" s="133"/>
    </row>
    <row r="77" ht="14.25" customHeight="1">
      <c r="O77" s="133"/>
    </row>
    <row r="78" ht="14.25" customHeight="1">
      <c r="O78" s="133"/>
    </row>
    <row r="79" ht="14.25" customHeight="1">
      <c r="O79" s="133"/>
    </row>
    <row r="80" ht="14.25" customHeight="1">
      <c r="O80" s="133"/>
    </row>
    <row r="81" ht="14.25" customHeight="1">
      <c r="O81" s="133"/>
    </row>
    <row r="82" ht="14.25" customHeight="1">
      <c r="O82" s="133"/>
    </row>
    <row r="83" ht="14.25" customHeight="1">
      <c r="O83" s="133"/>
    </row>
    <row r="84" ht="14.25" customHeight="1">
      <c r="O84" s="133"/>
    </row>
    <row r="85" ht="14.25" customHeight="1">
      <c r="O85" s="133"/>
    </row>
    <row r="86" ht="14.25" customHeight="1">
      <c r="O86" s="133"/>
    </row>
    <row r="87" ht="14.25" customHeight="1">
      <c r="O87" s="133"/>
    </row>
    <row r="88" ht="14.25" customHeight="1">
      <c r="O88" s="133"/>
    </row>
    <row r="89" ht="14.25" customHeight="1">
      <c r="O89" s="133"/>
    </row>
    <row r="90" ht="14.25" customHeight="1">
      <c r="O90" s="133"/>
    </row>
    <row r="91" ht="14.25" customHeight="1">
      <c r="O91" s="133"/>
    </row>
    <row r="92" ht="14.25" customHeight="1">
      <c r="O92" s="133"/>
    </row>
    <row r="93" ht="14.25" customHeight="1">
      <c r="O93" s="133"/>
    </row>
    <row r="94" ht="14.25" customHeight="1">
      <c r="O94" s="133"/>
    </row>
    <row r="95" ht="14.25" customHeight="1">
      <c r="O95" s="133"/>
    </row>
    <row r="96" ht="14.25" customHeight="1">
      <c r="O96" s="133"/>
    </row>
    <row r="97" ht="14.25" customHeight="1">
      <c r="O97" s="133"/>
    </row>
    <row r="98" ht="14.25" customHeight="1">
      <c r="O98" s="133"/>
    </row>
    <row r="99" ht="14.25" customHeight="1">
      <c r="O99" s="133"/>
    </row>
    <row r="100" ht="14.25" customHeight="1">
      <c r="O100" s="133"/>
    </row>
    <row r="101" ht="14.25" customHeight="1">
      <c r="O101" s="133"/>
    </row>
    <row r="102" ht="14.25" customHeight="1">
      <c r="O102" s="133"/>
    </row>
    <row r="103" ht="14.25" customHeight="1">
      <c r="O103" s="133"/>
    </row>
    <row r="104" ht="14.25" customHeight="1">
      <c r="O104" s="133"/>
    </row>
    <row r="105" ht="14.25" customHeight="1">
      <c r="O105" s="133"/>
    </row>
    <row r="106" ht="14.25" customHeight="1">
      <c r="O106" s="133"/>
    </row>
    <row r="107" ht="14.25" customHeight="1">
      <c r="O107" s="133"/>
    </row>
    <row r="108" ht="14.25" customHeight="1">
      <c r="O108" s="133"/>
    </row>
    <row r="109" ht="14.25" customHeight="1">
      <c r="O109" s="133"/>
    </row>
    <row r="110" ht="14.25" customHeight="1">
      <c r="O110" s="133"/>
    </row>
    <row r="111" ht="14.25" customHeight="1">
      <c r="O111" s="133"/>
    </row>
    <row r="112" ht="14.25" customHeight="1">
      <c r="O112" s="133"/>
    </row>
    <row r="113" ht="14.25" customHeight="1">
      <c r="O113" s="133"/>
    </row>
    <row r="114" ht="14.25" customHeight="1">
      <c r="O114" s="133"/>
    </row>
    <row r="115" ht="14.25" customHeight="1">
      <c r="O115" s="133"/>
    </row>
    <row r="116" ht="14.25" customHeight="1">
      <c r="O116" s="133"/>
    </row>
    <row r="117" ht="14.25" customHeight="1">
      <c r="O117" s="133"/>
    </row>
    <row r="118" ht="14.25" customHeight="1">
      <c r="O118" s="133"/>
    </row>
    <row r="119" ht="14.25" customHeight="1">
      <c r="O119" s="133"/>
    </row>
    <row r="120" ht="14.25" customHeight="1">
      <c r="O120" s="133"/>
    </row>
    <row r="121" ht="14.25" customHeight="1">
      <c r="O121" s="133"/>
    </row>
    <row r="122" ht="14.25" customHeight="1">
      <c r="O122" s="133"/>
    </row>
    <row r="123" ht="14.25" customHeight="1">
      <c r="O123" s="133"/>
    </row>
    <row r="124" ht="14.25" customHeight="1">
      <c r="O124" s="133"/>
    </row>
    <row r="125" ht="14.25" customHeight="1">
      <c r="O125" s="133"/>
    </row>
    <row r="126" ht="14.25" customHeight="1">
      <c r="O126" s="133"/>
    </row>
    <row r="127" ht="14.25" customHeight="1">
      <c r="O127" s="133"/>
    </row>
    <row r="128" ht="14.25" customHeight="1">
      <c r="O128" s="133"/>
    </row>
    <row r="129" ht="14.25" customHeight="1">
      <c r="O129" s="133"/>
    </row>
    <row r="130" ht="14.25" customHeight="1">
      <c r="O130" s="133"/>
    </row>
    <row r="131" ht="14.25" customHeight="1">
      <c r="O131" s="133"/>
    </row>
    <row r="132" ht="14.25" customHeight="1">
      <c r="O132" s="133"/>
    </row>
    <row r="133" ht="14.25" customHeight="1">
      <c r="O133" s="133"/>
    </row>
    <row r="134" ht="14.25" customHeight="1">
      <c r="O134" s="133"/>
    </row>
    <row r="135" ht="14.25" customHeight="1">
      <c r="O135" s="133"/>
    </row>
    <row r="136" ht="14.25" customHeight="1">
      <c r="O136" s="133"/>
    </row>
    <row r="137" ht="14.25" customHeight="1">
      <c r="O137" s="133"/>
    </row>
    <row r="138" ht="14.25" customHeight="1">
      <c r="O138" s="133"/>
    </row>
    <row r="139" ht="14.25" customHeight="1">
      <c r="O139" s="133"/>
    </row>
    <row r="140" ht="14.25" customHeight="1">
      <c r="O140" s="133"/>
    </row>
    <row r="141" ht="14.25" customHeight="1">
      <c r="O141" s="133"/>
    </row>
    <row r="142" ht="14.25" customHeight="1">
      <c r="O142" s="133"/>
    </row>
    <row r="143" ht="14.25" customHeight="1">
      <c r="O143" s="133"/>
    </row>
    <row r="144" ht="14.25" customHeight="1">
      <c r="O144" s="133"/>
    </row>
    <row r="145" ht="14.25" customHeight="1">
      <c r="O145" s="133"/>
    </row>
    <row r="146" ht="14.25" customHeight="1">
      <c r="O146" s="133"/>
    </row>
    <row r="147" ht="14.25" customHeight="1">
      <c r="O147" s="133"/>
    </row>
    <row r="148" ht="14.25" customHeight="1">
      <c r="O148" s="133"/>
    </row>
    <row r="149" ht="14.25" customHeight="1">
      <c r="O149" s="133"/>
    </row>
    <row r="150" ht="14.25" customHeight="1">
      <c r="O150" s="133"/>
    </row>
    <row r="151" ht="14.25" customHeight="1">
      <c r="O151" s="133"/>
    </row>
    <row r="152" ht="14.25" customHeight="1">
      <c r="O152" s="133"/>
    </row>
    <row r="153" ht="14.25" customHeight="1">
      <c r="O153" s="133"/>
    </row>
    <row r="154" ht="14.25" customHeight="1">
      <c r="O154" s="133"/>
    </row>
    <row r="155" ht="14.25" customHeight="1">
      <c r="O155" s="133"/>
    </row>
    <row r="156" ht="14.25" customHeight="1">
      <c r="O156" s="133"/>
    </row>
    <row r="157" ht="14.25" customHeight="1">
      <c r="O157" s="133"/>
    </row>
    <row r="158" ht="14.25" customHeight="1">
      <c r="O158" s="133"/>
    </row>
    <row r="159" ht="14.25" customHeight="1">
      <c r="O159" s="133"/>
    </row>
    <row r="160" ht="14.25" customHeight="1">
      <c r="O160" s="133"/>
    </row>
    <row r="161" ht="14.25" customHeight="1">
      <c r="O161" s="133"/>
    </row>
    <row r="162" ht="14.25" customHeight="1">
      <c r="O162" s="133"/>
    </row>
    <row r="163" ht="14.25" customHeight="1">
      <c r="O163" s="133"/>
    </row>
    <row r="164" ht="14.25" customHeight="1">
      <c r="O164" s="133"/>
    </row>
    <row r="165" ht="14.25" customHeight="1">
      <c r="O165" s="133"/>
    </row>
    <row r="166" ht="14.25" customHeight="1">
      <c r="O166" s="133"/>
    </row>
    <row r="167" ht="14.25" customHeight="1">
      <c r="O167" s="133"/>
    </row>
    <row r="168" ht="14.25" customHeight="1">
      <c r="O168" s="133"/>
    </row>
    <row r="169" ht="14.25" customHeight="1">
      <c r="O169" s="133"/>
    </row>
    <row r="170" ht="14.25" customHeight="1">
      <c r="O170" s="133"/>
    </row>
    <row r="171" ht="14.25" customHeight="1">
      <c r="O171" s="133"/>
    </row>
    <row r="172" ht="14.25" customHeight="1">
      <c r="O172" s="133"/>
    </row>
    <row r="173" ht="14.25" customHeight="1">
      <c r="O173" s="133"/>
    </row>
    <row r="174" ht="14.25" customHeight="1">
      <c r="O174" s="133"/>
    </row>
    <row r="175" ht="14.25" customHeight="1">
      <c r="O175" s="133"/>
    </row>
    <row r="176" ht="14.25" customHeight="1">
      <c r="O176" s="133"/>
    </row>
    <row r="177" ht="14.25" customHeight="1">
      <c r="O177" s="133"/>
    </row>
    <row r="178" ht="14.25" customHeight="1">
      <c r="O178" s="133"/>
    </row>
    <row r="179" ht="14.25" customHeight="1">
      <c r="O179" s="133"/>
    </row>
    <row r="180" ht="14.25" customHeight="1">
      <c r="O180" s="133"/>
    </row>
    <row r="181" ht="14.25" customHeight="1">
      <c r="O181" s="133"/>
    </row>
    <row r="182" ht="14.25" customHeight="1">
      <c r="O182" s="133"/>
    </row>
    <row r="183" ht="14.25" customHeight="1">
      <c r="O183" s="133"/>
    </row>
    <row r="184" ht="14.25" customHeight="1">
      <c r="O184" s="133"/>
    </row>
    <row r="185" ht="14.25" customHeight="1">
      <c r="O185" s="133"/>
    </row>
    <row r="186" ht="14.25" customHeight="1">
      <c r="O186" s="133"/>
    </row>
    <row r="187" ht="14.25" customHeight="1">
      <c r="O187" s="133"/>
    </row>
    <row r="188" ht="14.25" customHeight="1">
      <c r="O188" s="133"/>
    </row>
    <row r="189" ht="14.25" customHeight="1">
      <c r="O189" s="133"/>
    </row>
    <row r="190" ht="14.25" customHeight="1">
      <c r="O190" s="133"/>
    </row>
    <row r="191" ht="14.25" customHeight="1">
      <c r="O191" s="133"/>
    </row>
    <row r="192" ht="14.25" customHeight="1">
      <c r="O192" s="133"/>
    </row>
    <row r="193" ht="14.25" customHeight="1">
      <c r="O193" s="133"/>
    </row>
    <row r="194" ht="14.25" customHeight="1">
      <c r="O194" s="133"/>
    </row>
    <row r="195" ht="14.25" customHeight="1">
      <c r="O195" s="133"/>
    </row>
    <row r="196" ht="14.25" customHeight="1">
      <c r="O196" s="133"/>
    </row>
    <row r="197" ht="14.25" customHeight="1">
      <c r="O197" s="133"/>
    </row>
    <row r="198" ht="14.25" customHeight="1">
      <c r="O198" s="133"/>
    </row>
    <row r="199" ht="14.25" customHeight="1">
      <c r="O199" s="133"/>
    </row>
    <row r="200" ht="14.25" customHeight="1">
      <c r="O200" s="133"/>
    </row>
    <row r="201" ht="14.25" customHeight="1">
      <c r="O201" s="133"/>
    </row>
    <row r="202" ht="14.25" customHeight="1">
      <c r="O202" s="133"/>
    </row>
    <row r="203" ht="14.25" customHeight="1">
      <c r="O203" s="133"/>
    </row>
    <row r="204" ht="14.25" customHeight="1">
      <c r="O204" s="133"/>
    </row>
    <row r="205" ht="14.25" customHeight="1">
      <c r="O205" s="133"/>
    </row>
    <row r="206" ht="14.25" customHeight="1">
      <c r="O206" s="133"/>
    </row>
    <row r="207" ht="14.25" customHeight="1">
      <c r="O207" s="133"/>
    </row>
    <row r="208" ht="14.25" customHeight="1">
      <c r="O208" s="133"/>
    </row>
    <row r="209" ht="14.25" customHeight="1">
      <c r="O209" s="133"/>
    </row>
    <row r="210" ht="14.25" customHeight="1">
      <c r="O210" s="133"/>
    </row>
    <row r="211" ht="14.25" customHeight="1">
      <c r="O211" s="133"/>
    </row>
    <row r="212" ht="14.25" customHeight="1">
      <c r="O212" s="133"/>
    </row>
    <row r="213" ht="14.25" customHeight="1">
      <c r="O213" s="133"/>
    </row>
    <row r="214" ht="14.25" customHeight="1">
      <c r="O214" s="133"/>
    </row>
    <row r="215" ht="14.25" customHeight="1">
      <c r="O215" s="133"/>
    </row>
    <row r="216" ht="14.25" customHeight="1">
      <c r="O216" s="133"/>
    </row>
    <row r="217" ht="14.25" customHeight="1">
      <c r="O217" s="133"/>
    </row>
    <row r="218" ht="14.25" customHeight="1">
      <c r="O218" s="133"/>
    </row>
    <row r="219" ht="14.25" customHeight="1">
      <c r="O219" s="133"/>
    </row>
    <row r="220" ht="14.25" customHeight="1">
      <c r="O220" s="133"/>
    </row>
    <row r="221" ht="14.25" customHeight="1">
      <c r="O221" s="133"/>
    </row>
    <row r="222" ht="14.25" customHeight="1">
      <c r="O222" s="133"/>
    </row>
    <row r="223" ht="14.25" customHeight="1">
      <c r="O223" s="133"/>
    </row>
    <row r="224" ht="14.25" customHeight="1">
      <c r="O224" s="133"/>
    </row>
    <row r="225" ht="14.25" customHeight="1">
      <c r="O225" s="133"/>
    </row>
    <row r="226" ht="14.25" customHeight="1">
      <c r="O226" s="133"/>
    </row>
    <row r="227" ht="14.25" customHeight="1">
      <c r="O227" s="133"/>
    </row>
    <row r="228" ht="14.25" customHeight="1">
      <c r="O228" s="133"/>
    </row>
    <row r="229" ht="14.25" customHeight="1">
      <c r="O229" s="133"/>
    </row>
    <row r="230" ht="14.25" customHeight="1">
      <c r="O230" s="133"/>
    </row>
    <row r="231" ht="14.25" customHeight="1">
      <c r="O231" s="133"/>
    </row>
    <row r="232" ht="14.25" customHeight="1">
      <c r="O232" s="133"/>
    </row>
    <row r="233" ht="14.25" customHeight="1">
      <c r="O233" s="133"/>
    </row>
    <row r="234" ht="14.25" customHeight="1">
      <c r="O234" s="133"/>
    </row>
    <row r="235" ht="14.25" customHeight="1">
      <c r="O235" s="133"/>
    </row>
    <row r="236" ht="14.25" customHeight="1">
      <c r="O236" s="133"/>
    </row>
    <row r="237" ht="14.25" customHeight="1">
      <c r="O237" s="133"/>
    </row>
    <row r="238" ht="14.25" customHeight="1">
      <c r="O238" s="133"/>
    </row>
    <row r="239" ht="14.25" customHeight="1">
      <c r="O239" s="133"/>
    </row>
    <row r="240" ht="14.25" customHeight="1">
      <c r="O240" s="133"/>
    </row>
    <row r="241" ht="14.25" customHeight="1">
      <c r="O241" s="133"/>
    </row>
    <row r="242" ht="14.25" customHeight="1">
      <c r="O242" s="133"/>
    </row>
    <row r="243" ht="14.25" customHeight="1">
      <c r="O243" s="133"/>
    </row>
    <row r="244" ht="14.25" customHeight="1">
      <c r="O244" s="133"/>
    </row>
    <row r="245" ht="14.25" customHeight="1">
      <c r="O245" s="133"/>
    </row>
    <row r="246" ht="14.25" customHeight="1">
      <c r="O246" s="133"/>
    </row>
    <row r="247" ht="14.25" customHeight="1">
      <c r="O247" s="133"/>
    </row>
    <row r="248" ht="14.25" customHeight="1">
      <c r="O248" s="133"/>
    </row>
    <row r="249" ht="14.25" customHeight="1">
      <c r="O249" s="133"/>
    </row>
    <row r="250" ht="14.25" customHeight="1">
      <c r="O250" s="133"/>
    </row>
    <row r="251" ht="14.25" customHeight="1">
      <c r="O251" s="133"/>
    </row>
    <row r="252" ht="14.25" customHeight="1">
      <c r="O252" s="133"/>
    </row>
    <row r="253" ht="14.25" customHeight="1">
      <c r="O253" s="133"/>
    </row>
    <row r="254" ht="14.25" customHeight="1">
      <c r="O254" s="133"/>
    </row>
    <row r="255" ht="14.25" customHeight="1">
      <c r="O255" s="133"/>
    </row>
    <row r="256" ht="14.25" customHeight="1">
      <c r="O256" s="133"/>
    </row>
    <row r="257" ht="14.25" customHeight="1">
      <c r="O257" s="133"/>
    </row>
    <row r="258" ht="14.25" customHeight="1">
      <c r="O258" s="133"/>
    </row>
    <row r="259" ht="14.25" customHeight="1">
      <c r="O259" s="133"/>
    </row>
    <row r="260" ht="14.25" customHeight="1">
      <c r="O260" s="133"/>
    </row>
    <row r="261" ht="14.25" customHeight="1">
      <c r="O261" s="133"/>
    </row>
    <row r="262" ht="14.25" customHeight="1">
      <c r="O262" s="133"/>
    </row>
    <row r="263" ht="14.25" customHeight="1">
      <c r="O263" s="133"/>
    </row>
    <row r="264" ht="14.25" customHeight="1">
      <c r="O264" s="133"/>
    </row>
    <row r="265" ht="14.25" customHeight="1">
      <c r="O265" s="133"/>
    </row>
    <row r="266" ht="14.25" customHeight="1">
      <c r="O266" s="133"/>
    </row>
    <row r="267" ht="14.25" customHeight="1">
      <c r="O267" s="133"/>
    </row>
    <row r="268" ht="14.25" customHeight="1">
      <c r="O268" s="133"/>
    </row>
    <row r="269" ht="14.25" customHeight="1">
      <c r="O269" s="133"/>
    </row>
    <row r="270" ht="14.25" customHeight="1">
      <c r="O270" s="133"/>
    </row>
    <row r="271" ht="14.25" customHeight="1">
      <c r="O271" s="133"/>
    </row>
    <row r="272" ht="14.25" customHeight="1">
      <c r="O272" s="133"/>
    </row>
    <row r="273" ht="14.25" customHeight="1">
      <c r="O273" s="133"/>
    </row>
    <row r="274" ht="14.25" customHeight="1">
      <c r="O274" s="133"/>
    </row>
    <row r="275" ht="14.25" customHeight="1">
      <c r="O275" s="133"/>
    </row>
    <row r="276" ht="14.25" customHeight="1">
      <c r="O276" s="133"/>
    </row>
    <row r="277" ht="14.25" customHeight="1">
      <c r="O277" s="133"/>
    </row>
    <row r="278" ht="14.25" customHeight="1">
      <c r="O278" s="133"/>
    </row>
    <row r="279" ht="14.25" customHeight="1">
      <c r="O279" s="133"/>
    </row>
    <row r="280" ht="14.25" customHeight="1">
      <c r="O280" s="133"/>
    </row>
    <row r="281" ht="14.25" customHeight="1">
      <c r="O281" s="133"/>
    </row>
    <row r="282" ht="14.25" customHeight="1">
      <c r="O282" s="133"/>
    </row>
    <row r="283" ht="14.25" customHeight="1">
      <c r="O283" s="133"/>
    </row>
    <row r="284" ht="14.25" customHeight="1">
      <c r="O284" s="133"/>
    </row>
    <row r="285" ht="14.25" customHeight="1">
      <c r="O285" s="133"/>
    </row>
    <row r="286" ht="14.25" customHeight="1">
      <c r="O286" s="133"/>
    </row>
    <row r="287" ht="14.25" customHeight="1">
      <c r="O287" s="133"/>
    </row>
    <row r="288" ht="14.25" customHeight="1">
      <c r="O288" s="133"/>
    </row>
    <row r="289" ht="14.25" customHeight="1">
      <c r="O289" s="133"/>
    </row>
    <row r="290" ht="14.25" customHeight="1">
      <c r="O290" s="133"/>
    </row>
    <row r="291" ht="14.25" customHeight="1">
      <c r="O291" s="133"/>
    </row>
    <row r="292" ht="14.25" customHeight="1">
      <c r="O292" s="133"/>
    </row>
    <row r="293" ht="14.25" customHeight="1">
      <c r="O293" s="133"/>
    </row>
    <row r="294" ht="14.25" customHeight="1">
      <c r="O294" s="133"/>
    </row>
    <row r="295" ht="14.25" customHeight="1">
      <c r="O295" s="133"/>
    </row>
    <row r="296" ht="14.25" customHeight="1">
      <c r="O296" s="133"/>
    </row>
    <row r="297" ht="14.25" customHeight="1">
      <c r="O297" s="133"/>
    </row>
    <row r="298" ht="14.25" customHeight="1">
      <c r="O298" s="133"/>
    </row>
    <row r="299" ht="14.25" customHeight="1">
      <c r="O299" s="133"/>
    </row>
    <row r="300" ht="14.25" customHeight="1">
      <c r="O300" s="133"/>
    </row>
    <row r="301" ht="14.25" customHeight="1">
      <c r="O301" s="133"/>
    </row>
    <row r="302" ht="14.25" customHeight="1">
      <c r="O302" s="133"/>
    </row>
    <row r="303" ht="14.25" customHeight="1">
      <c r="O303" s="133"/>
    </row>
    <row r="304" ht="14.25" customHeight="1">
      <c r="O304" s="133"/>
    </row>
    <row r="305" ht="14.25" customHeight="1">
      <c r="O305" s="133"/>
    </row>
    <row r="306" ht="14.25" customHeight="1">
      <c r="O306" s="133"/>
    </row>
    <row r="307" ht="14.25" customHeight="1">
      <c r="O307" s="133"/>
    </row>
    <row r="308" ht="14.25" customHeight="1">
      <c r="O308" s="133"/>
    </row>
    <row r="309" ht="14.25" customHeight="1">
      <c r="O309" s="133"/>
    </row>
    <row r="310" ht="14.25" customHeight="1">
      <c r="O310" s="133"/>
    </row>
    <row r="311" ht="14.25" customHeight="1">
      <c r="O311" s="133"/>
    </row>
    <row r="312" ht="14.25" customHeight="1">
      <c r="O312" s="133"/>
    </row>
    <row r="313" ht="14.25" customHeight="1">
      <c r="O313" s="133"/>
    </row>
    <row r="314" ht="14.25" customHeight="1">
      <c r="O314" s="133"/>
    </row>
    <row r="315" ht="14.25" customHeight="1">
      <c r="O315" s="133"/>
    </row>
    <row r="316" ht="14.25" customHeight="1">
      <c r="O316" s="133"/>
    </row>
    <row r="317" ht="14.25" customHeight="1">
      <c r="O317" s="133"/>
    </row>
    <row r="318" ht="14.25" customHeight="1">
      <c r="O318" s="133"/>
    </row>
    <row r="319" ht="14.25" customHeight="1">
      <c r="O319" s="133"/>
    </row>
    <row r="320" ht="14.25" customHeight="1">
      <c r="O320" s="133"/>
    </row>
    <row r="321" ht="14.25" customHeight="1">
      <c r="O321" s="133"/>
    </row>
    <row r="322" ht="14.25" customHeight="1">
      <c r="O322" s="133"/>
    </row>
    <row r="323" ht="14.25" customHeight="1">
      <c r="O323" s="133"/>
    </row>
    <row r="324" ht="14.25" customHeight="1">
      <c r="O324" s="133"/>
    </row>
    <row r="325" ht="14.25" customHeight="1">
      <c r="O325" s="133"/>
    </row>
    <row r="326" ht="14.25" customHeight="1">
      <c r="O326" s="133"/>
    </row>
    <row r="327" ht="14.25" customHeight="1">
      <c r="O327" s="133"/>
    </row>
    <row r="328" ht="14.25" customHeight="1">
      <c r="O328" s="133"/>
    </row>
    <row r="329" ht="14.25" customHeight="1">
      <c r="O329" s="133"/>
    </row>
    <row r="330" ht="14.25" customHeight="1">
      <c r="O330" s="133"/>
    </row>
    <row r="331" ht="14.25" customHeight="1">
      <c r="O331" s="133"/>
    </row>
    <row r="332" ht="14.25" customHeight="1">
      <c r="O332" s="133"/>
    </row>
    <row r="333" ht="14.25" customHeight="1">
      <c r="O333" s="133"/>
    </row>
    <row r="334" ht="14.25" customHeight="1">
      <c r="O334" s="133"/>
    </row>
    <row r="335" ht="14.25" customHeight="1">
      <c r="O335" s="133"/>
    </row>
    <row r="336" ht="14.25" customHeight="1">
      <c r="O336" s="133"/>
    </row>
    <row r="337" ht="14.25" customHeight="1">
      <c r="O337" s="133"/>
    </row>
    <row r="338" ht="14.25" customHeight="1">
      <c r="O338" s="133"/>
    </row>
    <row r="339" ht="14.25" customHeight="1">
      <c r="O339" s="133"/>
    </row>
    <row r="340" ht="14.25" customHeight="1">
      <c r="O340" s="133"/>
    </row>
    <row r="341" ht="14.25" customHeight="1">
      <c r="O341" s="133"/>
    </row>
    <row r="342" ht="14.25" customHeight="1">
      <c r="O342" s="133"/>
    </row>
    <row r="343" ht="14.25" customHeight="1">
      <c r="O343" s="133"/>
    </row>
    <row r="344" ht="14.25" customHeight="1">
      <c r="O344" s="133"/>
    </row>
    <row r="345" ht="14.25" customHeight="1">
      <c r="O345" s="133"/>
    </row>
    <row r="346" ht="14.25" customHeight="1">
      <c r="O346" s="133"/>
    </row>
    <row r="347" ht="14.25" customHeight="1">
      <c r="O347" s="133"/>
    </row>
    <row r="348" ht="14.25" customHeight="1">
      <c r="O348" s="133"/>
    </row>
    <row r="349" ht="14.25" customHeight="1">
      <c r="O349" s="133"/>
    </row>
    <row r="350" ht="14.25" customHeight="1">
      <c r="O350" s="133"/>
    </row>
    <row r="351" ht="14.25" customHeight="1">
      <c r="O351" s="133"/>
    </row>
    <row r="352" ht="14.25" customHeight="1">
      <c r="O352" s="133"/>
    </row>
    <row r="353" ht="14.25" customHeight="1">
      <c r="O353" s="133"/>
    </row>
    <row r="354" ht="14.25" customHeight="1">
      <c r="O354" s="133"/>
    </row>
    <row r="355" ht="14.25" customHeight="1">
      <c r="O355" s="133"/>
    </row>
    <row r="356" ht="14.25" customHeight="1">
      <c r="O356" s="133"/>
    </row>
    <row r="357" ht="14.25" customHeight="1">
      <c r="O357" s="133"/>
    </row>
    <row r="358" ht="14.25" customHeight="1">
      <c r="O358" s="133"/>
    </row>
    <row r="359" ht="14.25" customHeight="1">
      <c r="O359" s="133"/>
    </row>
    <row r="360" ht="14.25" customHeight="1">
      <c r="O360" s="133"/>
    </row>
    <row r="361" ht="14.25" customHeight="1">
      <c r="O361" s="133"/>
    </row>
    <row r="362" ht="14.25" customHeight="1">
      <c r="O362" s="133"/>
    </row>
    <row r="363" ht="14.25" customHeight="1">
      <c r="O363" s="133"/>
    </row>
    <row r="364" ht="14.25" customHeight="1">
      <c r="O364" s="133"/>
    </row>
    <row r="365" ht="14.25" customHeight="1">
      <c r="O365" s="133"/>
    </row>
    <row r="366" ht="14.25" customHeight="1">
      <c r="O366" s="133"/>
    </row>
    <row r="367" ht="14.25" customHeight="1">
      <c r="O367" s="133"/>
    </row>
    <row r="368" ht="14.25" customHeight="1">
      <c r="O368" s="133"/>
    </row>
    <row r="369" ht="14.25" customHeight="1">
      <c r="O369" s="133"/>
    </row>
    <row r="370" ht="14.25" customHeight="1">
      <c r="O370" s="133"/>
    </row>
    <row r="371" ht="14.25" customHeight="1">
      <c r="O371" s="133"/>
    </row>
    <row r="372" ht="14.25" customHeight="1">
      <c r="O372" s="133"/>
    </row>
    <row r="373" ht="14.25" customHeight="1">
      <c r="O373" s="133"/>
    </row>
    <row r="374" ht="14.25" customHeight="1">
      <c r="O374" s="133"/>
    </row>
    <row r="375" ht="14.25" customHeight="1">
      <c r="O375" s="133"/>
    </row>
    <row r="376" ht="14.25" customHeight="1">
      <c r="O376" s="133"/>
    </row>
    <row r="377" ht="14.25" customHeight="1">
      <c r="O377" s="133"/>
    </row>
    <row r="378" ht="14.25" customHeight="1">
      <c r="O378" s="133"/>
    </row>
    <row r="379" ht="14.25" customHeight="1">
      <c r="O379" s="133"/>
    </row>
    <row r="380" ht="14.25" customHeight="1">
      <c r="O380" s="133"/>
    </row>
    <row r="381" ht="14.25" customHeight="1">
      <c r="O381" s="133"/>
    </row>
    <row r="382" ht="14.25" customHeight="1">
      <c r="O382" s="133"/>
    </row>
    <row r="383" ht="14.25" customHeight="1">
      <c r="O383" s="133"/>
    </row>
    <row r="384" ht="14.25" customHeight="1">
      <c r="O384" s="133"/>
    </row>
    <row r="385" ht="14.25" customHeight="1">
      <c r="O385" s="133"/>
    </row>
    <row r="386" ht="14.25" customHeight="1">
      <c r="O386" s="133"/>
    </row>
    <row r="387" ht="14.25" customHeight="1">
      <c r="O387" s="133"/>
    </row>
    <row r="388" ht="14.25" customHeight="1">
      <c r="O388" s="133"/>
    </row>
    <row r="389" ht="14.25" customHeight="1">
      <c r="O389" s="133"/>
    </row>
    <row r="390" ht="14.25" customHeight="1">
      <c r="O390" s="133"/>
    </row>
    <row r="391" ht="14.25" customHeight="1">
      <c r="O391" s="133"/>
    </row>
    <row r="392" ht="14.25" customHeight="1">
      <c r="O392" s="133"/>
    </row>
    <row r="393" ht="14.25" customHeight="1">
      <c r="O393" s="133"/>
    </row>
    <row r="394" ht="14.25" customHeight="1">
      <c r="O394" s="133"/>
    </row>
    <row r="395" ht="14.25" customHeight="1">
      <c r="O395" s="133"/>
    </row>
    <row r="396" ht="14.25" customHeight="1">
      <c r="O396" s="133"/>
    </row>
    <row r="397" ht="14.25" customHeight="1">
      <c r="O397" s="133"/>
    </row>
    <row r="398" ht="14.25" customHeight="1">
      <c r="O398" s="133"/>
    </row>
    <row r="399" ht="14.25" customHeight="1">
      <c r="O399" s="133"/>
    </row>
    <row r="400" ht="14.25" customHeight="1">
      <c r="O400" s="133"/>
    </row>
    <row r="401" ht="14.25" customHeight="1">
      <c r="O401" s="133"/>
    </row>
    <row r="402" ht="14.25" customHeight="1">
      <c r="O402" s="133"/>
    </row>
    <row r="403" ht="14.25" customHeight="1">
      <c r="O403" s="133"/>
    </row>
    <row r="404" ht="14.25" customHeight="1">
      <c r="O404" s="133"/>
    </row>
    <row r="405" ht="14.25" customHeight="1">
      <c r="O405" s="133"/>
    </row>
    <row r="406" ht="14.25" customHeight="1">
      <c r="O406" s="133"/>
    </row>
    <row r="407" ht="14.25" customHeight="1">
      <c r="O407" s="133"/>
    </row>
    <row r="408" ht="14.25" customHeight="1">
      <c r="O408" s="133"/>
    </row>
    <row r="409" ht="14.25" customHeight="1">
      <c r="O409" s="133"/>
    </row>
    <row r="410" ht="14.25" customHeight="1">
      <c r="O410" s="133"/>
    </row>
    <row r="411" ht="14.25" customHeight="1">
      <c r="O411" s="133"/>
    </row>
    <row r="412" ht="14.25" customHeight="1">
      <c r="O412" s="133"/>
    </row>
    <row r="413" ht="14.25" customHeight="1">
      <c r="O413" s="133"/>
    </row>
    <row r="414" ht="14.25" customHeight="1">
      <c r="O414" s="133"/>
    </row>
    <row r="415" ht="14.25" customHeight="1">
      <c r="O415" s="133"/>
    </row>
    <row r="416" ht="14.25" customHeight="1">
      <c r="O416" s="133"/>
    </row>
    <row r="417" ht="14.25" customHeight="1">
      <c r="O417" s="133"/>
    </row>
    <row r="418" ht="14.25" customHeight="1">
      <c r="O418" s="133"/>
    </row>
    <row r="419" ht="14.25" customHeight="1">
      <c r="O419" s="133"/>
    </row>
    <row r="420" ht="14.25" customHeight="1">
      <c r="O420" s="133"/>
    </row>
    <row r="421" ht="14.25" customHeight="1">
      <c r="O421" s="133"/>
    </row>
    <row r="422" ht="14.25" customHeight="1">
      <c r="O422" s="133"/>
    </row>
    <row r="423" ht="14.25" customHeight="1">
      <c r="O423" s="133"/>
    </row>
    <row r="424" ht="14.25" customHeight="1">
      <c r="O424" s="133"/>
    </row>
    <row r="425" ht="14.25" customHeight="1">
      <c r="O425" s="133"/>
    </row>
    <row r="426" ht="14.25" customHeight="1">
      <c r="O426" s="133"/>
    </row>
    <row r="427" ht="14.25" customHeight="1">
      <c r="O427" s="133"/>
    </row>
    <row r="428" ht="14.25" customHeight="1">
      <c r="O428" s="133"/>
    </row>
    <row r="429" ht="14.25" customHeight="1">
      <c r="O429" s="133"/>
    </row>
    <row r="430" ht="14.25" customHeight="1">
      <c r="O430" s="133"/>
    </row>
    <row r="431" ht="14.25" customHeight="1">
      <c r="O431" s="133"/>
    </row>
    <row r="432" ht="14.25" customHeight="1">
      <c r="O432" s="133"/>
    </row>
    <row r="433" ht="14.25" customHeight="1">
      <c r="O433" s="133"/>
    </row>
    <row r="434" ht="14.25" customHeight="1">
      <c r="O434" s="133"/>
    </row>
    <row r="435" ht="14.25" customHeight="1">
      <c r="O435" s="133"/>
    </row>
    <row r="436" ht="14.25" customHeight="1">
      <c r="O436" s="133"/>
    </row>
    <row r="437" ht="14.25" customHeight="1">
      <c r="O437" s="133"/>
    </row>
    <row r="438" ht="14.25" customHeight="1">
      <c r="O438" s="133"/>
    </row>
    <row r="439" ht="14.25" customHeight="1">
      <c r="O439" s="133"/>
    </row>
    <row r="440" ht="14.25" customHeight="1">
      <c r="O440" s="133"/>
    </row>
    <row r="441" ht="14.25" customHeight="1">
      <c r="O441" s="133"/>
    </row>
    <row r="442" ht="14.25" customHeight="1">
      <c r="O442" s="133"/>
    </row>
    <row r="443" ht="14.25" customHeight="1">
      <c r="O443" s="133"/>
    </row>
    <row r="444" ht="14.25" customHeight="1">
      <c r="O444" s="133"/>
    </row>
    <row r="445" ht="14.25" customHeight="1">
      <c r="O445" s="133"/>
    </row>
    <row r="446" ht="14.25" customHeight="1">
      <c r="O446" s="133"/>
    </row>
    <row r="447" ht="14.25" customHeight="1">
      <c r="O447" s="133"/>
    </row>
    <row r="448" ht="14.25" customHeight="1">
      <c r="O448" s="133"/>
    </row>
    <row r="449" ht="14.25" customHeight="1">
      <c r="O449" s="133"/>
    </row>
    <row r="450" ht="14.25" customHeight="1">
      <c r="O450" s="133"/>
    </row>
    <row r="451" ht="14.25" customHeight="1">
      <c r="O451" s="133"/>
    </row>
    <row r="452" ht="14.25" customHeight="1">
      <c r="O452" s="133"/>
    </row>
    <row r="453" ht="14.25" customHeight="1">
      <c r="O453" s="133"/>
    </row>
    <row r="454" ht="14.25" customHeight="1">
      <c r="O454" s="133"/>
    </row>
    <row r="455" ht="14.25" customHeight="1">
      <c r="O455" s="133"/>
    </row>
    <row r="456" ht="14.25" customHeight="1">
      <c r="O456" s="133"/>
    </row>
    <row r="457" ht="14.25" customHeight="1">
      <c r="O457" s="133"/>
    </row>
    <row r="458" ht="14.25" customHeight="1">
      <c r="O458" s="133"/>
    </row>
    <row r="459" ht="14.25" customHeight="1">
      <c r="O459" s="133"/>
    </row>
    <row r="460" ht="14.25" customHeight="1">
      <c r="O460" s="133"/>
    </row>
    <row r="461" ht="14.25" customHeight="1">
      <c r="O461" s="133"/>
    </row>
    <row r="462" ht="14.25" customHeight="1">
      <c r="O462" s="133"/>
    </row>
    <row r="463" ht="14.25" customHeight="1">
      <c r="O463" s="133"/>
    </row>
    <row r="464" ht="14.25" customHeight="1">
      <c r="O464" s="133"/>
    </row>
    <row r="465" ht="14.25" customHeight="1">
      <c r="O465" s="133"/>
    </row>
    <row r="466" ht="14.25" customHeight="1">
      <c r="O466" s="133"/>
    </row>
    <row r="467" ht="14.25" customHeight="1">
      <c r="O467" s="133"/>
    </row>
    <row r="468" ht="14.25" customHeight="1">
      <c r="O468" s="133"/>
    </row>
    <row r="469" ht="14.25" customHeight="1">
      <c r="O469" s="133"/>
    </row>
    <row r="470" ht="14.25" customHeight="1">
      <c r="O470" s="133"/>
    </row>
    <row r="471" ht="14.25" customHeight="1">
      <c r="O471" s="133"/>
    </row>
    <row r="472" ht="14.25" customHeight="1">
      <c r="O472" s="133"/>
    </row>
    <row r="473" ht="14.25" customHeight="1">
      <c r="O473" s="133"/>
    </row>
    <row r="474" ht="14.25" customHeight="1">
      <c r="O474" s="133"/>
    </row>
    <row r="475" ht="14.25" customHeight="1">
      <c r="O475" s="133"/>
    </row>
    <row r="476" ht="14.25" customHeight="1">
      <c r="O476" s="133"/>
    </row>
    <row r="477" ht="14.25" customHeight="1">
      <c r="O477" s="133"/>
    </row>
    <row r="478" ht="14.25" customHeight="1">
      <c r="O478" s="133"/>
    </row>
    <row r="479" ht="14.25" customHeight="1">
      <c r="O479" s="133"/>
    </row>
    <row r="480" ht="14.25" customHeight="1">
      <c r="O480" s="133"/>
    </row>
    <row r="481" ht="14.25" customHeight="1">
      <c r="O481" s="133"/>
    </row>
    <row r="482" ht="14.25" customHeight="1">
      <c r="O482" s="133"/>
    </row>
    <row r="483" ht="14.25" customHeight="1">
      <c r="O483" s="133"/>
    </row>
    <row r="484" ht="14.25" customHeight="1">
      <c r="O484" s="133"/>
    </row>
    <row r="485" ht="14.25" customHeight="1">
      <c r="O485" s="133"/>
    </row>
    <row r="486" ht="14.25" customHeight="1">
      <c r="O486" s="133"/>
    </row>
    <row r="487" ht="14.25" customHeight="1">
      <c r="O487" s="133"/>
    </row>
    <row r="488" ht="14.25" customHeight="1">
      <c r="O488" s="133"/>
    </row>
    <row r="489" ht="14.25" customHeight="1">
      <c r="O489" s="133"/>
    </row>
    <row r="490" ht="14.25" customHeight="1">
      <c r="O490" s="133"/>
    </row>
    <row r="491" ht="14.25" customHeight="1">
      <c r="O491" s="133"/>
    </row>
    <row r="492" ht="14.25" customHeight="1">
      <c r="O492" s="133"/>
    </row>
    <row r="493" ht="14.25" customHeight="1">
      <c r="O493" s="133"/>
    </row>
    <row r="494" ht="14.25" customHeight="1">
      <c r="O494" s="133"/>
    </row>
    <row r="495" ht="14.25" customHeight="1">
      <c r="O495" s="133"/>
    </row>
    <row r="496" ht="14.25" customHeight="1">
      <c r="O496" s="133"/>
    </row>
    <row r="497" ht="14.25" customHeight="1">
      <c r="O497" s="133"/>
    </row>
    <row r="498" ht="14.25" customHeight="1">
      <c r="O498" s="133"/>
    </row>
    <row r="499" ht="14.25" customHeight="1">
      <c r="O499" s="133"/>
    </row>
    <row r="500" ht="14.25" customHeight="1">
      <c r="O500" s="133"/>
    </row>
    <row r="501" ht="14.25" customHeight="1">
      <c r="O501" s="133"/>
    </row>
    <row r="502" ht="14.25" customHeight="1">
      <c r="O502" s="133"/>
    </row>
    <row r="503" ht="14.25" customHeight="1">
      <c r="O503" s="133"/>
    </row>
    <row r="504" ht="14.25" customHeight="1">
      <c r="O504" s="133"/>
    </row>
    <row r="505" ht="14.25" customHeight="1">
      <c r="O505" s="133"/>
    </row>
    <row r="506" ht="14.25" customHeight="1">
      <c r="O506" s="133"/>
    </row>
    <row r="507" ht="14.25" customHeight="1">
      <c r="O507" s="133"/>
    </row>
    <row r="508" ht="14.25" customHeight="1">
      <c r="O508" s="133"/>
    </row>
    <row r="509" ht="14.25" customHeight="1">
      <c r="O509" s="133"/>
    </row>
    <row r="510" ht="14.25" customHeight="1">
      <c r="O510" s="133"/>
    </row>
    <row r="511" ht="14.25" customHeight="1">
      <c r="O511" s="133"/>
    </row>
    <row r="512" ht="14.25" customHeight="1">
      <c r="O512" s="133"/>
    </row>
    <row r="513" ht="14.25" customHeight="1">
      <c r="O513" s="133"/>
    </row>
    <row r="514" ht="14.25" customHeight="1">
      <c r="O514" s="133"/>
    </row>
    <row r="515" ht="14.25" customHeight="1">
      <c r="O515" s="133"/>
    </row>
    <row r="516" ht="14.25" customHeight="1">
      <c r="O516" s="133"/>
    </row>
    <row r="517" ht="14.25" customHeight="1">
      <c r="O517" s="133"/>
    </row>
    <row r="518" ht="14.25" customHeight="1">
      <c r="O518" s="133"/>
    </row>
    <row r="519" ht="14.25" customHeight="1">
      <c r="O519" s="133"/>
    </row>
    <row r="520" ht="14.25" customHeight="1">
      <c r="O520" s="133"/>
    </row>
    <row r="521" ht="14.25" customHeight="1">
      <c r="O521" s="133"/>
    </row>
    <row r="522" ht="14.25" customHeight="1">
      <c r="O522" s="133"/>
    </row>
    <row r="523" ht="14.25" customHeight="1">
      <c r="O523" s="133"/>
    </row>
    <row r="524" ht="14.25" customHeight="1">
      <c r="O524" s="133"/>
    </row>
    <row r="525" ht="14.25" customHeight="1">
      <c r="O525" s="133"/>
    </row>
    <row r="526" ht="14.25" customHeight="1">
      <c r="O526" s="133"/>
    </row>
    <row r="527" ht="14.25" customHeight="1">
      <c r="O527" s="133"/>
    </row>
    <row r="528" ht="14.25" customHeight="1">
      <c r="O528" s="133"/>
    </row>
    <row r="529" ht="14.25" customHeight="1">
      <c r="O529" s="133"/>
    </row>
    <row r="530" ht="14.25" customHeight="1">
      <c r="O530" s="133"/>
    </row>
    <row r="531" ht="14.25" customHeight="1">
      <c r="O531" s="133"/>
    </row>
    <row r="532" ht="14.25" customHeight="1">
      <c r="O532" s="133"/>
    </row>
    <row r="533" ht="14.25" customHeight="1">
      <c r="O533" s="133"/>
    </row>
    <row r="534" ht="14.25" customHeight="1">
      <c r="O534" s="133"/>
    </row>
    <row r="535" ht="14.25" customHeight="1">
      <c r="O535" s="133"/>
    </row>
    <row r="536" ht="14.25" customHeight="1">
      <c r="O536" s="133"/>
    </row>
    <row r="537" ht="14.25" customHeight="1">
      <c r="O537" s="133"/>
    </row>
    <row r="538" ht="14.25" customHeight="1">
      <c r="O538" s="133"/>
    </row>
    <row r="539" ht="14.25" customHeight="1">
      <c r="O539" s="133"/>
    </row>
    <row r="540" ht="14.25" customHeight="1">
      <c r="O540" s="133"/>
    </row>
    <row r="541" ht="14.25" customHeight="1">
      <c r="O541" s="133"/>
    </row>
    <row r="542" ht="14.25" customHeight="1">
      <c r="O542" s="133"/>
    </row>
    <row r="543" ht="14.25" customHeight="1">
      <c r="O543" s="133"/>
    </row>
    <row r="544" ht="14.25" customHeight="1">
      <c r="O544" s="133"/>
    </row>
    <row r="545" ht="14.25" customHeight="1">
      <c r="O545" s="133"/>
    </row>
    <row r="546" ht="14.25" customHeight="1">
      <c r="O546" s="133"/>
    </row>
    <row r="547" ht="14.25" customHeight="1">
      <c r="O547" s="133"/>
    </row>
    <row r="548" ht="14.25" customHeight="1">
      <c r="O548" s="133"/>
    </row>
    <row r="549" ht="14.25" customHeight="1">
      <c r="O549" s="133"/>
    </row>
    <row r="550" ht="14.25" customHeight="1">
      <c r="O550" s="133"/>
    </row>
    <row r="551" ht="14.25" customHeight="1">
      <c r="O551" s="133"/>
    </row>
    <row r="552" ht="14.25" customHeight="1">
      <c r="O552" s="133"/>
    </row>
    <row r="553" ht="14.25" customHeight="1">
      <c r="O553" s="133"/>
    </row>
    <row r="554" ht="14.25" customHeight="1">
      <c r="O554" s="133"/>
    </row>
    <row r="555" ht="14.25" customHeight="1">
      <c r="O555" s="133"/>
    </row>
    <row r="556" ht="14.25" customHeight="1">
      <c r="O556" s="133"/>
    </row>
    <row r="557" ht="14.25" customHeight="1">
      <c r="O557" s="133"/>
    </row>
    <row r="558" ht="14.25" customHeight="1">
      <c r="O558" s="133"/>
    </row>
    <row r="559" ht="14.25" customHeight="1">
      <c r="O559" s="133"/>
    </row>
    <row r="560" ht="14.25" customHeight="1">
      <c r="O560" s="133"/>
    </row>
    <row r="561" ht="14.25" customHeight="1">
      <c r="O561" s="133"/>
    </row>
    <row r="562" ht="14.25" customHeight="1">
      <c r="O562" s="133"/>
    </row>
    <row r="563" ht="14.25" customHeight="1">
      <c r="O563" s="133"/>
    </row>
    <row r="564" ht="14.25" customHeight="1">
      <c r="O564" s="133"/>
    </row>
    <row r="565" ht="14.25" customHeight="1">
      <c r="O565" s="133"/>
    </row>
    <row r="566" ht="14.25" customHeight="1">
      <c r="O566" s="133"/>
    </row>
    <row r="567" ht="14.25" customHeight="1">
      <c r="O567" s="133"/>
    </row>
    <row r="568" ht="14.25" customHeight="1">
      <c r="O568" s="133"/>
    </row>
    <row r="569" ht="14.25" customHeight="1">
      <c r="O569" s="133"/>
    </row>
    <row r="570" ht="14.25" customHeight="1">
      <c r="O570" s="133"/>
    </row>
    <row r="571" ht="14.25" customHeight="1">
      <c r="O571" s="133"/>
    </row>
    <row r="572" ht="14.25" customHeight="1">
      <c r="O572" s="133"/>
    </row>
    <row r="573" ht="14.25" customHeight="1">
      <c r="O573" s="133"/>
    </row>
    <row r="574" ht="14.25" customHeight="1">
      <c r="O574" s="133"/>
    </row>
    <row r="575" ht="14.25" customHeight="1">
      <c r="O575" s="133"/>
    </row>
    <row r="576" ht="14.25" customHeight="1">
      <c r="O576" s="133"/>
    </row>
    <row r="577" ht="14.25" customHeight="1">
      <c r="O577" s="133"/>
    </row>
    <row r="578" ht="14.25" customHeight="1">
      <c r="O578" s="133"/>
    </row>
    <row r="579" ht="14.25" customHeight="1">
      <c r="O579" s="133"/>
    </row>
    <row r="580" ht="14.25" customHeight="1">
      <c r="O580" s="133"/>
    </row>
    <row r="581" ht="14.25" customHeight="1">
      <c r="O581" s="133"/>
    </row>
    <row r="582" ht="14.25" customHeight="1">
      <c r="O582" s="133"/>
    </row>
    <row r="583" ht="14.25" customHeight="1">
      <c r="O583" s="133"/>
    </row>
    <row r="584" ht="14.25" customHeight="1">
      <c r="O584" s="133"/>
    </row>
    <row r="585" ht="14.25" customHeight="1">
      <c r="O585" s="133"/>
    </row>
    <row r="586" ht="14.25" customHeight="1">
      <c r="O586" s="133"/>
    </row>
    <row r="587" ht="14.25" customHeight="1">
      <c r="O587" s="133"/>
    </row>
    <row r="588" ht="14.25" customHeight="1">
      <c r="O588" s="133"/>
    </row>
    <row r="589" ht="14.25" customHeight="1">
      <c r="O589" s="133"/>
    </row>
    <row r="590" ht="14.25" customHeight="1">
      <c r="O590" s="133"/>
    </row>
    <row r="591" ht="14.25" customHeight="1">
      <c r="O591" s="133"/>
    </row>
    <row r="592" ht="14.25" customHeight="1">
      <c r="O592" s="133"/>
    </row>
    <row r="593" ht="14.25" customHeight="1">
      <c r="O593" s="133"/>
    </row>
    <row r="594" ht="14.25" customHeight="1">
      <c r="O594" s="133"/>
    </row>
    <row r="595" ht="14.25" customHeight="1">
      <c r="O595" s="133"/>
    </row>
    <row r="596" ht="14.25" customHeight="1">
      <c r="O596" s="133"/>
    </row>
    <row r="597" ht="14.25" customHeight="1">
      <c r="O597" s="133"/>
    </row>
    <row r="598" ht="14.25" customHeight="1">
      <c r="O598" s="133"/>
    </row>
    <row r="599" ht="14.25" customHeight="1">
      <c r="O599" s="133"/>
    </row>
    <row r="600" ht="14.25" customHeight="1">
      <c r="O600" s="133"/>
    </row>
    <row r="601" ht="14.25" customHeight="1">
      <c r="O601" s="133"/>
    </row>
    <row r="602" ht="14.25" customHeight="1">
      <c r="O602" s="133"/>
    </row>
    <row r="603" ht="14.25" customHeight="1">
      <c r="O603" s="133"/>
    </row>
    <row r="604" ht="14.25" customHeight="1">
      <c r="O604" s="133"/>
    </row>
    <row r="605" ht="14.25" customHeight="1">
      <c r="O605" s="133"/>
    </row>
    <row r="606" ht="14.25" customHeight="1">
      <c r="O606" s="133"/>
    </row>
    <row r="607" ht="14.25" customHeight="1">
      <c r="O607" s="133"/>
    </row>
    <row r="608" ht="14.25" customHeight="1">
      <c r="O608" s="133"/>
    </row>
    <row r="609" ht="14.25" customHeight="1">
      <c r="O609" s="133"/>
    </row>
    <row r="610" ht="14.25" customHeight="1">
      <c r="O610" s="133"/>
    </row>
    <row r="611" ht="14.25" customHeight="1">
      <c r="O611" s="133"/>
    </row>
    <row r="612" ht="14.25" customHeight="1">
      <c r="O612" s="133"/>
    </row>
    <row r="613" ht="14.25" customHeight="1">
      <c r="O613" s="133"/>
    </row>
    <row r="614" ht="14.25" customHeight="1">
      <c r="O614" s="133"/>
    </row>
    <row r="615" ht="14.25" customHeight="1">
      <c r="O615" s="133"/>
    </row>
    <row r="616" ht="14.25" customHeight="1">
      <c r="O616" s="133"/>
    </row>
    <row r="617" ht="14.25" customHeight="1">
      <c r="O617" s="133"/>
    </row>
    <row r="618" ht="14.25" customHeight="1">
      <c r="O618" s="133"/>
    </row>
    <row r="619" ht="14.25" customHeight="1">
      <c r="O619" s="133"/>
    </row>
    <row r="620" ht="14.25" customHeight="1">
      <c r="O620" s="133"/>
    </row>
    <row r="621" ht="14.25" customHeight="1">
      <c r="O621" s="133"/>
    </row>
    <row r="622" ht="14.25" customHeight="1">
      <c r="O622" s="133"/>
    </row>
    <row r="623" ht="14.25" customHeight="1">
      <c r="O623" s="133"/>
    </row>
    <row r="624" ht="14.25" customHeight="1">
      <c r="O624" s="133"/>
    </row>
    <row r="625" ht="14.25" customHeight="1">
      <c r="O625" s="133"/>
    </row>
    <row r="626" ht="14.25" customHeight="1">
      <c r="O626" s="133"/>
    </row>
    <row r="627" ht="14.25" customHeight="1">
      <c r="O627" s="133"/>
    </row>
    <row r="628" ht="14.25" customHeight="1">
      <c r="O628" s="133"/>
    </row>
    <row r="629" ht="14.25" customHeight="1">
      <c r="O629" s="133"/>
    </row>
    <row r="630" ht="14.25" customHeight="1">
      <c r="O630" s="133"/>
    </row>
    <row r="631" ht="14.25" customHeight="1">
      <c r="O631" s="133"/>
    </row>
    <row r="632" ht="14.25" customHeight="1">
      <c r="O632" s="133"/>
    </row>
    <row r="633" ht="14.25" customHeight="1">
      <c r="O633" s="133"/>
    </row>
    <row r="634" ht="14.25" customHeight="1">
      <c r="O634" s="133"/>
    </row>
    <row r="635" ht="14.25" customHeight="1">
      <c r="O635" s="133"/>
    </row>
    <row r="636" ht="14.25" customHeight="1">
      <c r="O636" s="133"/>
    </row>
    <row r="637" ht="14.25" customHeight="1">
      <c r="O637" s="133"/>
    </row>
    <row r="638" ht="14.25" customHeight="1">
      <c r="O638" s="133"/>
    </row>
    <row r="639" ht="14.25" customHeight="1">
      <c r="O639" s="133"/>
    </row>
    <row r="640" ht="14.25" customHeight="1">
      <c r="O640" s="133"/>
    </row>
    <row r="641" ht="14.25" customHeight="1">
      <c r="O641" s="133"/>
    </row>
    <row r="642" ht="14.25" customHeight="1">
      <c r="O642" s="133"/>
    </row>
    <row r="643" ht="14.25" customHeight="1">
      <c r="O643" s="133"/>
    </row>
    <row r="644" ht="14.25" customHeight="1">
      <c r="O644" s="133"/>
    </row>
    <row r="645" ht="14.25" customHeight="1">
      <c r="O645" s="133"/>
    </row>
    <row r="646" ht="14.25" customHeight="1">
      <c r="O646" s="133"/>
    </row>
    <row r="647" ht="14.25" customHeight="1">
      <c r="O647" s="133"/>
    </row>
    <row r="648" ht="14.25" customHeight="1">
      <c r="O648" s="133"/>
    </row>
    <row r="649" ht="14.25" customHeight="1">
      <c r="O649" s="133"/>
    </row>
    <row r="650" ht="14.25" customHeight="1">
      <c r="O650" s="133"/>
    </row>
    <row r="651" ht="14.25" customHeight="1">
      <c r="O651" s="133"/>
    </row>
    <row r="652" ht="14.25" customHeight="1">
      <c r="O652" s="133"/>
    </row>
    <row r="653" ht="14.25" customHeight="1">
      <c r="O653" s="133"/>
    </row>
    <row r="654" ht="14.25" customHeight="1">
      <c r="O654" s="133"/>
    </row>
    <row r="655" ht="14.25" customHeight="1">
      <c r="O655" s="133"/>
    </row>
    <row r="656" ht="14.25" customHeight="1">
      <c r="O656" s="133"/>
    </row>
    <row r="657" ht="14.25" customHeight="1">
      <c r="O657" s="133"/>
    </row>
    <row r="658" ht="14.25" customHeight="1">
      <c r="O658" s="133"/>
    </row>
    <row r="659" ht="14.25" customHeight="1">
      <c r="O659" s="133"/>
    </row>
    <row r="660" ht="14.25" customHeight="1">
      <c r="O660" s="133"/>
    </row>
    <row r="661" ht="14.25" customHeight="1">
      <c r="O661" s="133"/>
    </row>
    <row r="662" ht="14.25" customHeight="1">
      <c r="O662" s="133"/>
    </row>
    <row r="663" ht="14.25" customHeight="1">
      <c r="O663" s="133"/>
    </row>
    <row r="664" ht="14.25" customHeight="1">
      <c r="O664" s="133"/>
    </row>
    <row r="665" ht="14.25" customHeight="1">
      <c r="O665" s="133"/>
    </row>
    <row r="666" ht="14.25" customHeight="1">
      <c r="O666" s="133"/>
    </row>
    <row r="667" ht="14.25" customHeight="1">
      <c r="O667" s="133"/>
    </row>
    <row r="668" ht="14.25" customHeight="1">
      <c r="O668" s="133"/>
    </row>
    <row r="669" ht="14.25" customHeight="1">
      <c r="O669" s="133"/>
    </row>
    <row r="670" ht="14.25" customHeight="1">
      <c r="O670" s="133"/>
    </row>
    <row r="671" ht="14.25" customHeight="1">
      <c r="O671" s="133"/>
    </row>
    <row r="672" ht="14.25" customHeight="1">
      <c r="O672" s="133"/>
    </row>
    <row r="673" ht="14.25" customHeight="1">
      <c r="O673" s="133"/>
    </row>
    <row r="674" ht="14.25" customHeight="1">
      <c r="O674" s="133"/>
    </row>
    <row r="675" ht="14.25" customHeight="1">
      <c r="O675" s="133"/>
    </row>
    <row r="676" ht="14.25" customHeight="1">
      <c r="O676" s="133"/>
    </row>
    <row r="677" ht="14.25" customHeight="1">
      <c r="O677" s="133"/>
    </row>
    <row r="678" ht="14.25" customHeight="1">
      <c r="O678" s="133"/>
    </row>
    <row r="679" ht="14.25" customHeight="1">
      <c r="O679" s="133"/>
    </row>
    <row r="680" ht="14.25" customHeight="1">
      <c r="O680" s="133"/>
    </row>
    <row r="681" ht="14.25" customHeight="1">
      <c r="O681" s="133"/>
    </row>
    <row r="682" ht="14.25" customHeight="1">
      <c r="O682" s="133"/>
    </row>
    <row r="683" ht="14.25" customHeight="1">
      <c r="O683" s="133"/>
    </row>
    <row r="684" ht="14.25" customHeight="1">
      <c r="O684" s="133"/>
    </row>
    <row r="685" ht="14.25" customHeight="1">
      <c r="O685" s="133"/>
    </row>
    <row r="686" ht="14.25" customHeight="1">
      <c r="O686" s="133"/>
    </row>
    <row r="687" ht="14.25" customHeight="1">
      <c r="O687" s="133"/>
    </row>
    <row r="688" ht="14.25" customHeight="1">
      <c r="O688" s="133"/>
    </row>
    <row r="689" ht="14.25" customHeight="1">
      <c r="O689" s="133"/>
    </row>
    <row r="690" ht="14.25" customHeight="1">
      <c r="O690" s="133"/>
    </row>
    <row r="691" ht="14.25" customHeight="1">
      <c r="O691" s="133"/>
    </row>
    <row r="692" ht="14.25" customHeight="1">
      <c r="O692" s="133"/>
    </row>
    <row r="693" ht="14.25" customHeight="1">
      <c r="O693" s="133"/>
    </row>
    <row r="694" ht="14.25" customHeight="1">
      <c r="O694" s="133"/>
    </row>
    <row r="695" ht="14.25" customHeight="1">
      <c r="O695" s="133"/>
    </row>
    <row r="696" ht="14.25" customHeight="1">
      <c r="O696" s="133"/>
    </row>
    <row r="697" ht="14.25" customHeight="1">
      <c r="O697" s="133"/>
    </row>
    <row r="698" ht="14.25" customHeight="1">
      <c r="O698" s="133"/>
    </row>
    <row r="699" ht="14.25" customHeight="1">
      <c r="O699" s="133"/>
    </row>
    <row r="700" ht="14.25" customHeight="1">
      <c r="O700" s="133"/>
    </row>
    <row r="701" ht="14.25" customHeight="1">
      <c r="O701" s="133"/>
    </row>
    <row r="702" ht="14.25" customHeight="1">
      <c r="O702" s="133"/>
    </row>
    <row r="703" ht="14.25" customHeight="1">
      <c r="O703" s="133"/>
    </row>
    <row r="704" ht="14.25" customHeight="1">
      <c r="O704" s="133"/>
    </row>
    <row r="705" ht="14.25" customHeight="1">
      <c r="O705" s="133"/>
    </row>
    <row r="706" ht="14.25" customHeight="1">
      <c r="O706" s="133"/>
    </row>
    <row r="707" ht="14.25" customHeight="1">
      <c r="O707" s="133"/>
    </row>
    <row r="708" ht="14.25" customHeight="1">
      <c r="O708" s="133"/>
    </row>
    <row r="709" ht="14.25" customHeight="1">
      <c r="O709" s="133"/>
    </row>
    <row r="710" ht="14.25" customHeight="1">
      <c r="O710" s="133"/>
    </row>
    <row r="711" ht="14.25" customHeight="1">
      <c r="O711" s="133"/>
    </row>
    <row r="712" ht="14.25" customHeight="1">
      <c r="O712" s="133"/>
    </row>
    <row r="713" ht="14.25" customHeight="1">
      <c r="O713" s="133"/>
    </row>
    <row r="714" ht="14.25" customHeight="1">
      <c r="O714" s="133"/>
    </row>
    <row r="715" ht="14.25" customHeight="1">
      <c r="O715" s="133"/>
    </row>
    <row r="716" ht="14.25" customHeight="1">
      <c r="O716" s="133"/>
    </row>
    <row r="717" ht="14.25" customHeight="1">
      <c r="O717" s="133"/>
    </row>
    <row r="718" ht="14.25" customHeight="1">
      <c r="O718" s="133"/>
    </row>
    <row r="719" ht="14.25" customHeight="1">
      <c r="O719" s="133"/>
    </row>
    <row r="720" ht="14.25" customHeight="1">
      <c r="O720" s="133"/>
    </row>
    <row r="721" ht="14.25" customHeight="1">
      <c r="O721" s="133"/>
    </row>
    <row r="722" ht="14.25" customHeight="1">
      <c r="O722" s="133"/>
    </row>
    <row r="723" ht="14.25" customHeight="1">
      <c r="O723" s="133"/>
    </row>
    <row r="724" ht="14.25" customHeight="1">
      <c r="O724" s="133"/>
    </row>
    <row r="725" ht="14.25" customHeight="1">
      <c r="O725" s="133"/>
    </row>
    <row r="726" ht="14.25" customHeight="1">
      <c r="O726" s="133"/>
    </row>
    <row r="727" ht="14.25" customHeight="1">
      <c r="O727" s="133"/>
    </row>
    <row r="728" ht="14.25" customHeight="1">
      <c r="O728" s="133"/>
    </row>
    <row r="729" ht="14.25" customHeight="1">
      <c r="O729" s="133"/>
    </row>
    <row r="730" ht="14.25" customHeight="1">
      <c r="O730" s="133"/>
    </row>
    <row r="731" ht="14.25" customHeight="1">
      <c r="O731" s="133"/>
    </row>
    <row r="732" ht="14.25" customHeight="1">
      <c r="O732" s="133"/>
    </row>
    <row r="733" ht="14.25" customHeight="1">
      <c r="O733" s="133"/>
    </row>
    <row r="734" ht="14.25" customHeight="1">
      <c r="O734" s="133"/>
    </row>
    <row r="735" ht="14.25" customHeight="1">
      <c r="O735" s="133"/>
    </row>
    <row r="736" ht="14.25" customHeight="1">
      <c r="O736" s="133"/>
    </row>
    <row r="737" ht="14.25" customHeight="1">
      <c r="O737" s="133"/>
    </row>
    <row r="738" ht="14.25" customHeight="1">
      <c r="O738" s="133"/>
    </row>
    <row r="739" ht="14.25" customHeight="1">
      <c r="O739" s="133"/>
    </row>
    <row r="740" ht="14.25" customHeight="1">
      <c r="O740" s="133"/>
    </row>
    <row r="741" ht="14.25" customHeight="1">
      <c r="O741" s="133"/>
    </row>
    <row r="742" ht="14.25" customHeight="1">
      <c r="O742" s="133"/>
    </row>
    <row r="743" ht="14.25" customHeight="1">
      <c r="O743" s="133"/>
    </row>
    <row r="744" ht="14.25" customHeight="1">
      <c r="O744" s="133"/>
    </row>
    <row r="745" ht="14.25" customHeight="1">
      <c r="O745" s="133"/>
    </row>
    <row r="746" ht="14.25" customHeight="1">
      <c r="O746" s="133"/>
    </row>
    <row r="747" ht="14.25" customHeight="1">
      <c r="O747" s="133"/>
    </row>
    <row r="748" ht="14.25" customHeight="1">
      <c r="O748" s="133"/>
    </row>
    <row r="749" ht="14.25" customHeight="1">
      <c r="O749" s="133"/>
    </row>
    <row r="750" ht="14.25" customHeight="1">
      <c r="O750" s="133"/>
    </row>
    <row r="751" ht="14.25" customHeight="1">
      <c r="O751" s="133"/>
    </row>
    <row r="752" ht="14.25" customHeight="1">
      <c r="O752" s="133"/>
    </row>
    <row r="753" ht="14.25" customHeight="1">
      <c r="O753" s="133"/>
    </row>
    <row r="754" ht="14.25" customHeight="1">
      <c r="O754" s="133"/>
    </row>
    <row r="755" ht="14.25" customHeight="1">
      <c r="O755" s="133"/>
    </row>
    <row r="756" ht="14.25" customHeight="1">
      <c r="O756" s="133"/>
    </row>
    <row r="757" ht="14.25" customHeight="1">
      <c r="O757" s="133"/>
    </row>
    <row r="758" ht="14.25" customHeight="1">
      <c r="O758" s="133"/>
    </row>
    <row r="759" ht="14.25" customHeight="1">
      <c r="O759" s="133"/>
    </row>
    <row r="760" ht="14.25" customHeight="1">
      <c r="O760" s="133"/>
    </row>
    <row r="761" ht="14.25" customHeight="1">
      <c r="O761" s="133"/>
    </row>
    <row r="762" ht="14.25" customHeight="1">
      <c r="O762" s="133"/>
    </row>
    <row r="763" ht="14.25" customHeight="1">
      <c r="O763" s="133"/>
    </row>
    <row r="764" ht="14.25" customHeight="1">
      <c r="O764" s="133"/>
    </row>
    <row r="765" ht="14.25" customHeight="1">
      <c r="O765" s="133"/>
    </row>
    <row r="766" ht="14.25" customHeight="1">
      <c r="O766" s="133"/>
    </row>
    <row r="767" ht="14.25" customHeight="1">
      <c r="O767" s="133"/>
    </row>
    <row r="768" ht="14.25" customHeight="1">
      <c r="O768" s="133"/>
    </row>
    <row r="769" ht="14.25" customHeight="1">
      <c r="O769" s="133"/>
    </row>
    <row r="770" ht="14.25" customHeight="1">
      <c r="O770" s="133"/>
    </row>
    <row r="771" ht="14.25" customHeight="1">
      <c r="O771" s="133"/>
    </row>
    <row r="772" ht="14.25" customHeight="1">
      <c r="O772" s="133"/>
    </row>
    <row r="773" ht="14.25" customHeight="1">
      <c r="O773" s="133"/>
    </row>
    <row r="774" ht="14.25" customHeight="1">
      <c r="O774" s="133"/>
    </row>
    <row r="775" ht="14.25" customHeight="1">
      <c r="O775" s="133"/>
    </row>
    <row r="776" ht="14.25" customHeight="1">
      <c r="O776" s="133"/>
    </row>
    <row r="777" ht="14.25" customHeight="1">
      <c r="O777" s="133"/>
    </row>
    <row r="778" ht="14.25" customHeight="1">
      <c r="O778" s="133"/>
    </row>
    <row r="779" ht="14.25" customHeight="1">
      <c r="O779" s="133"/>
    </row>
    <row r="780" ht="14.25" customHeight="1">
      <c r="O780" s="133"/>
    </row>
    <row r="781" ht="14.25" customHeight="1">
      <c r="O781" s="133"/>
    </row>
    <row r="782" ht="14.25" customHeight="1">
      <c r="O782" s="133"/>
    </row>
    <row r="783" ht="14.25" customHeight="1">
      <c r="O783" s="133"/>
    </row>
    <row r="784" ht="14.25" customHeight="1">
      <c r="O784" s="133"/>
    </row>
    <row r="785" ht="14.25" customHeight="1">
      <c r="O785" s="133"/>
    </row>
    <row r="786" ht="14.25" customHeight="1">
      <c r="O786" s="133"/>
    </row>
    <row r="787" ht="14.25" customHeight="1">
      <c r="O787" s="133"/>
    </row>
    <row r="788" ht="14.25" customHeight="1">
      <c r="O788" s="133"/>
    </row>
    <row r="789" ht="14.25" customHeight="1">
      <c r="O789" s="133"/>
    </row>
    <row r="790" ht="14.25" customHeight="1">
      <c r="O790" s="133"/>
    </row>
    <row r="791" ht="14.25" customHeight="1">
      <c r="O791" s="133"/>
    </row>
    <row r="792" ht="14.25" customHeight="1">
      <c r="O792" s="133"/>
    </row>
    <row r="793" ht="14.25" customHeight="1">
      <c r="O793" s="133"/>
    </row>
    <row r="794" ht="14.25" customHeight="1">
      <c r="O794" s="133"/>
    </row>
    <row r="795" ht="14.25" customHeight="1">
      <c r="O795" s="133"/>
    </row>
    <row r="796" ht="14.25" customHeight="1">
      <c r="O796" s="133"/>
    </row>
    <row r="797" ht="14.25" customHeight="1">
      <c r="O797" s="133"/>
    </row>
    <row r="798" ht="14.25" customHeight="1">
      <c r="O798" s="133"/>
    </row>
    <row r="799" ht="14.25" customHeight="1">
      <c r="O799" s="133"/>
    </row>
    <row r="800" ht="14.25" customHeight="1">
      <c r="O800" s="133"/>
    </row>
    <row r="801" ht="14.25" customHeight="1">
      <c r="O801" s="133"/>
    </row>
    <row r="802" ht="14.25" customHeight="1">
      <c r="O802" s="133"/>
    </row>
    <row r="803" ht="14.25" customHeight="1">
      <c r="O803" s="133"/>
    </row>
    <row r="804" ht="14.25" customHeight="1">
      <c r="O804" s="133"/>
    </row>
    <row r="805" ht="14.25" customHeight="1">
      <c r="O805" s="133"/>
    </row>
    <row r="806" ht="14.25" customHeight="1">
      <c r="O806" s="133"/>
    </row>
    <row r="807" ht="14.25" customHeight="1">
      <c r="O807" s="133"/>
    </row>
    <row r="808" ht="14.25" customHeight="1">
      <c r="O808" s="133"/>
    </row>
    <row r="809" ht="14.25" customHeight="1">
      <c r="O809" s="133"/>
    </row>
    <row r="810" ht="14.25" customHeight="1">
      <c r="O810" s="133"/>
    </row>
    <row r="811" ht="14.25" customHeight="1">
      <c r="O811" s="133"/>
    </row>
    <row r="812" ht="14.25" customHeight="1">
      <c r="O812" s="133"/>
    </row>
    <row r="813" ht="14.25" customHeight="1">
      <c r="O813" s="133"/>
    </row>
    <row r="814" ht="14.25" customHeight="1">
      <c r="O814" s="133"/>
    </row>
    <row r="815" ht="14.25" customHeight="1">
      <c r="O815" s="133"/>
    </row>
    <row r="816" ht="14.25" customHeight="1">
      <c r="O816" s="133"/>
    </row>
    <row r="817" ht="14.25" customHeight="1">
      <c r="O817" s="133"/>
    </row>
    <row r="818" ht="14.25" customHeight="1">
      <c r="O818" s="133"/>
    </row>
    <row r="819" ht="14.25" customHeight="1">
      <c r="O819" s="133"/>
    </row>
    <row r="820" ht="14.25" customHeight="1">
      <c r="O820" s="133"/>
    </row>
    <row r="821" ht="14.25" customHeight="1">
      <c r="O821" s="133"/>
    </row>
    <row r="822" ht="14.25" customHeight="1">
      <c r="O822" s="133"/>
    </row>
    <row r="823" ht="14.25" customHeight="1">
      <c r="O823" s="133"/>
    </row>
    <row r="824" ht="14.25" customHeight="1">
      <c r="O824" s="133"/>
    </row>
    <row r="825" ht="14.25" customHeight="1">
      <c r="O825" s="133"/>
    </row>
    <row r="826" ht="14.25" customHeight="1">
      <c r="O826" s="133"/>
    </row>
    <row r="827" ht="14.25" customHeight="1">
      <c r="O827" s="133"/>
    </row>
    <row r="828" ht="14.25" customHeight="1">
      <c r="O828" s="133"/>
    </row>
    <row r="829" ht="14.25" customHeight="1">
      <c r="O829" s="133"/>
    </row>
    <row r="830" ht="14.25" customHeight="1">
      <c r="O830" s="133"/>
    </row>
    <row r="831" ht="14.25" customHeight="1">
      <c r="O831" s="133"/>
    </row>
    <row r="832" ht="14.25" customHeight="1">
      <c r="O832" s="133"/>
    </row>
    <row r="833" ht="14.25" customHeight="1">
      <c r="O833" s="133"/>
    </row>
    <row r="834" ht="14.25" customHeight="1">
      <c r="O834" s="133"/>
    </row>
    <row r="835" ht="14.25" customHeight="1">
      <c r="O835" s="133"/>
    </row>
    <row r="836" ht="14.25" customHeight="1">
      <c r="O836" s="133"/>
    </row>
    <row r="837" ht="14.25" customHeight="1">
      <c r="O837" s="133"/>
    </row>
    <row r="838" ht="14.25" customHeight="1">
      <c r="O838" s="133"/>
    </row>
    <row r="839" ht="14.25" customHeight="1">
      <c r="O839" s="133"/>
    </row>
    <row r="840" ht="14.25" customHeight="1">
      <c r="O840" s="133"/>
    </row>
    <row r="841" ht="14.25" customHeight="1">
      <c r="O841" s="133"/>
    </row>
    <row r="842" ht="14.25" customHeight="1">
      <c r="O842" s="133"/>
    </row>
    <row r="843" ht="14.25" customHeight="1">
      <c r="O843" s="133"/>
    </row>
    <row r="844" ht="14.25" customHeight="1">
      <c r="O844" s="133"/>
    </row>
    <row r="845" ht="14.25" customHeight="1">
      <c r="O845" s="133"/>
    </row>
    <row r="846" ht="14.25" customHeight="1">
      <c r="O846" s="133"/>
    </row>
    <row r="847" ht="14.25" customHeight="1">
      <c r="O847" s="133"/>
    </row>
    <row r="848" ht="14.25" customHeight="1">
      <c r="O848" s="133"/>
    </row>
    <row r="849" ht="14.25" customHeight="1">
      <c r="O849" s="133"/>
    </row>
    <row r="850" ht="14.25" customHeight="1">
      <c r="O850" s="133"/>
    </row>
    <row r="851" ht="14.25" customHeight="1">
      <c r="O851" s="133"/>
    </row>
    <row r="852" ht="14.25" customHeight="1">
      <c r="O852" s="133"/>
    </row>
    <row r="853" ht="14.25" customHeight="1">
      <c r="O853" s="133"/>
    </row>
    <row r="854" ht="14.25" customHeight="1">
      <c r="O854" s="133"/>
    </row>
    <row r="855" ht="14.25" customHeight="1">
      <c r="O855" s="133"/>
    </row>
    <row r="856" ht="14.25" customHeight="1">
      <c r="O856" s="133"/>
    </row>
    <row r="857" ht="14.25" customHeight="1">
      <c r="O857" s="133"/>
    </row>
    <row r="858" ht="14.25" customHeight="1">
      <c r="O858" s="133"/>
    </row>
    <row r="859" ht="14.25" customHeight="1">
      <c r="O859" s="133"/>
    </row>
    <row r="860" ht="14.25" customHeight="1">
      <c r="O860" s="133"/>
    </row>
    <row r="861" ht="14.25" customHeight="1">
      <c r="O861" s="133"/>
    </row>
    <row r="862" ht="14.25" customHeight="1">
      <c r="O862" s="133"/>
    </row>
    <row r="863" ht="14.25" customHeight="1">
      <c r="O863" s="133"/>
    </row>
    <row r="864" ht="14.25" customHeight="1">
      <c r="O864" s="133"/>
    </row>
    <row r="865" ht="14.25" customHeight="1">
      <c r="O865" s="133"/>
    </row>
    <row r="866" ht="14.25" customHeight="1">
      <c r="O866" s="133"/>
    </row>
    <row r="867" ht="14.25" customHeight="1">
      <c r="O867" s="133"/>
    </row>
    <row r="868" ht="14.25" customHeight="1">
      <c r="O868" s="133"/>
    </row>
    <row r="869" ht="14.25" customHeight="1">
      <c r="O869" s="133"/>
    </row>
    <row r="870" ht="14.25" customHeight="1">
      <c r="O870" s="133"/>
    </row>
    <row r="871" ht="14.25" customHeight="1">
      <c r="O871" s="133"/>
    </row>
    <row r="872" ht="14.25" customHeight="1">
      <c r="O872" s="133"/>
    </row>
    <row r="873" ht="14.25" customHeight="1">
      <c r="O873" s="133"/>
    </row>
    <row r="874" ht="14.25" customHeight="1">
      <c r="O874" s="133"/>
    </row>
    <row r="875" ht="14.25" customHeight="1">
      <c r="O875" s="133"/>
    </row>
    <row r="876" ht="14.25" customHeight="1">
      <c r="O876" s="133"/>
    </row>
    <row r="877" ht="14.25" customHeight="1">
      <c r="O877" s="133"/>
    </row>
    <row r="878" ht="14.25" customHeight="1">
      <c r="O878" s="133"/>
    </row>
    <row r="879" ht="14.25" customHeight="1">
      <c r="O879" s="133"/>
    </row>
    <row r="880" ht="14.25" customHeight="1">
      <c r="O880" s="133"/>
    </row>
    <row r="881" ht="14.25" customHeight="1">
      <c r="O881" s="133"/>
    </row>
    <row r="882" ht="14.25" customHeight="1">
      <c r="O882" s="133"/>
    </row>
    <row r="883" ht="14.25" customHeight="1">
      <c r="O883" s="133"/>
    </row>
    <row r="884" ht="14.25" customHeight="1">
      <c r="O884" s="133"/>
    </row>
    <row r="885" ht="14.25" customHeight="1">
      <c r="O885" s="133"/>
    </row>
    <row r="886" ht="14.25" customHeight="1">
      <c r="O886" s="133"/>
    </row>
    <row r="887" ht="14.25" customHeight="1">
      <c r="O887" s="133"/>
    </row>
    <row r="888" ht="14.25" customHeight="1">
      <c r="O888" s="133"/>
    </row>
    <row r="889" ht="14.25" customHeight="1">
      <c r="O889" s="133"/>
    </row>
    <row r="890" ht="14.25" customHeight="1">
      <c r="O890" s="133"/>
    </row>
    <row r="891" ht="14.25" customHeight="1">
      <c r="O891" s="133"/>
    </row>
    <row r="892" ht="14.25" customHeight="1">
      <c r="O892" s="133"/>
    </row>
    <row r="893" ht="14.25" customHeight="1">
      <c r="O893" s="133"/>
    </row>
    <row r="894" ht="14.25" customHeight="1">
      <c r="O894" s="133"/>
    </row>
    <row r="895" ht="14.25" customHeight="1">
      <c r="O895" s="133"/>
    </row>
    <row r="896" ht="14.25" customHeight="1">
      <c r="O896" s="133"/>
    </row>
    <row r="897" ht="14.25" customHeight="1">
      <c r="O897" s="133"/>
    </row>
    <row r="898" ht="14.25" customHeight="1">
      <c r="O898" s="133"/>
    </row>
    <row r="899" ht="14.25" customHeight="1">
      <c r="O899" s="133"/>
    </row>
    <row r="900" ht="14.25" customHeight="1">
      <c r="O900" s="133"/>
    </row>
    <row r="901" ht="14.25" customHeight="1">
      <c r="O901" s="133"/>
    </row>
    <row r="902" ht="14.25" customHeight="1">
      <c r="O902" s="133"/>
    </row>
    <row r="903" ht="14.25" customHeight="1">
      <c r="O903" s="133"/>
    </row>
    <row r="904" ht="14.25" customHeight="1">
      <c r="O904" s="133"/>
    </row>
    <row r="905" ht="14.25" customHeight="1">
      <c r="O905" s="133"/>
    </row>
    <row r="906" ht="14.25" customHeight="1">
      <c r="O906" s="133"/>
    </row>
    <row r="907" ht="14.25" customHeight="1">
      <c r="O907" s="133"/>
    </row>
    <row r="908" ht="14.25" customHeight="1">
      <c r="O908" s="133"/>
    </row>
    <row r="909" ht="14.25" customHeight="1">
      <c r="O909" s="133"/>
    </row>
    <row r="910" ht="14.25" customHeight="1">
      <c r="O910" s="133"/>
    </row>
    <row r="911" ht="14.25" customHeight="1">
      <c r="O911" s="133"/>
    </row>
    <row r="912" ht="14.25" customHeight="1">
      <c r="O912" s="133"/>
    </row>
    <row r="913" ht="14.25" customHeight="1">
      <c r="O913" s="133"/>
    </row>
    <row r="914" ht="14.25" customHeight="1">
      <c r="O914" s="133"/>
    </row>
    <row r="915" ht="14.25" customHeight="1">
      <c r="O915" s="133"/>
    </row>
    <row r="916" ht="14.25" customHeight="1">
      <c r="O916" s="133"/>
    </row>
    <row r="917" ht="14.25" customHeight="1">
      <c r="O917" s="133"/>
    </row>
    <row r="918" ht="14.25" customHeight="1">
      <c r="O918" s="133"/>
    </row>
    <row r="919" ht="14.25" customHeight="1">
      <c r="O919" s="133"/>
    </row>
    <row r="920" ht="14.25" customHeight="1">
      <c r="O920" s="133"/>
    </row>
    <row r="921" ht="14.25" customHeight="1">
      <c r="O921" s="133"/>
    </row>
    <row r="922" ht="14.25" customHeight="1">
      <c r="O922" s="133"/>
    </row>
    <row r="923" ht="14.25" customHeight="1">
      <c r="O923" s="133"/>
    </row>
    <row r="924" ht="14.25" customHeight="1">
      <c r="O924" s="133"/>
    </row>
    <row r="925" ht="14.25" customHeight="1">
      <c r="O925" s="133"/>
    </row>
    <row r="926" ht="14.25" customHeight="1">
      <c r="O926" s="133"/>
    </row>
    <row r="927" ht="14.25" customHeight="1">
      <c r="O927" s="133"/>
    </row>
    <row r="928" ht="14.25" customHeight="1">
      <c r="O928" s="133"/>
    </row>
    <row r="929" ht="14.25" customHeight="1">
      <c r="O929" s="133"/>
    </row>
    <row r="930" ht="14.25" customHeight="1">
      <c r="O930" s="133"/>
    </row>
    <row r="931" ht="14.25" customHeight="1">
      <c r="O931" s="133"/>
    </row>
    <row r="932" ht="14.25" customHeight="1">
      <c r="O932" s="133"/>
    </row>
    <row r="933" ht="14.25" customHeight="1">
      <c r="O933" s="133"/>
    </row>
    <row r="934" ht="14.25" customHeight="1">
      <c r="O934" s="133"/>
    </row>
    <row r="935" ht="14.25" customHeight="1">
      <c r="O935" s="133"/>
    </row>
    <row r="936" ht="14.25" customHeight="1">
      <c r="O936" s="133"/>
    </row>
    <row r="937" ht="14.25" customHeight="1">
      <c r="O937" s="133"/>
    </row>
    <row r="938" ht="14.25" customHeight="1">
      <c r="O938" s="133"/>
    </row>
    <row r="939" ht="14.25" customHeight="1">
      <c r="O939" s="133"/>
    </row>
    <row r="940" ht="14.25" customHeight="1">
      <c r="O940" s="133"/>
    </row>
    <row r="941" ht="14.25" customHeight="1">
      <c r="O941" s="133"/>
    </row>
    <row r="942" ht="14.25" customHeight="1">
      <c r="O942" s="133"/>
    </row>
    <row r="943" ht="14.25" customHeight="1">
      <c r="O943" s="133"/>
    </row>
    <row r="944" ht="14.25" customHeight="1">
      <c r="O944" s="133"/>
    </row>
    <row r="945" ht="14.25" customHeight="1">
      <c r="O945" s="133"/>
    </row>
    <row r="946" ht="14.25" customHeight="1">
      <c r="O946" s="133"/>
    </row>
    <row r="947" ht="14.25" customHeight="1">
      <c r="O947" s="133"/>
    </row>
    <row r="948" ht="14.25" customHeight="1">
      <c r="O948" s="133"/>
    </row>
    <row r="949" ht="14.25" customHeight="1">
      <c r="O949" s="133"/>
    </row>
    <row r="950" ht="14.25" customHeight="1">
      <c r="O950" s="133"/>
    </row>
    <row r="951" ht="14.25" customHeight="1">
      <c r="O951" s="133"/>
    </row>
    <row r="952" ht="14.25" customHeight="1">
      <c r="O952" s="133"/>
    </row>
    <row r="953" ht="14.25" customHeight="1">
      <c r="O953" s="133"/>
    </row>
    <row r="954" ht="14.25" customHeight="1">
      <c r="O954" s="133"/>
    </row>
    <row r="955" ht="14.25" customHeight="1">
      <c r="O955" s="133"/>
    </row>
    <row r="956" ht="14.25" customHeight="1">
      <c r="O956" s="133"/>
    </row>
    <row r="957" ht="14.25" customHeight="1">
      <c r="O957" s="133"/>
    </row>
    <row r="958" ht="14.25" customHeight="1">
      <c r="O958" s="133"/>
    </row>
    <row r="959" ht="14.25" customHeight="1">
      <c r="O959" s="133"/>
    </row>
    <row r="960" ht="14.25" customHeight="1">
      <c r="O960" s="133"/>
    </row>
    <row r="961" ht="14.25" customHeight="1">
      <c r="O961" s="133"/>
    </row>
    <row r="962" ht="14.25" customHeight="1">
      <c r="O962" s="133"/>
    </row>
    <row r="963" ht="14.25" customHeight="1">
      <c r="O963" s="133"/>
    </row>
    <row r="964" ht="14.25" customHeight="1">
      <c r="O964" s="133"/>
    </row>
    <row r="965" ht="14.25" customHeight="1">
      <c r="O965" s="133"/>
    </row>
    <row r="966" ht="14.25" customHeight="1">
      <c r="O966" s="133"/>
    </row>
    <row r="967" ht="14.25" customHeight="1">
      <c r="O967" s="133"/>
    </row>
    <row r="968" ht="14.25" customHeight="1">
      <c r="O968" s="133"/>
    </row>
    <row r="969" ht="14.25" customHeight="1">
      <c r="O969" s="133"/>
    </row>
    <row r="970" ht="14.25" customHeight="1">
      <c r="O970" s="133"/>
    </row>
    <row r="971" ht="14.25" customHeight="1">
      <c r="O971" s="133"/>
    </row>
    <row r="972" ht="14.25" customHeight="1">
      <c r="O972" s="133"/>
    </row>
    <row r="973" ht="14.25" customHeight="1">
      <c r="O973" s="133"/>
    </row>
    <row r="974" ht="14.25" customHeight="1">
      <c r="O974" s="133"/>
    </row>
    <row r="975" ht="14.25" customHeight="1">
      <c r="O975" s="133"/>
    </row>
    <row r="976" ht="14.25" customHeight="1">
      <c r="O976" s="133"/>
    </row>
    <row r="977" ht="14.25" customHeight="1">
      <c r="O977" s="133"/>
    </row>
    <row r="978" ht="14.25" customHeight="1">
      <c r="O978" s="133"/>
    </row>
    <row r="979" ht="14.25" customHeight="1">
      <c r="O979" s="133"/>
    </row>
    <row r="980" ht="14.25" customHeight="1">
      <c r="O980" s="133"/>
    </row>
    <row r="981" ht="14.25" customHeight="1">
      <c r="O981" s="133"/>
    </row>
    <row r="982" ht="14.25" customHeight="1">
      <c r="O982" s="133"/>
    </row>
    <row r="983" ht="14.25" customHeight="1">
      <c r="O983" s="133"/>
    </row>
    <row r="984" ht="14.25" customHeight="1">
      <c r="O984" s="133"/>
    </row>
    <row r="985" ht="14.25" customHeight="1">
      <c r="O985" s="133"/>
    </row>
    <row r="986" ht="14.25" customHeight="1">
      <c r="O986" s="133"/>
    </row>
    <row r="987" ht="14.25" customHeight="1">
      <c r="O987" s="133"/>
    </row>
    <row r="988" ht="14.25" customHeight="1">
      <c r="O988" s="133"/>
    </row>
    <row r="989" ht="14.25" customHeight="1">
      <c r="O989" s="133"/>
    </row>
    <row r="990" ht="14.25" customHeight="1">
      <c r="O990" s="133"/>
    </row>
    <row r="991" ht="14.25" customHeight="1">
      <c r="O991" s="133"/>
    </row>
    <row r="992" ht="14.25" customHeight="1">
      <c r="O992" s="133"/>
    </row>
    <row r="993" ht="14.25" customHeight="1">
      <c r="O993" s="133"/>
    </row>
    <row r="994" ht="14.25" customHeight="1">
      <c r="O994" s="133"/>
    </row>
    <row r="995" ht="14.25" customHeight="1">
      <c r="O995" s="133"/>
    </row>
    <row r="996" ht="14.25" customHeight="1">
      <c r="O996" s="133"/>
    </row>
    <row r="997" ht="14.25" customHeight="1">
      <c r="O997" s="133"/>
    </row>
    <row r="998" ht="14.25" customHeight="1">
      <c r="O998" s="133"/>
    </row>
    <row r="999" ht="14.25" customHeight="1">
      <c r="O999" s="133"/>
    </row>
    <row r="1000" ht="14.25" customHeight="1">
      <c r="O1000" s="133"/>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29"/>
    <col customWidth="1" min="33" max="33" width="10.86"/>
  </cols>
  <sheetData>
    <row r="1" ht="14.25" customHeight="1">
      <c r="A1" s="780"/>
      <c r="B1" s="781" t="str">
        <f>VLOOKUP($Q$1,References!$B$5:$D$10,2,0)</f>
        <v>K</v>
      </c>
      <c r="D1" s="781" t="str">
        <f>VLOOKUP($Q$1,References!$B$5:$D$10,3,0)</f>
        <v>L</v>
      </c>
      <c r="O1" s="133"/>
      <c r="P1" s="782" t="s">
        <v>623</v>
      </c>
      <c r="Q1" s="783" t="s">
        <v>104</v>
      </c>
    </row>
    <row r="2" ht="8.25" customHeight="1">
      <c r="O2" s="133"/>
    </row>
    <row r="3" ht="14.25" customHeight="1">
      <c r="B3" s="655" t="s">
        <v>1790</v>
      </c>
      <c r="C3" s="784"/>
      <c r="D3" s="784"/>
      <c r="E3" s="655" t="s">
        <v>97</v>
      </c>
      <c r="F3" s="784"/>
      <c r="G3" s="784"/>
      <c r="H3" s="655" t="s">
        <v>113</v>
      </c>
      <c r="I3" s="784"/>
      <c r="J3" s="655" t="s">
        <v>1791</v>
      </c>
      <c r="K3" s="784"/>
      <c r="L3" s="784"/>
      <c r="M3" s="655" t="s">
        <v>1792</v>
      </c>
      <c r="N3" s="657"/>
      <c r="O3" s="653"/>
      <c r="P3" s="654"/>
      <c r="Q3" s="655" t="s">
        <v>113</v>
      </c>
      <c r="R3" s="655" t="s">
        <v>114</v>
      </c>
      <c r="S3" s="655" t="s">
        <v>115</v>
      </c>
      <c r="T3" s="655" t="s">
        <v>116</v>
      </c>
      <c r="U3" s="655" t="s">
        <v>652</v>
      </c>
      <c r="V3" s="655" t="s">
        <v>1710</v>
      </c>
      <c r="W3" s="655" t="s">
        <v>112</v>
      </c>
      <c r="X3" s="655" t="s">
        <v>1793</v>
      </c>
      <c r="Y3" s="655" t="s">
        <v>1794</v>
      </c>
      <c r="Z3" s="655" t="s">
        <v>1795</v>
      </c>
      <c r="AA3" s="655" t="s">
        <v>1796</v>
      </c>
      <c r="AB3" s="655" t="s">
        <v>1711</v>
      </c>
      <c r="AC3" s="655" t="s">
        <v>1797</v>
      </c>
      <c r="AD3" s="655" t="s">
        <v>1798</v>
      </c>
      <c r="AE3" s="655" t="s">
        <v>1799</v>
      </c>
      <c r="AF3" s="655" t="s">
        <v>1712</v>
      </c>
    </row>
    <row r="4" ht="14.25" customHeight="1">
      <c r="B4" s="785" t="str">
        <f>INDIRECT("'"&amp;References!$A$1&amp;"'!"&amp;$B$1&amp;References!$G5)</f>
        <v>Poland</v>
      </c>
      <c r="C4" s="786" t="s">
        <v>117</v>
      </c>
      <c r="D4" s="787" t="str">
        <f>INDIRECT("'"&amp;References!$A$1&amp;"'!"&amp;$D$1&amp;References!$G5)</f>
        <v>Netherlands</v>
      </c>
      <c r="E4" s="785">
        <f>IF(OR(INDIRECT("'"&amp;References!$A$1&amp;"'!"&amp;$B$1&amp;References!$H5)="",INDIRECT("'"&amp;References!$A$1&amp;"'!"&amp;$D$1&amp;References!$H5)=""),"",INDIRECT("'"&amp;References!$A$1&amp;"'!"&amp;$B$1&amp;References!$H5))</f>
        <v>0</v>
      </c>
      <c r="F4" s="786" t="s">
        <v>117</v>
      </c>
      <c r="G4" s="788">
        <f>IF(OR(INDIRECT("'"&amp;References!$A$1&amp;"'!"&amp;$B$1&amp;References!$H5)="",INDIRECT("'"&amp;References!$A$1&amp;"'!"&amp;$D$1&amp;References!$H5)=""),"",INDIRECT("'"&amp;References!$A$1&amp;"'!"&amp;$D$1&amp;References!$H5))</f>
        <v>1</v>
      </c>
      <c r="H4" s="133">
        <f t="shared" ref="H4:H9" si="1">IF($M4&gt;0,IF($E4&gt;$G4,3,IF($E4=$G4,1,0)),0)</f>
        <v>0</v>
      </c>
      <c r="I4" s="133">
        <f t="shared" ref="I4:I9" si="2">IF($M4&gt;0,IF($E4&lt;$G4,3,IF($E4=$G4,1,0)),0)</f>
        <v>3</v>
      </c>
      <c r="L4" s="35"/>
      <c r="M4" s="133">
        <f t="shared" ref="M4:M9" si="3">IF(AND($E4&lt;&gt;"",$G4&lt;&gt;""),1,0)</f>
        <v>1</v>
      </c>
      <c r="N4" s="133"/>
      <c r="O4" s="133" t="s">
        <v>101</v>
      </c>
      <c r="P4" s="789" t="str">
        <f>VLOOKUP($Q$1&amp;ROW($A1),Groups!$B$7:$D$35,3,0)</f>
        <v>Poland</v>
      </c>
      <c r="Q4" s="133">
        <f t="shared" ref="Q4:Q7" si="4">SUMIF($B$4:$B$9,P4,$H$4:$H$9)+SUMIF($D$4:$D$9,P4,$I$4:$I$9)</f>
        <v>1</v>
      </c>
      <c r="R4" s="133">
        <f t="shared" ref="R4:R7" si="5">S4-T4</f>
        <v>-3</v>
      </c>
      <c r="S4" s="133">
        <f t="shared" ref="S4:S7" si="6">SUMIF($B$4:$B$9,$P4,$E$4:$E$9)+SUMIF($D$4:$D$9,$P4,$G$4:$G$9)</f>
        <v>1</v>
      </c>
      <c r="T4" s="133">
        <f t="shared" ref="T4:T7" si="7">SUMIF($B$4:$B$9,$P4,$G$4:$G$9)+SUMIF($D$4:$D$9,$P4,$E$4:$E$9)</f>
        <v>4</v>
      </c>
      <c r="U4" s="133">
        <f t="shared" ref="U4:U7" si="8">COUNTIFS($B$4:$B$9,$P4,$H$4:$H$9,"=3")+COUNTIFS($D$4:$D$9,$P4,$I$4:$I$9,"=3")</f>
        <v>0</v>
      </c>
      <c r="V4" s="790">
        <f>$Q4*FactorPts+(GDzero+$R4)*FactorGD+$S4*FactorFor+$U4*FactorWins+$W4*FactorDirC3+$X4*FactorDirC2+$Y4*FactorDirC43+$Z4*FactorDirC42+$AA4*FactorDirC42+$AB4*FactorFairPlay+$AE4*FactorPenalty+(100-$AF4)*($M$10&gt;0)*FactorRank+(8-ROW())*FactorRow</f>
        <v>10147010</v>
      </c>
      <c r="W4" s="133">
        <f t="shared" ref="W4:W7" si="9">SUMIFS($X$18:$X$35,$P$18:$P$35,$P4)</f>
        <v>0</v>
      </c>
      <c r="X4" s="133">
        <f t="shared" ref="X4:X7" si="10">IF($L18="",0,$L18)+SUMIFS($Z$18:$Z$35,$P$18:$P$35,$P4)</f>
        <v>1</v>
      </c>
      <c r="Y4" s="153">
        <f t="shared" ref="Y4:Y7" si="11">SUMIFS($AD$18:$AD$35,$P$18:$P$35,$P4)</f>
        <v>0</v>
      </c>
      <c r="Z4" s="153">
        <f t="shared" ref="Z4:Z7" si="12">SUMIFS($AE$18:$AE$35,$P$18:$P$35,$P4)</f>
        <v>0</v>
      </c>
      <c r="AA4" s="133">
        <f t="shared" ref="AA4:AA7" si="13">IF($M18="",0,$M18)</f>
        <v>0</v>
      </c>
      <c r="AB4" s="133">
        <f>SUMIFS(FairPlayPoints1,FairPlayTeams1,$P4)+SUMIFS(FairPlayPoints2,FairPlayTeams2,$P4)</f>
        <v>0</v>
      </c>
      <c r="AC4" s="133" t="b">
        <f t="shared" ref="AC4:AC7" si="14">(Q4+T4&gt;0)</f>
        <v>1</v>
      </c>
      <c r="AD4" s="791">
        <f>$Q4*FactorPts+(GDzero+$R4)*FactorGD+$S4*FactorFor</f>
        <v>10047010</v>
      </c>
      <c r="AE4" s="133">
        <f t="shared" ref="AE4:AE7" si="15">IF(OR(AND($Y$11&gt;0,OR(AND($B$8=$P4,$J$8&gt;$L$8),AND($D$8=$P4,$J$8&lt;$L$8))),AND($Y$12&gt;0,OR(AND($B$9=$P4,$J$9&gt;$L$9),AND($D$9=$P4,$J$9&lt;$L$9)))),1,0)</f>
        <v>0</v>
      </c>
      <c r="AF4" s="133">
        <f t="array" ref="AF4">INDEX(Language!$D$5:$D$63,MATCH($P4,Language!$E$5:$E$63,0),1)</f>
        <v>26</v>
      </c>
      <c r="AG4" s="133"/>
    </row>
    <row r="5" ht="14.25" customHeight="1">
      <c r="B5" s="792" t="str">
        <f>INDIRECT("'"&amp;References!$A$1&amp;"'!"&amp;$B$1&amp;References!$G6)</f>
        <v>Austria</v>
      </c>
      <c r="C5" s="793" t="s">
        <v>117</v>
      </c>
      <c r="D5" s="794" t="str">
        <f>INDIRECT("'"&amp;References!$A$1&amp;"'!"&amp;$D$1&amp;References!$G6)</f>
        <v>France</v>
      </c>
      <c r="E5" s="792">
        <f>IF(OR(INDIRECT("'"&amp;References!$A$1&amp;"'!"&amp;$B$1&amp;References!$H6)="",INDIRECT("'"&amp;References!$A$1&amp;"'!"&amp;$D$1&amp;References!$H6)=""),"",INDIRECT("'"&amp;References!$A$1&amp;"'!"&amp;$B$1&amp;References!$H6))</f>
        <v>0</v>
      </c>
      <c r="F5" s="793" t="s">
        <v>117</v>
      </c>
      <c r="G5" s="795">
        <f>IF(OR(INDIRECT("'"&amp;References!$A$1&amp;"'!"&amp;$B$1&amp;References!$H6)="",INDIRECT("'"&amp;References!$A$1&amp;"'!"&amp;$D$1&amp;References!$H6)=""),"",INDIRECT("'"&amp;References!$A$1&amp;"'!"&amp;$D$1&amp;References!$H6))</f>
        <v>2</v>
      </c>
      <c r="H5" s="133">
        <f t="shared" si="1"/>
        <v>0</v>
      </c>
      <c r="I5" s="133">
        <f t="shared" si="2"/>
        <v>3</v>
      </c>
      <c r="L5" s="35"/>
      <c r="M5" s="133">
        <f t="shared" si="3"/>
        <v>1</v>
      </c>
      <c r="N5" s="133"/>
      <c r="O5" s="133" t="s">
        <v>102</v>
      </c>
      <c r="P5" s="789" t="str">
        <f>VLOOKUP($Q$1&amp;ROW($A2),Groups!$B$7:$D$35,3,0)</f>
        <v>Netherlands</v>
      </c>
      <c r="Q5" s="133">
        <f t="shared" si="4"/>
        <v>6</v>
      </c>
      <c r="R5" s="133">
        <f t="shared" si="5"/>
        <v>0</v>
      </c>
      <c r="S5" s="133">
        <f t="shared" si="6"/>
        <v>3</v>
      </c>
      <c r="T5" s="133">
        <f t="shared" si="7"/>
        <v>3</v>
      </c>
      <c r="U5" s="133">
        <f t="shared" si="8"/>
        <v>2</v>
      </c>
      <c r="V5" s="790">
        <f>$Q5*FactorPts+(GDzero+$R5)*FactorGD+$S5*FactorFor+$U5*FactorWins+$W5*FactorDirC3+$X5*FactorDirC2+$Y5*FactorDirC43+$Z5*FactorDirC42+$AA5*FactorDirC42+$AB5*FactorFairPlay+$AE5*FactorPenalty+(100-$AF5)*($M$10&gt;0)*FactorRank+(8-ROW())*FactorRow</f>
        <v>60050030</v>
      </c>
      <c r="W5" s="133">
        <f t="shared" si="9"/>
        <v>0</v>
      </c>
      <c r="X5" s="133">
        <f t="shared" si="10"/>
        <v>0</v>
      </c>
      <c r="Y5" s="153">
        <f t="shared" si="11"/>
        <v>0</v>
      </c>
      <c r="Z5" s="153">
        <f t="shared" si="12"/>
        <v>0</v>
      </c>
      <c r="AA5" s="133">
        <f t="shared" si="13"/>
        <v>0</v>
      </c>
      <c r="AB5" s="133">
        <f>SUMIFS(FairPlayPoints1,FairPlayTeams1,$P5)+SUMIFS(FairPlayPoints2,FairPlayTeams2,$P5)</f>
        <v>0</v>
      </c>
      <c r="AC5" s="133" t="b">
        <f t="shared" si="14"/>
        <v>1</v>
      </c>
      <c r="AD5" s="791">
        <f>$Q5*FactorPts+(GDzero+$R5)*FactorGD+$S5*FactorFor</f>
        <v>60050030</v>
      </c>
      <c r="AE5" s="133">
        <f t="shared" si="15"/>
        <v>0</v>
      </c>
      <c r="AF5" s="133">
        <f t="array" ref="AF5">INDEX(Language!$D$5:$D$63,MATCH($P5,Language!$E$5:$E$63,0),1)</f>
        <v>12</v>
      </c>
    </row>
    <row r="6" ht="14.25" customHeight="1">
      <c r="B6" s="792" t="str">
        <f>INDIRECT("'"&amp;References!$A$1&amp;"'!"&amp;$B$1&amp;References!$G7)</f>
        <v>Poland</v>
      </c>
      <c r="C6" s="793" t="s">
        <v>117</v>
      </c>
      <c r="D6" s="794" t="str">
        <f>INDIRECT("'"&amp;References!$A$1&amp;"'!"&amp;$D$1&amp;References!$G7)</f>
        <v>Austria</v>
      </c>
      <c r="E6" s="792">
        <f>IF(OR(INDIRECT("'"&amp;References!$A$1&amp;"'!"&amp;$B$1&amp;References!$H7)="",INDIRECT("'"&amp;References!$A$1&amp;"'!"&amp;$D$1&amp;References!$H7)=""),"",INDIRECT("'"&amp;References!$A$1&amp;"'!"&amp;$B$1&amp;References!$H7))</f>
        <v>1</v>
      </c>
      <c r="F6" s="793" t="s">
        <v>117</v>
      </c>
      <c r="G6" s="795">
        <f>IF(OR(INDIRECT("'"&amp;References!$A$1&amp;"'!"&amp;$B$1&amp;References!$H7)="",INDIRECT("'"&amp;References!$A$1&amp;"'!"&amp;$D$1&amp;References!$H7)=""),"",INDIRECT("'"&amp;References!$A$1&amp;"'!"&amp;$D$1&amp;References!$H7))</f>
        <v>1</v>
      </c>
      <c r="H6" s="133">
        <f t="shared" si="1"/>
        <v>1</v>
      </c>
      <c r="I6" s="133">
        <f t="shared" si="2"/>
        <v>1</v>
      </c>
      <c r="L6" s="35"/>
      <c r="M6" s="133">
        <f t="shared" si="3"/>
        <v>1</v>
      </c>
      <c r="N6" s="133"/>
      <c r="O6" s="133" t="s">
        <v>118</v>
      </c>
      <c r="P6" s="789" t="str">
        <f>VLOOKUP($Q$1&amp;ROW($A3),Groups!$B$7:$D$35,3,0)</f>
        <v>Austria</v>
      </c>
      <c r="Q6" s="133">
        <f t="shared" si="4"/>
        <v>1</v>
      </c>
      <c r="R6" s="133">
        <f t="shared" si="5"/>
        <v>-3</v>
      </c>
      <c r="S6" s="133">
        <f t="shared" si="6"/>
        <v>1</v>
      </c>
      <c r="T6" s="133">
        <f t="shared" si="7"/>
        <v>4</v>
      </c>
      <c r="U6" s="133">
        <f t="shared" si="8"/>
        <v>0</v>
      </c>
      <c r="V6" s="790">
        <f>$Q6*FactorPts+(GDzero+$R6)*FactorGD+$S6*FactorFor+$U6*FactorWins+$W6*FactorDirC3+$X6*FactorDirC2+$Y6*FactorDirC43+$Z6*FactorDirC42+$AA6*FactorDirC42+$AB6*FactorFairPlay+$AE6*FactorPenalty+(100-$AF6)*($M$10&gt;0)*FactorRank+(8-ROW())*FactorRow</f>
        <v>10147010</v>
      </c>
      <c r="W6" s="133">
        <f t="shared" si="9"/>
        <v>0</v>
      </c>
      <c r="X6" s="133">
        <f t="shared" si="10"/>
        <v>1</v>
      </c>
      <c r="Y6" s="153">
        <f t="shared" si="11"/>
        <v>0</v>
      </c>
      <c r="Z6" s="153">
        <f t="shared" si="12"/>
        <v>0</v>
      </c>
      <c r="AA6" s="133">
        <f t="shared" si="13"/>
        <v>0</v>
      </c>
      <c r="AB6" s="133">
        <f>SUMIFS(FairPlayPoints1,FairPlayTeams1,$P6)+SUMIFS(FairPlayPoints2,FairPlayTeams2,$P6)</f>
        <v>0</v>
      </c>
      <c r="AC6" s="133" t="b">
        <f t="shared" si="14"/>
        <v>1</v>
      </c>
      <c r="AD6" s="791">
        <f>$Q6*FactorPts+(GDzero+$R6)*FactorGD+$S6*FactorFor</f>
        <v>10047010</v>
      </c>
      <c r="AE6" s="133">
        <f t="shared" si="15"/>
        <v>0</v>
      </c>
      <c r="AF6" s="133">
        <f t="array" ref="AF6">INDEX(Language!$D$5:$D$63,MATCH($P6,Language!$E$5:$E$63,0),1)</f>
        <v>11</v>
      </c>
    </row>
    <row r="7" ht="14.25" customHeight="1">
      <c r="B7" s="792" t="str">
        <f>INDIRECT("'"&amp;References!$A$1&amp;"'!"&amp;$B$1&amp;References!$G8)</f>
        <v>Netherlands</v>
      </c>
      <c r="C7" s="793" t="s">
        <v>117</v>
      </c>
      <c r="D7" s="794" t="str">
        <f>INDIRECT("'"&amp;References!$A$1&amp;"'!"&amp;$D$1&amp;References!$G8)</f>
        <v>France</v>
      </c>
      <c r="E7" s="792">
        <f>IF(OR(INDIRECT("'"&amp;References!$A$1&amp;"'!"&amp;$B$1&amp;References!$H8)="",INDIRECT("'"&amp;References!$A$1&amp;"'!"&amp;$D$1&amp;References!$H8)=""),"",INDIRECT("'"&amp;References!$A$1&amp;"'!"&amp;$B$1&amp;References!$H8))</f>
        <v>1</v>
      </c>
      <c r="F7" s="793" t="s">
        <v>117</v>
      </c>
      <c r="G7" s="795">
        <f>IF(OR(INDIRECT("'"&amp;References!$A$1&amp;"'!"&amp;$B$1&amp;References!$H8)="",INDIRECT("'"&amp;References!$A$1&amp;"'!"&amp;$D$1&amp;References!$H8)=""),"",INDIRECT("'"&amp;References!$A$1&amp;"'!"&amp;$D$1&amp;References!$H8))</f>
        <v>3</v>
      </c>
      <c r="H7" s="133">
        <f t="shared" si="1"/>
        <v>0</v>
      </c>
      <c r="I7" s="133">
        <f t="shared" si="2"/>
        <v>3</v>
      </c>
      <c r="L7" s="35"/>
      <c r="M7" s="133">
        <f t="shared" si="3"/>
        <v>1</v>
      </c>
      <c r="N7" s="133"/>
      <c r="O7" s="133" t="s">
        <v>119</v>
      </c>
      <c r="P7" s="789" t="str">
        <f>VLOOKUP($Q$1&amp;ROW($A4),Groups!$B$7:$D$35,3,0)</f>
        <v>France</v>
      </c>
      <c r="Q7" s="133">
        <f t="shared" si="4"/>
        <v>9</v>
      </c>
      <c r="R7" s="133">
        <f t="shared" si="5"/>
        <v>6</v>
      </c>
      <c r="S7" s="133">
        <f t="shared" si="6"/>
        <v>7</v>
      </c>
      <c r="T7" s="133">
        <f t="shared" si="7"/>
        <v>1</v>
      </c>
      <c r="U7" s="133">
        <f t="shared" si="8"/>
        <v>3</v>
      </c>
      <c r="V7" s="790">
        <f>$Q7*FactorPts+(GDzero+$R7)*FactorGD+$S7*FactorFor+$U7*FactorWins+$W7*FactorDirC3+$X7*FactorDirC2+$Y7*FactorDirC43+$Z7*FactorDirC42+$AA7*FactorDirC42+$AB7*FactorFairPlay+$AE7*FactorPenalty+(100-$AF7)*($M$10&gt;0)*FactorRank+(8-ROW())*FactorRow</f>
        <v>90056070</v>
      </c>
      <c r="W7" s="133">
        <f t="shared" si="9"/>
        <v>0</v>
      </c>
      <c r="X7" s="133">
        <f t="shared" si="10"/>
        <v>0</v>
      </c>
      <c r="Y7" s="153">
        <f t="shared" si="11"/>
        <v>0</v>
      </c>
      <c r="Z7" s="153">
        <f t="shared" si="12"/>
        <v>0</v>
      </c>
      <c r="AA7" s="133">
        <f t="shared" si="13"/>
        <v>0</v>
      </c>
      <c r="AB7" s="133">
        <f>SUMIFS(FairPlayPoints1,FairPlayTeams1,$P7)+SUMIFS(FairPlayPoints2,FairPlayTeams2,$P7)</f>
        <v>0</v>
      </c>
      <c r="AC7" s="133" t="b">
        <f t="shared" si="14"/>
        <v>1</v>
      </c>
      <c r="AD7" s="791">
        <f>$Q7*FactorPts+(GDzero+$R7)*FactorGD+$S7*FactorFor</f>
        <v>90056070</v>
      </c>
      <c r="AE7" s="133">
        <f t="shared" si="15"/>
        <v>0</v>
      </c>
      <c r="AF7" s="133">
        <f t="array" ref="AF7">INDEX(Language!$D$5:$D$63,MATCH($P7,Language!$E$5:$E$63,0),1)</f>
        <v>2</v>
      </c>
    </row>
    <row r="8" ht="14.25" customHeight="1">
      <c r="B8" s="792" t="str">
        <f>INDIRECT("'"&amp;References!$A$1&amp;"'!"&amp;$B$1&amp;References!$G9)</f>
        <v>Netherlands</v>
      </c>
      <c r="C8" s="793" t="s">
        <v>117</v>
      </c>
      <c r="D8" s="794" t="str">
        <f>INDIRECT("'"&amp;References!$A$1&amp;"'!"&amp;$D$1&amp;References!$G9)</f>
        <v>Austria</v>
      </c>
      <c r="E8" s="792">
        <f>IF(OR(INDIRECT("'"&amp;References!$A$1&amp;"'!"&amp;$B$1&amp;References!$H9)="",INDIRECT("'"&amp;References!$A$1&amp;"'!"&amp;$D$1&amp;References!$H9)=""),"",INDIRECT("'"&amp;References!$A$1&amp;"'!"&amp;$B$1&amp;References!$H9))</f>
        <v>1</v>
      </c>
      <c r="F8" s="793" t="s">
        <v>117</v>
      </c>
      <c r="G8" s="795">
        <f>IF(OR(INDIRECT("'"&amp;References!$A$1&amp;"'!"&amp;$B$1&amp;References!$H9)="",INDIRECT("'"&amp;References!$A$1&amp;"'!"&amp;$D$1&amp;References!$H9)=""),"",INDIRECT("'"&amp;References!$A$1&amp;"'!"&amp;$D$1&amp;References!$H9))</f>
        <v>0</v>
      </c>
      <c r="H8" s="133">
        <f t="shared" si="1"/>
        <v>3</v>
      </c>
      <c r="I8" s="133">
        <f t="shared" si="2"/>
        <v>0</v>
      </c>
      <c r="J8" s="153" t="str">
        <f>IF(OR(INDIRECT("'"&amp;References!$A$1&amp;"'!"&amp;$B$1&amp;(References!$H9+2))="",INDIRECT("'"&amp;References!$A$1&amp;"'!"&amp;$D$1&amp;(References!$H9+2))=""),"",INDIRECT("'"&amp;References!$A$1&amp;"'!"&amp;$B$1&amp;(References!$H9+2)))</f>
        <v/>
      </c>
      <c r="K8" s="133" t="s">
        <v>1021</v>
      </c>
      <c r="L8" s="35" t="str">
        <f>IF(OR(INDIRECT("'"&amp;References!$A$1&amp;"'!"&amp;$B$1&amp;(References!$H9+2))="",INDIRECT("'"&amp;References!$A$1&amp;"'!"&amp;$D$1&amp;(References!$H9+2))=""),"",INDIRECT("'"&amp;References!$A$1&amp;"'!"&amp;$D$1&amp;(References!$H9+2)))</f>
        <v/>
      </c>
      <c r="M8" s="133">
        <f t="shared" si="3"/>
        <v>1</v>
      </c>
      <c r="N8" s="133"/>
      <c r="O8" s="133"/>
      <c r="Z8" s="336"/>
    </row>
    <row r="9" ht="14.25" customHeight="1">
      <c r="B9" s="792" t="str">
        <f>INDIRECT("'"&amp;References!$A$1&amp;"'!"&amp;$B$1&amp;References!$G10)</f>
        <v>France</v>
      </c>
      <c r="C9" s="793" t="s">
        <v>117</v>
      </c>
      <c r="D9" s="794" t="str">
        <f>INDIRECT("'"&amp;References!$A$1&amp;"'!"&amp;$D$1&amp;References!$G10)</f>
        <v>Poland</v>
      </c>
      <c r="E9" s="792">
        <f>IF(OR(INDIRECT("'"&amp;References!$A$1&amp;"'!"&amp;$B$1&amp;References!$H10)="",INDIRECT("'"&amp;References!$A$1&amp;"'!"&amp;$D$1&amp;References!$H10)=""),"",INDIRECT("'"&amp;References!$A$1&amp;"'!"&amp;$B$1&amp;References!$H10))</f>
        <v>2</v>
      </c>
      <c r="F9" s="793" t="s">
        <v>117</v>
      </c>
      <c r="G9" s="795">
        <f>IF(OR(INDIRECT("'"&amp;References!$A$1&amp;"'!"&amp;$B$1&amp;References!$H10)="",INDIRECT("'"&amp;References!$A$1&amp;"'!"&amp;$D$1&amp;References!$H10)=""),"",INDIRECT("'"&amp;References!$A$1&amp;"'!"&amp;$D$1&amp;References!$H10))</f>
        <v>0</v>
      </c>
      <c r="H9" s="133">
        <f t="shared" si="1"/>
        <v>3</v>
      </c>
      <c r="I9" s="133">
        <f t="shared" si="2"/>
        <v>0</v>
      </c>
      <c r="J9" s="153" t="str">
        <f>IF(OR(INDIRECT("'"&amp;References!$A$1&amp;"'!"&amp;$B$1&amp;(References!$H10+2))="",INDIRECT("'"&amp;References!$A$1&amp;"'!"&amp;$D$1&amp;(References!$H10+2))=""),"",INDIRECT("'"&amp;References!$A$1&amp;"'!"&amp;$B$1&amp;(References!$H10+2)))</f>
        <v/>
      </c>
      <c r="K9" s="133" t="s">
        <v>1021</v>
      </c>
      <c r="L9" s="35" t="str">
        <f>IF(OR(INDIRECT("'"&amp;References!$A$1&amp;"'!"&amp;$B$1&amp;(References!$H10+2))="",INDIRECT("'"&amp;References!$A$1&amp;"'!"&amp;$D$1&amp;(References!$H10+2))=""),"",INDIRECT("'"&amp;References!$A$1&amp;"'!"&amp;$D$1&amp;(References!$H10+2)))</f>
        <v/>
      </c>
      <c r="M9" s="133">
        <f t="shared" si="3"/>
        <v>1</v>
      </c>
      <c r="N9" s="133"/>
      <c r="O9" s="133"/>
      <c r="Z9" s="796" t="s">
        <v>1800</v>
      </c>
    </row>
    <row r="10" ht="14.25" customHeight="1">
      <c r="L10" s="693" t="s">
        <v>1200</v>
      </c>
      <c r="M10" s="797">
        <f>SUM($M$4:$M$9)</f>
        <v>6</v>
      </c>
      <c r="N10" s="133"/>
      <c r="O10" s="133"/>
      <c r="P10" s="798" t="s">
        <v>1801</v>
      </c>
      <c r="Q10" s="429" t="s">
        <v>113</v>
      </c>
      <c r="R10" s="429" t="s">
        <v>114</v>
      </c>
      <c r="S10" s="429" t="s">
        <v>115</v>
      </c>
      <c r="T10" s="429" t="s">
        <v>116</v>
      </c>
      <c r="U10" s="429" t="s">
        <v>1802</v>
      </c>
      <c r="V10" s="429" t="s">
        <v>1710</v>
      </c>
      <c r="X10" s="657" t="s">
        <v>1803</v>
      </c>
      <c r="Y10" s="429" t="s">
        <v>1804</v>
      </c>
      <c r="Z10" s="429" t="s">
        <v>1805</v>
      </c>
      <c r="AA10" s="429" t="s">
        <v>1806</v>
      </c>
      <c r="AB10" s="429" t="s">
        <v>1807</v>
      </c>
      <c r="AC10" s="429" t="s">
        <v>1808</v>
      </c>
      <c r="AD10" s="429" t="s">
        <v>1809</v>
      </c>
      <c r="AE10" s="429" t="s">
        <v>1799</v>
      </c>
    </row>
    <row r="11" ht="14.25" customHeight="1">
      <c r="B11" s="657"/>
      <c r="C11" s="133"/>
      <c r="D11" s="657"/>
      <c r="O11" s="799" t="s">
        <v>101</v>
      </c>
      <c r="P11" s="800" t="str">
        <f t="shared" ref="P11:U11" si="16">INDEX(P$4:P$7,MATCH($V11,$V$4:$V$7,0))</f>
        <v>France</v>
      </c>
      <c r="Q11" s="801">
        <f t="shared" si="16"/>
        <v>9</v>
      </c>
      <c r="R11" s="802">
        <f t="shared" si="16"/>
        <v>6</v>
      </c>
      <c r="S11" s="802">
        <f t="shared" si="16"/>
        <v>7</v>
      </c>
      <c r="T11" s="802">
        <f t="shared" si="16"/>
        <v>1</v>
      </c>
      <c r="U11" s="802">
        <f t="shared" si="16"/>
        <v>3</v>
      </c>
      <c r="V11" s="803">
        <f t="shared" ref="V11:V14" si="18">LARGE($V$4:$V$7,ROW(A1))</f>
        <v>90056070</v>
      </c>
      <c r="X11" s="804">
        <f>IF(AND(OR(TRUNC($V$11,4)=TRUNC($V$12,4),TRUNC($V$11,4)=TRUNC($V$13,4),TRUNC($V$11,4)=TRUNC($V$14,4),TRUNC($V$12,4)=TRUNC($V$13,4),TRUNC($V$12,4)=TRUNC($V$14,4),TRUNC($V$13,4)=TRUNC($V$14,4)),$M$10&gt;0),1,0)</f>
        <v>1</v>
      </c>
      <c r="Y11" s="133">
        <f>IF(AND(VLOOKUP($B$8,$P$4:$AD$7,15,0)=VLOOKUP($D$8,$P$4:$AD$7,15,0),$E$8=$G$8,COUNTIF($Q$4:$Q$7,VLOOKUP($B$8,$P$4:$Q$7,2,0))=2,$M$10=6),1,0)</f>
        <v>0</v>
      </c>
      <c r="Z11" s="805" t="b">
        <f t="shared" ref="Z11:Z14" si="19">VLOOKUP($P11,$E$18:$M$21,8,0)&lt;&gt;""</f>
        <v>0</v>
      </c>
      <c r="AA11" s="806" t="b">
        <f t="shared" ref="AA11:AA14" si="20">VLOOKUP($P11,$E$18:$M$21,9,0)&lt;&gt;""</f>
        <v>0</v>
      </c>
      <c r="AB11" s="807" t="b">
        <f t="shared" ref="AB11:AB14" si="21">SUMPRODUCT(1*(LEN($Z$18:$Z$35)&gt;0)*($P$18:$P$35=$P11))&gt;0</f>
        <v>0</v>
      </c>
      <c r="AC11" s="807" t="b">
        <f t="shared" ref="AC11:AC14" si="22">SUMPRODUCT(1*(LEN($AE$18:$AE$35)&gt;0)*($P$18:$P$35=$P11))&gt;0</f>
        <v>0</v>
      </c>
      <c r="AD11" s="806" t="str">
        <f t="shared" ref="AD11:AD14" si="23">IF($Z11,VLOOKUP($P11,$E$18:$M$21,8,0),IF($AA11,VLOOKUP($P11,$E$18:$M$21,9,0),IF($AB11,SUMIFS($Z$18:$Z$35,$P$18:$P$35,$P11),IF($AC11,SUMIFS($AE$18:$AE$35,$P$18:$P$35,$P11),""))))</f>
        <v/>
      </c>
      <c r="AE11" s="808" t="str">
        <f t="shared" ref="AE11:AE14" si="24">IF(OR(AND($Y$11&gt;0,OR($B$8=$P11,$D$8=$P11)),AND($Y$12&gt;0,OR($B$9=$P11,$D$9=$P11))),SUMIF($B$8:$B$9,$P11,$J$8:$J$9)+SUMIF($D$8:$D$9,$P11,$L$8:$L$9),"")</f>
        <v/>
      </c>
    </row>
    <row r="12" ht="14.25" customHeight="1">
      <c r="B12" s="133"/>
      <c r="C12" s="133"/>
      <c r="D12" s="133"/>
      <c r="O12" s="809" t="s">
        <v>102</v>
      </c>
      <c r="P12" s="153" t="str">
        <f t="shared" ref="P12:U12" si="17">INDEX(P$4:P$7,MATCH($V12,$V$4:$V$7,0))</f>
        <v>Netherlands</v>
      </c>
      <c r="Q12" s="163">
        <f t="shared" si="17"/>
        <v>6</v>
      </c>
      <c r="R12" s="133">
        <f t="shared" si="17"/>
        <v>0</v>
      </c>
      <c r="S12" s="133">
        <f t="shared" si="17"/>
        <v>3</v>
      </c>
      <c r="T12" s="133">
        <f t="shared" si="17"/>
        <v>3</v>
      </c>
      <c r="U12" s="133">
        <f t="shared" si="17"/>
        <v>2</v>
      </c>
      <c r="V12" s="810">
        <f t="shared" si="18"/>
        <v>60050030</v>
      </c>
      <c r="Y12" s="133">
        <f>IF(AND(VLOOKUP($B$9,$P$4:$AD$7,15,0)=VLOOKUP($D$9,$P$4:$AD$7,15,0),$E$9=$G$9,COUNTIF($Q$4:$Q$7,VLOOKUP($B$9,$P$4:$Q$7,2,0))=2,$M$10=6),1,0)</f>
        <v>0</v>
      </c>
      <c r="Z12" s="811" t="b">
        <f t="shared" si="19"/>
        <v>0</v>
      </c>
      <c r="AA12" s="133" t="b">
        <f t="shared" si="20"/>
        <v>0</v>
      </c>
      <c r="AB12" s="153" t="b">
        <f t="shared" si="21"/>
        <v>0</v>
      </c>
      <c r="AC12" s="153" t="b">
        <f t="shared" si="22"/>
        <v>0</v>
      </c>
      <c r="AD12" s="133" t="str">
        <f t="shared" si="23"/>
        <v/>
      </c>
      <c r="AE12" s="812" t="str">
        <f t="shared" si="24"/>
        <v/>
      </c>
    </row>
    <row r="13" ht="14.25" customHeight="1">
      <c r="B13" s="133"/>
      <c r="C13" s="133"/>
      <c r="D13" s="133"/>
      <c r="O13" s="809" t="s">
        <v>118</v>
      </c>
      <c r="P13" s="153" t="str">
        <f t="shared" ref="P13:U13" si="25">INDEX(P$4:P$7,MATCH($V13,$V$4:$V$7,0))</f>
        <v>Austria</v>
      </c>
      <c r="Q13" s="163">
        <f t="shared" si="25"/>
        <v>1</v>
      </c>
      <c r="R13" s="133">
        <f t="shared" si="25"/>
        <v>-3</v>
      </c>
      <c r="S13" s="133">
        <f t="shared" si="25"/>
        <v>1</v>
      </c>
      <c r="T13" s="133">
        <f t="shared" si="25"/>
        <v>4</v>
      </c>
      <c r="U13" s="133">
        <f t="shared" si="25"/>
        <v>0</v>
      </c>
      <c r="V13" s="810">
        <f t="shared" si="18"/>
        <v>10147010</v>
      </c>
      <c r="Z13" s="811" t="b">
        <f t="shared" si="19"/>
        <v>1</v>
      </c>
      <c r="AA13" s="133" t="b">
        <f t="shared" si="20"/>
        <v>0</v>
      </c>
      <c r="AB13" s="153" t="b">
        <f t="shared" si="21"/>
        <v>0</v>
      </c>
      <c r="AC13" s="153" t="b">
        <f t="shared" si="22"/>
        <v>0</v>
      </c>
      <c r="AD13" s="133">
        <f t="shared" si="23"/>
        <v>1</v>
      </c>
      <c r="AE13" s="812" t="str">
        <f t="shared" si="24"/>
        <v/>
      </c>
    </row>
    <row r="14" ht="14.25" customHeight="1">
      <c r="B14" s="133"/>
      <c r="C14" s="133"/>
      <c r="D14" s="133"/>
      <c r="F14" s="133"/>
      <c r="G14" s="35"/>
      <c r="O14" s="813" t="s">
        <v>119</v>
      </c>
      <c r="P14" s="814" t="str">
        <f t="shared" ref="P14:U14" si="26">INDEX(P$4:P$7,MATCH($V14,$V$4:$V$7,0))</f>
        <v>Poland</v>
      </c>
      <c r="Q14" s="815">
        <f t="shared" si="26"/>
        <v>1</v>
      </c>
      <c r="R14" s="816">
        <f t="shared" si="26"/>
        <v>-3</v>
      </c>
      <c r="S14" s="816">
        <f t="shared" si="26"/>
        <v>1</v>
      </c>
      <c r="T14" s="816">
        <f t="shared" si="26"/>
        <v>4</v>
      </c>
      <c r="U14" s="816">
        <f t="shared" si="26"/>
        <v>0</v>
      </c>
      <c r="V14" s="817">
        <f t="shared" si="18"/>
        <v>10147010</v>
      </c>
      <c r="Z14" s="818" t="b">
        <f t="shared" si="19"/>
        <v>1</v>
      </c>
      <c r="AA14" s="819" t="b">
        <f t="shared" si="20"/>
        <v>0</v>
      </c>
      <c r="AB14" s="820" t="b">
        <f t="shared" si="21"/>
        <v>0</v>
      </c>
      <c r="AC14" s="820" t="b">
        <f t="shared" si="22"/>
        <v>0</v>
      </c>
      <c r="AD14" s="819">
        <f t="shared" si="23"/>
        <v>1</v>
      </c>
      <c r="AE14" s="821" t="str">
        <f t="shared" si="24"/>
        <v/>
      </c>
    </row>
    <row r="15" ht="14.25" customHeight="1">
      <c r="B15" s="133"/>
      <c r="C15" s="133"/>
      <c r="D15" s="133"/>
      <c r="F15" s="133"/>
      <c r="G15" s="35"/>
      <c r="L15" s="429"/>
      <c r="M15" s="429"/>
      <c r="N15" s="429"/>
      <c r="O15" s="133"/>
    </row>
    <row r="16" ht="14.25" customHeight="1">
      <c r="B16" s="133"/>
      <c r="C16" s="133"/>
      <c r="D16" s="657"/>
      <c r="E16" s="822"/>
      <c r="F16" s="822"/>
      <c r="G16" s="823" t="s">
        <v>1810</v>
      </c>
      <c r="M16" s="429"/>
      <c r="N16" s="429"/>
      <c r="O16" s="133"/>
      <c r="W16" s="824" t="s">
        <v>1811</v>
      </c>
      <c r="AD16" s="824" t="s">
        <v>1812</v>
      </c>
      <c r="AF16" s="825" t="b">
        <f>AND($Q$4=$Q$5,$Q$4=$Q$6,$Q$4=$Q$7)</f>
        <v>0</v>
      </c>
    </row>
    <row r="17" ht="14.25" customHeight="1">
      <c r="B17" s="133"/>
      <c r="C17" s="133"/>
      <c r="D17" s="133"/>
      <c r="G17" s="826"/>
      <c r="H17" s="802" t="str">
        <f>LEFT($P$4,3)</f>
        <v>Pol</v>
      </c>
      <c r="I17" s="802" t="str">
        <f>LEFT($P$5,3)</f>
        <v>Net</v>
      </c>
      <c r="J17" s="802" t="str">
        <f>LEFT($P$6,3)</f>
        <v>Aus</v>
      </c>
      <c r="K17" s="827" t="str">
        <f>LEFT($P$7,3)</f>
        <v>Fra</v>
      </c>
      <c r="L17" s="429" t="s">
        <v>1813</v>
      </c>
      <c r="M17" s="429" t="s">
        <v>1814</v>
      </c>
      <c r="N17" s="429"/>
      <c r="O17" s="133"/>
      <c r="Q17" s="429" t="s">
        <v>113</v>
      </c>
      <c r="R17" s="429" t="s">
        <v>114</v>
      </c>
      <c r="S17" s="429" t="s">
        <v>115</v>
      </c>
      <c r="T17" s="429" t="s">
        <v>116</v>
      </c>
      <c r="U17" s="429"/>
      <c r="V17" s="429" t="s">
        <v>1798</v>
      </c>
      <c r="W17" s="429" t="s">
        <v>1815</v>
      </c>
      <c r="X17" s="828" t="s">
        <v>1816</v>
      </c>
      <c r="Y17" s="429" t="s">
        <v>1817</v>
      </c>
      <c r="Z17" s="429" t="s">
        <v>1817</v>
      </c>
      <c r="AA17" s="829" t="s">
        <v>1818</v>
      </c>
      <c r="AD17" s="828" t="s">
        <v>1819</v>
      </c>
      <c r="AE17" s="429" t="s">
        <v>1820</v>
      </c>
    </row>
    <row r="18" ht="14.25" customHeight="1">
      <c r="B18" s="133"/>
      <c r="C18" s="133"/>
      <c r="D18" s="133"/>
      <c r="E18" s="830" t="str">
        <f>$P$4</f>
        <v>Poland</v>
      </c>
      <c r="F18" s="831"/>
      <c r="G18" s="831"/>
      <c r="H18" s="832"/>
      <c r="I18" s="802">
        <f>SUMIFS($E$4:$E$9,$B$4:$B$9,$P$4,$D$4:$D$9,$P$5)+SUMIFS($G$4:$G$9,$B$4:$B$9,$P$5,$D$4:$D$9,$P$4)</f>
        <v>0</v>
      </c>
      <c r="J18" s="802">
        <f>SUMIFS($E$4:$E$9,$B$4:$B$9,$P$4,$D$4:$D$9,$P$6)+SUMIFS($G$4:$G$9,$B$4:$B$9,$P$6,$D$4:$D$9,$P$4)</f>
        <v>1</v>
      </c>
      <c r="K18" s="827">
        <f>SUMIFS($E$4:$E$9,$B$4:$B$9,$P$4,$D$4:$D$9,$P$7)+SUMIFS($G$4:$G$9,$B$4:$B$9,$P$7,$D$4:$D$9,$P$4)</f>
        <v>0</v>
      </c>
      <c r="L18" s="833">
        <f>IF(AND($Q$4=$Q$5,$Q$4&lt;&gt;$Q$6,$Q$4&lt;&gt;$Q$7),IF(I18&gt;H19,3,IF(I18=H19,1,0)),IF(AND($Q$4=$Q$6,$Q$4&lt;&gt;$Q$5,$Q$4&lt;&gt;$Q$7),IF(J18&gt;H20,3,IF(J18=H20,1,0)),IF(AND($Q$4=$Q$7,$Q$4&lt;&gt;$Q$5,$Q$4&lt;&gt;$Q$6),IF(K18&gt;H21,3,IF(K18=H21,1,0)),"")))</f>
        <v>1</v>
      </c>
      <c r="M18" s="833" t="str">
        <f>IF($AF$16,IF(AND($AD$4=$AD$5,$AD$4&lt;&gt;$AD$6,$AD$4&lt;&gt;$AD$7),IF(I18&gt;H19,3,IF(I18=H19,1,0)),IF(AND($AD$4&lt;&gt;$AD$5,$AD$4=$AD$6,$AD$4&lt;&gt;$AD$7),IF(J18&gt;H20,3,IF(J18=H20,1,0)),IF(AND($AD$4&lt;&gt;$AD$5,$AD$4&lt;&gt;$AD$6,$AD$4=$AD$7),IF(K18&gt;H21,3,IF(K18=H21,1,0)),""))),"")</f>
        <v/>
      </c>
      <c r="N18" s="133"/>
      <c r="O18" s="133" t="s">
        <v>101</v>
      </c>
      <c r="P18" s="153" t="str">
        <f>$P$4</f>
        <v>Poland</v>
      </c>
      <c r="Q18" s="133">
        <f t="shared" ref="Q18:Q20" si="27">SUMIFS($H$4:$H$9,$B$4:$B$9,$P18,$D$4:$D$9,"&lt;&gt;"&amp;$P$21)+SUMIFS($I$4:$I$9,$B$4:$B$9,"&lt;&gt;"&amp;$P$21,$D$4:$D$9,$P18)</f>
        <v>1</v>
      </c>
      <c r="R18" s="133">
        <f t="shared" ref="R18:R20" si="28">S18-T18</f>
        <v>-1</v>
      </c>
      <c r="S18" s="133">
        <f t="shared" ref="S18:S20" si="29">SUMIFS($E$4:$E$9,$B$4:$B$9,$P18,$D$4:$D$9,"&lt;&gt;"&amp;$P$21)+SUMIFS($G$4:$G$9,$B$4:$B$9,"&lt;&gt;"&amp;$P$21,$D$4:$D$9,$P18)</f>
        <v>1</v>
      </c>
      <c r="T18" s="133">
        <f t="shared" ref="T18:T20" si="30">SUMIFS($G$4:$G$9,$B$4:$B$9,$P18,$D$4:$D$9,"&lt;&gt;"&amp;$P$21)+SUMIFS($E$4:$E$9,$B$4:$B$9,"&lt;&gt;"&amp;$P$21,$D$4:$D$9,$P18)</f>
        <v>2</v>
      </c>
      <c r="U18" s="133"/>
      <c r="V18" s="834">
        <f>Q18*FactorPts+(GDzero+R18)*FactorGD+S18*FactorFor</f>
        <v>10049010</v>
      </c>
      <c r="W18" s="133">
        <f t="shared" ref="W18:W20" si="31">RANK(V18,V$18:V$20,1)</f>
        <v>1</v>
      </c>
      <c r="X18" s="133">
        <f t="shared" ref="X18:X20" si="32">IF(AND($Q$4=$Q$5,$Q$4=$Q$6,$Q$4&lt;&gt;$Q$7),W18,0)</f>
        <v>0</v>
      </c>
      <c r="Y18" s="133">
        <f>IF(AND(V18=V19,V18&lt;&gt;V20),IF(AA18&gt;AA19,3,IF(AA18=AA19,1,0)),IF(AND(V18=V20,V18&lt;&gt;V19),IF(AB18&gt;AB20,3,IF(AB18=AB20,1,0)),""))</f>
        <v>1</v>
      </c>
      <c r="Z18" s="133" t="str">
        <f t="shared" ref="Z18:Z20" si="33">IF(X18&gt;0,Y18,"")</f>
        <v/>
      </c>
      <c r="AA18" s="835">
        <f>$I$18</f>
        <v>0</v>
      </c>
      <c r="AB18" s="836">
        <f>$J$18</f>
        <v>1</v>
      </c>
      <c r="AC18" s="837"/>
      <c r="AD18" s="133">
        <f t="shared" ref="AD18:AD20" si="34">IF(AND($AF$16,$AD$4=$AD$5,$AD$4=$AD$6,$AD$4&lt;&gt;$AD$7),W18,0)</f>
        <v>0</v>
      </c>
      <c r="AE18" s="133" t="str">
        <f t="shared" ref="AE18:AE20" si="35">IF(AD18&gt;0,Y18,"")</f>
        <v/>
      </c>
    </row>
    <row r="19" ht="14.25" customHeight="1">
      <c r="B19" s="133"/>
      <c r="C19" s="133"/>
      <c r="D19" s="133"/>
      <c r="E19" s="838" t="str">
        <f>$P$5</f>
        <v>Netherlands</v>
      </c>
      <c r="H19" s="809">
        <f>SUMIFS($E$4:$E$9,$B$4:$B$9,$P$5,$D$4:$D$9,$P$4)+SUMIFS($G$4:$G$9,$B$4:$B$9,$P$4,$D$4:$D$9,$P$5)</f>
        <v>1</v>
      </c>
      <c r="I19" s="839"/>
      <c r="J19" s="133">
        <f>SUMIFS($E$4:$E$9,$B$4:$B$9,$P$5,$D$4:$D$9,$P$6)+SUMIFS($G$4:$G$9,$B$4:$B$9,$P$6,$D$4:$D$9,$P$5)</f>
        <v>1</v>
      </c>
      <c r="K19" s="840">
        <f>SUMIFS($E$4:$E$9,$B$4:$B$9,$P$5,$D$4:$D$9,$P$7)+SUMIFS($G$4:$G$9,$B$4:$B$9,$P$7,$D$4:$D$9,$P$5)</f>
        <v>1</v>
      </c>
      <c r="L19" s="841" t="str">
        <f>IF(AND($Q$5=$Q$4,$Q$5&lt;&gt;$Q$6,$Q$5&lt;&gt;$Q$7),IF(H19&gt;I18,3,IF(H19=I18,1,0)),IF(AND($Q$5=$Q$6,$Q$5&lt;&gt;$Q$4,$Q$5&lt;&gt;$Q$7),IF(J19&gt;I20,3,IF(J19=I20,1,0)),IF(AND($Q$5=$Q$7,$Q$5&lt;&gt;$Q$4,$Q$5&lt;&gt;$Q$6),IF(K19&gt;I21,3,IF(K19=I21,1,0)),"")))</f>
        <v/>
      </c>
      <c r="M19" s="841" t="str">
        <f>IF($AF$16,IF(AND($AD$5=$AD$4,$AD$5&lt;&gt;$AD$6,$AD$5&lt;&gt;$AD$7),IF(H19&gt;I18,3,IF(H19=I18,1,0)),IF(AND($AD$5&lt;&gt;$AD$4,$AD$5=$AD$6,$AD$5&lt;&gt;$AD$7),IF(J19&gt;I20,3,IF(J19=I20,1,0)),IF(AND($AD$5&lt;&gt;$AD$4,$AD$5&lt;&gt;$AD$6,$AD$5=$AD$7),IF(K19&gt;I21,3,IF(K19=I21,1,0)),""))),"")</f>
        <v/>
      </c>
      <c r="N19" s="133"/>
      <c r="O19" s="133" t="s">
        <v>102</v>
      </c>
      <c r="P19" s="153" t="str">
        <f>$P$5</f>
        <v>Netherlands</v>
      </c>
      <c r="Q19" s="133">
        <f t="shared" si="27"/>
        <v>6</v>
      </c>
      <c r="R19" s="133">
        <f t="shared" si="28"/>
        <v>2</v>
      </c>
      <c r="S19" s="133">
        <f t="shared" si="29"/>
        <v>2</v>
      </c>
      <c r="T19" s="133">
        <f t="shared" si="30"/>
        <v>0</v>
      </c>
      <c r="U19" s="133"/>
      <c r="V19" s="834">
        <f>Q19*FactorPts+(GDzero+R19)*FactorGD+S19*FactorFor</f>
        <v>60052020</v>
      </c>
      <c r="W19" s="133">
        <f t="shared" si="31"/>
        <v>3</v>
      </c>
      <c r="X19" s="133">
        <f t="shared" si="32"/>
        <v>0</v>
      </c>
      <c r="Y19" s="133" t="str">
        <f>IF(AND(V19=V18,V19&lt;&gt;V20),IF(AA19&gt;AA18,3,IF(AA19=AA18,1,0)),IF(AND(V19=V20,V19&lt;&gt;V18),IF(AC19&gt;AC20,3,IF(AC19=AC20,1,0)),""))</f>
        <v/>
      </c>
      <c r="Z19" s="133" t="str">
        <f t="shared" si="33"/>
        <v/>
      </c>
      <c r="AA19" s="842">
        <f>$H$19</f>
        <v>1</v>
      </c>
      <c r="AB19" s="133"/>
      <c r="AC19" s="843">
        <f>$J$19</f>
        <v>1</v>
      </c>
      <c r="AD19" s="133">
        <f t="shared" si="34"/>
        <v>0</v>
      </c>
      <c r="AE19" s="133" t="str">
        <f t="shared" si="35"/>
        <v/>
      </c>
    </row>
    <row r="20" ht="14.25" customHeight="1">
      <c r="E20" s="838" t="str">
        <f>$P$6</f>
        <v>Austria</v>
      </c>
      <c r="H20" s="809">
        <f>SUMIFS($E$4:$E$9,$B$4:$B$9,$P$6,$D$4:$D$9,$P$4)+SUMIFS($G$4:$G$9,$B$4:$B$9,$P$4,$D$4:$D$9,$P$6)</f>
        <v>1</v>
      </c>
      <c r="I20" s="133">
        <f>SUMIFS($E$4:$E$9,$B$4:$B$9,$P$6,$D$4:$D$9,$P$5)+SUMIFS($G$4:$G$9,$B$4:$B$9,$P$5,$D$4:$D$9,$P$6)</f>
        <v>0</v>
      </c>
      <c r="J20" s="839"/>
      <c r="K20" s="840">
        <f>SUMIFS($E$4:$E$9,$B$4:$B$9,$P$6,$D$4:$D$9,$P$7)+SUMIFS($G$4:$G$9,$B$4:$B$9,$P$7,$D$4:$D$9,$P$6)</f>
        <v>0</v>
      </c>
      <c r="L20" s="841">
        <f>IF(AND($Q$6=$Q$4,$Q$6&lt;&gt;$Q$5,$Q$6&lt;&gt;$Q$7),IF(H20&gt;J18,3,IF(H20=J18,1,0)),IF(AND($Q$6=$Q$5,$Q$6&lt;&gt;$Q$4,$Q$6&lt;&gt;$Q$7),IF(I20&gt;J19,3,IF(I20=J19,1,0)),IF(AND($Q$6=$Q$7,$Q$6&lt;&gt;$Q$4,$Q$6&lt;&gt;$Q$5),IF(K20&gt;J21,3,IF(K20=J21,1,0)),"")))</f>
        <v>1</v>
      </c>
      <c r="M20" s="841" t="str">
        <f>IF($AF$16,IF(AND($AD$6=$AD$4,$AD$6&lt;&gt;$AD$5,$AD$6&lt;&gt;$AD$7),IF(H20&gt;J18,3,IF(H20=J18,1,0)),IF(AND($AD$6&lt;&gt;$AD$4,$AD$6=$AD$5,$AD$6&lt;&gt;$AD$7),IF(I20&gt;J19,3,IF(I20=J19,1,0)),IF(AND($AD$6&lt;&gt;$AD$4,$AD$6&lt;&gt;$AD$5,$AD$6=$AD$7),IF(K20&gt;J21,3,IF(K20=J21,1,0)),""))),"")</f>
        <v/>
      </c>
      <c r="N20" s="133"/>
      <c r="O20" s="133" t="s">
        <v>118</v>
      </c>
      <c r="P20" s="153" t="str">
        <f>$P$6</f>
        <v>Austria</v>
      </c>
      <c r="Q20" s="133">
        <f t="shared" si="27"/>
        <v>1</v>
      </c>
      <c r="R20" s="133">
        <f t="shared" si="28"/>
        <v>-1</v>
      </c>
      <c r="S20" s="133">
        <f t="shared" si="29"/>
        <v>1</v>
      </c>
      <c r="T20" s="133">
        <f t="shared" si="30"/>
        <v>2</v>
      </c>
      <c r="U20" s="133"/>
      <c r="V20" s="834">
        <f>Q20*FactorPts+(GDzero+R20)*FactorGD+S20*FactorFor</f>
        <v>10049010</v>
      </c>
      <c r="W20" s="133">
        <f t="shared" si="31"/>
        <v>1</v>
      </c>
      <c r="X20" s="133">
        <f t="shared" si="32"/>
        <v>0</v>
      </c>
      <c r="Y20" s="133">
        <f>IF(AND(V20=V18,V20&lt;&gt;V19),IF(AB20&gt;AB18,3,IF(AB20=AB18,1,0)),IF(AND(V20=V19,V20&lt;&gt;V18),IF(AC20&gt;AC19,3,IF(AC20=AC19,1,0)),""))</f>
        <v>1</v>
      </c>
      <c r="Z20" s="133" t="str">
        <f t="shared" si="33"/>
        <v/>
      </c>
      <c r="AA20" s="842"/>
      <c r="AB20" s="133">
        <f>$H$20</f>
        <v>1</v>
      </c>
      <c r="AC20" s="843">
        <f>$I$20</f>
        <v>0</v>
      </c>
      <c r="AD20" s="133">
        <f t="shared" si="34"/>
        <v>0</v>
      </c>
      <c r="AE20" s="133" t="str">
        <f t="shared" si="35"/>
        <v/>
      </c>
    </row>
    <row r="21" ht="14.25" customHeight="1">
      <c r="B21" s="336"/>
      <c r="C21" s="133"/>
      <c r="E21" s="844" t="str">
        <f>$P$7</f>
        <v>France</v>
      </c>
      <c r="F21" s="845"/>
      <c r="G21" s="845"/>
      <c r="H21" s="813">
        <f>SUMIFS($E$4:$E$9,$B$4:$B$9,$P$7,$D$4:$D$9,$P$4)+SUMIFS($G$4:$G$9,$B$4:$B$9,$P$4,$D$4:$D$9,$P$7)</f>
        <v>2</v>
      </c>
      <c r="I21" s="816">
        <f>SUMIFS($E$4:$E$9,$B$4:$B$9,$P$7,$D$4:$D$9,$P$5)+SUMIFS($G$4:$G$9,$B$4:$B$9,$P$5,$D$4:$D$9,$P$7)</f>
        <v>3</v>
      </c>
      <c r="J21" s="816">
        <f>SUMIFS($E$4:$E$9,$B$4:$B$9,$P$7,$D$4:$D$9,$P$6)+SUMIFS($G$4:$G$9,$B$4:$B$9,$P$6,$D$4:$D$9,$P$7)</f>
        <v>2</v>
      </c>
      <c r="K21" s="846"/>
      <c r="L21" s="847" t="str">
        <f>IF(AND($Q$7=$Q$4,$Q$7&lt;&gt;$Q$5,$Q$7&lt;&gt;$Q$6),IF(H21&gt;K18,3,IF(H21=K18,1,0)),IF(AND($Q$7=$Q$5,$Q$7&lt;&gt;$Q$4,$Q$7&lt;&gt;$Q$6),IF(I21&gt;K19,3,IF(I21=K19,1,0)),IF(AND($Q$7=$Q$6,$Q$7&lt;&gt;$Q$4,$Q$7&lt;&gt;$Q$5),IF(J21&gt;K20,3,IF(J21=K20,1,0)),"")))</f>
        <v/>
      </c>
      <c r="M21" s="847" t="str">
        <f>IF($AF$16,IF(AND($AD$7=$AD$4,$AD$7&lt;&gt;$AD$5,$AD$7&lt;&gt;$AD$6),IF(H21&gt;K18,3,IF(H21=K18,1,0)),IF(AND($AD$7&lt;&gt;$AD$4,$AD$7=$AD$5,$AD$7&lt;&gt;$AD$6),IF(I21&gt;K19,3,IF(I21=K19,1,0)),IF(AND($AD$7&lt;&gt;$AD$4,$AD$7&lt;&gt;$AD$5,$AD$7=$AD$6),IF(J21&gt;K20,3,IF(J21=K20,1,0)),""))),"")</f>
        <v/>
      </c>
      <c r="N21" s="133"/>
      <c r="O21" s="133"/>
      <c r="P21" s="848" t="str">
        <f>$P$7</f>
        <v>France</v>
      </c>
      <c r="Q21" s="849"/>
      <c r="R21" s="849"/>
      <c r="S21" s="849"/>
      <c r="T21" s="849"/>
      <c r="U21" s="849"/>
      <c r="V21" s="52"/>
      <c r="W21" s="52"/>
      <c r="X21" s="849"/>
      <c r="Y21" s="849"/>
      <c r="Z21" s="849"/>
      <c r="AA21" s="850"/>
      <c r="AB21" s="849"/>
      <c r="AC21" s="851"/>
      <c r="AD21" s="52"/>
      <c r="AE21" s="849"/>
    </row>
    <row r="22" ht="14.25" customHeight="1">
      <c r="B22" s="336"/>
      <c r="C22" s="133"/>
      <c r="F22" s="133"/>
      <c r="G22" s="35"/>
      <c r="L22" s="429"/>
      <c r="O22" s="133"/>
      <c r="Q22" s="52"/>
      <c r="R22" s="52"/>
      <c r="S22" s="52"/>
      <c r="T22" s="52"/>
      <c r="U22" s="52"/>
      <c r="V22" s="52"/>
      <c r="W22" s="52"/>
      <c r="X22" s="849"/>
      <c r="Y22" s="849"/>
      <c r="Z22" s="849"/>
      <c r="AA22" s="850"/>
      <c r="AB22" s="849"/>
      <c r="AC22" s="851"/>
      <c r="AD22" s="52"/>
      <c r="AE22" s="849"/>
    </row>
    <row r="23" ht="14.25" customHeight="1">
      <c r="B23" s="336"/>
      <c r="C23" s="133"/>
      <c r="O23" s="133" t="s">
        <v>101</v>
      </c>
      <c r="P23" s="153" t="str">
        <f>$P$4</f>
        <v>Poland</v>
      </c>
      <c r="Q23" s="133">
        <f t="shared" ref="Q23:Q25" si="36">SUMIFS($H$4:$H$9,$B$4:$B$9,$P23,$D$4:$D$9,"&lt;&gt;"&amp;$P$26)+SUMIFS($I$4:$I$9,$B$4:$B$9,"&lt;&gt;"&amp;$P$26,$D$4:$D$9,$P23)</f>
        <v>0</v>
      </c>
      <c r="R23" s="133">
        <f t="shared" ref="R23:R25" si="37">S23-T23</f>
        <v>-3</v>
      </c>
      <c r="S23" s="133">
        <f t="shared" ref="S23:S25" si="38">SUMIFS($E$4:$E$9,$B$4:$B$9,$P23,$D$4:$D$9,"&lt;&gt;"&amp;$P$26)+SUMIFS($G$4:$G$9,$B$4:$B$9,"&lt;&gt;"&amp;$P$26,$D$4:$D$9,$P23)</f>
        <v>0</v>
      </c>
      <c r="T23" s="133">
        <f t="shared" ref="T23:T25" si="39">SUMIFS($G$4:$G$9,$B$4:$B$9,$P23,$D$4:$D$9,"&lt;&gt;"&amp;$P$26)+SUMIFS($E$4:$E$9,$B$4:$B$9,"&lt;&gt;"&amp;$P$26,$D$4:$D$9,$P23)</f>
        <v>3</v>
      </c>
      <c r="U23" s="133"/>
      <c r="V23" s="834">
        <f>Q23*FactorPts+(GDzero+R23)*FactorGD+S23*FactorFor</f>
        <v>47000</v>
      </c>
      <c r="W23" s="133">
        <f t="shared" ref="W23:W25" si="40">RANK(V23,V$23:V$25,1)</f>
        <v>1</v>
      </c>
      <c r="X23" s="133">
        <f t="shared" ref="X23:X25" si="41">IF(AND($Q$4=$Q$5,$Q$4=$Q$7,$Q$4&lt;&gt;$Q$6),W23,0)</f>
        <v>0</v>
      </c>
      <c r="Y23" s="133" t="str">
        <f>IF(AND(V23=V24,V23&lt;&gt;V25),IF(AA23&gt;AA24,3,IF(AA23=AA24,1,0)),IF(AND(V23=V25,V23&lt;&gt;V24),IF(AB23&gt;AB25,3,IF(AB23=AB25,1,0)),""))</f>
        <v/>
      </c>
      <c r="Z23" s="133" t="str">
        <f t="shared" ref="Z23:Z25" si="42">IF(X23&gt;0,Y23,"")</f>
        <v/>
      </c>
      <c r="AA23" s="842">
        <f>$I$18</f>
        <v>0</v>
      </c>
      <c r="AB23" s="133">
        <f>$K$18</f>
        <v>0</v>
      </c>
      <c r="AC23" s="843"/>
      <c r="AD23" s="133">
        <f t="shared" ref="AD23:AD25" si="43">IF(AND($AF$16,$AD$4=$AD$5,$AD$4=$AD$7,$AD$4&lt;&gt;$AD$6),W23,0)</f>
        <v>0</v>
      </c>
      <c r="AE23" s="133" t="str">
        <f t="shared" ref="AE23:AE25" si="44">IF(AD23&gt;0,Y23,"")</f>
        <v/>
      </c>
    </row>
    <row r="24" ht="14.25" customHeight="1">
      <c r="B24" s="336"/>
      <c r="C24" s="133"/>
      <c r="O24" s="133" t="s">
        <v>102</v>
      </c>
      <c r="P24" s="153" t="str">
        <f>$P$5</f>
        <v>Netherlands</v>
      </c>
      <c r="Q24" s="133">
        <f t="shared" si="36"/>
        <v>3</v>
      </c>
      <c r="R24" s="133">
        <f t="shared" si="37"/>
        <v>-1</v>
      </c>
      <c r="S24" s="133">
        <f t="shared" si="38"/>
        <v>2</v>
      </c>
      <c r="T24" s="133">
        <f t="shared" si="39"/>
        <v>3</v>
      </c>
      <c r="U24" s="133"/>
      <c r="V24" s="834">
        <f>Q24*FactorPts+(GDzero+R24)*FactorGD+S24*FactorFor</f>
        <v>30049020</v>
      </c>
      <c r="W24" s="133">
        <f t="shared" si="40"/>
        <v>2</v>
      </c>
      <c r="X24" s="133">
        <f t="shared" si="41"/>
        <v>0</v>
      </c>
      <c r="Y24" s="133" t="str">
        <f>IF(AND(V24=V23,V24&lt;&gt;V25),IF(AA24&gt;AA23,3,IF(AA24=AA23,1,0)),IF(AND(V24=V25,V24&lt;&gt;V23),IF(AC24&gt;AC25,3,IF(AC24=AC25,1,0)),""))</f>
        <v/>
      </c>
      <c r="Z24" s="133" t="str">
        <f t="shared" si="42"/>
        <v/>
      </c>
      <c r="AA24" s="842">
        <f>$H$19</f>
        <v>1</v>
      </c>
      <c r="AB24" s="133"/>
      <c r="AC24" s="843">
        <f>$K$19</f>
        <v>1</v>
      </c>
      <c r="AD24" s="133">
        <f t="shared" si="43"/>
        <v>0</v>
      </c>
      <c r="AE24" s="133" t="str">
        <f t="shared" si="44"/>
        <v/>
      </c>
    </row>
    <row r="25" ht="14.25" customHeight="1">
      <c r="B25" s="336"/>
      <c r="C25" s="133"/>
      <c r="O25" s="133" t="s">
        <v>118</v>
      </c>
      <c r="P25" s="153" t="str">
        <f>$P$7</f>
        <v>France</v>
      </c>
      <c r="Q25" s="133">
        <f t="shared" si="36"/>
        <v>6</v>
      </c>
      <c r="R25" s="133">
        <f t="shared" si="37"/>
        <v>4</v>
      </c>
      <c r="S25" s="133">
        <f t="shared" si="38"/>
        <v>5</v>
      </c>
      <c r="T25" s="133">
        <f t="shared" si="39"/>
        <v>1</v>
      </c>
      <c r="U25" s="133"/>
      <c r="V25" s="834">
        <f>Q25*FactorPts+(GDzero+R25)*FactorGD+S25*FactorFor</f>
        <v>60054050</v>
      </c>
      <c r="W25" s="133">
        <f t="shared" si="40"/>
        <v>3</v>
      </c>
      <c r="X25" s="133">
        <f t="shared" si="41"/>
        <v>0</v>
      </c>
      <c r="Y25" s="133" t="str">
        <f>IF(AND(V25=V23,V25&lt;&gt;V24),IF(AB25&gt;AB23,3,IF(AB25=AB23,1,0)),IF(AND(V25=V24,V25&lt;&gt;V23),IF(AC25&gt;AC24,3,IF(AC25=AC24,1,0)),""))</f>
        <v/>
      </c>
      <c r="Z25" s="133" t="str">
        <f t="shared" si="42"/>
        <v/>
      </c>
      <c r="AA25" s="842"/>
      <c r="AB25" s="133">
        <f>$H$21</f>
        <v>2</v>
      </c>
      <c r="AC25" s="843">
        <f>$I$21</f>
        <v>3</v>
      </c>
      <c r="AD25" s="133">
        <f t="shared" si="43"/>
        <v>0</v>
      </c>
      <c r="AE25" s="133" t="str">
        <f t="shared" si="44"/>
        <v/>
      </c>
    </row>
    <row r="26" ht="14.25" customHeight="1">
      <c r="B26" s="336"/>
      <c r="C26" s="133"/>
      <c r="O26" s="133"/>
      <c r="P26" s="848" t="str">
        <f>$P$6</f>
        <v>Austria</v>
      </c>
      <c r="Q26" s="849"/>
      <c r="R26" s="849"/>
      <c r="S26" s="849"/>
      <c r="T26" s="849"/>
      <c r="U26" s="849"/>
      <c r="V26" s="52"/>
      <c r="W26" s="52"/>
      <c r="X26" s="849"/>
      <c r="Y26" s="849"/>
      <c r="Z26" s="849"/>
      <c r="AA26" s="850"/>
      <c r="AB26" s="849"/>
      <c r="AC26" s="851"/>
      <c r="AD26" s="52"/>
      <c r="AE26" s="849"/>
    </row>
    <row r="27" ht="14.25" customHeight="1">
      <c r="O27" s="133"/>
      <c r="Q27" s="52"/>
      <c r="R27" s="52"/>
      <c r="S27" s="52"/>
      <c r="T27" s="52"/>
      <c r="U27" s="52"/>
      <c r="V27" s="52"/>
      <c r="W27" s="52"/>
      <c r="X27" s="849"/>
      <c r="Y27" s="849"/>
      <c r="Z27" s="849"/>
      <c r="AA27" s="850"/>
      <c r="AB27" s="849"/>
      <c r="AC27" s="851"/>
      <c r="AD27" s="52"/>
      <c r="AE27" s="849"/>
    </row>
    <row r="28" ht="14.25" customHeight="1">
      <c r="O28" s="133" t="s">
        <v>101</v>
      </c>
      <c r="P28" s="153" t="str">
        <f>$P$4</f>
        <v>Poland</v>
      </c>
      <c r="Q28" s="133">
        <f t="shared" ref="Q28:Q30" si="45">SUMIFS($H$4:$H$9,$B$4:$B$9,$P28,$D$4:$D$9,"&lt;&gt;"&amp;$P$31)+SUMIFS($I$4:$I$9,$B$4:$B$9,"&lt;&gt;"&amp;$P$31,$D$4:$D$9,$P28)</f>
        <v>1</v>
      </c>
      <c r="R28" s="133">
        <f t="shared" ref="R28:R30" si="46">S28-T28</f>
        <v>-2</v>
      </c>
      <c r="S28" s="133">
        <f t="shared" ref="S28:S30" si="47">SUMIFS($E$4:$E$9,$B$4:$B$9,$P28,$D$4:$D$9,"&lt;&gt;"&amp;$P$31)+SUMIFS($G$4:$G$9,$B$4:$B$9,"&lt;&gt;"&amp;$P$31,$D$4:$D$9,$P28)</f>
        <v>1</v>
      </c>
      <c r="T28" s="133">
        <f t="shared" ref="T28:T30" si="48">SUMIFS($G$4:$G$9,$B$4:$B$9,$P28,$D$4:$D$9,"&lt;&gt;"&amp;$P$31)+SUMIFS($E$4:$E$9,$B$4:$B$9,"&lt;&gt;"&amp;$P$31,$D$4:$D$9,$P28)</f>
        <v>3</v>
      </c>
      <c r="U28" s="133"/>
      <c r="V28" s="834">
        <f>Q28*FactorPts+(GDzero+R28)*FactorGD+S28*FactorFor</f>
        <v>10048010</v>
      </c>
      <c r="W28" s="133">
        <f t="shared" ref="W28:W30" si="49">RANK(V28,V$28:V$30,1)</f>
        <v>1</v>
      </c>
      <c r="X28" s="133">
        <f t="shared" ref="X28:X30" si="50">IF(AND($Q$4=$Q$6,$Q$4=$Q$7,$Q$4&lt;&gt;$Q$5),W28,0)</f>
        <v>0</v>
      </c>
      <c r="Y28" s="133">
        <f>IF(AND(V28=V29,V28&lt;&gt;V30),IF(AA28&gt;AA29,3,IF(AA28=AA29,1,0)),IF(AND(V28=V30,V28&lt;&gt;V29),IF(AB28&gt;AB30,3,IF(AB28=AB30,1,0)),""))</f>
        <v>1</v>
      </c>
      <c r="Z28" s="133" t="str">
        <f t="shared" ref="Z28:Z30" si="51">IF(X28&gt;0,Y28,"")</f>
        <v/>
      </c>
      <c r="AA28" s="842">
        <f>$J$18</f>
        <v>1</v>
      </c>
      <c r="AB28" s="133">
        <f>$K$18</f>
        <v>0</v>
      </c>
      <c r="AC28" s="843"/>
      <c r="AD28" s="133">
        <f t="shared" ref="AD28:AD30" si="52">IF(AND($AF$16,$AD$4=$AD$6,$AD$4=$AD$7,$AD$4&lt;&gt;$AD$5),W28,0)</f>
        <v>0</v>
      </c>
      <c r="AE28" s="133" t="str">
        <f t="shared" ref="AE28:AE30" si="53">IF(AD28&gt;0,Y28,"")</f>
        <v/>
      </c>
    </row>
    <row r="29" ht="14.25" customHeight="1">
      <c r="O29" s="133" t="s">
        <v>102</v>
      </c>
      <c r="P29" s="153" t="str">
        <f>$P$6</f>
        <v>Austria</v>
      </c>
      <c r="Q29" s="133">
        <f t="shared" si="45"/>
        <v>1</v>
      </c>
      <c r="R29" s="133">
        <f t="shared" si="46"/>
        <v>-2</v>
      </c>
      <c r="S29" s="133">
        <f t="shared" si="47"/>
        <v>1</v>
      </c>
      <c r="T29" s="133">
        <f t="shared" si="48"/>
        <v>3</v>
      </c>
      <c r="U29" s="133"/>
      <c r="V29" s="834">
        <f>Q29*FactorPts+(GDzero+R29)*FactorGD+S29*FactorFor</f>
        <v>10048010</v>
      </c>
      <c r="W29" s="133">
        <f t="shared" si="49"/>
        <v>1</v>
      </c>
      <c r="X29" s="133">
        <f t="shared" si="50"/>
        <v>0</v>
      </c>
      <c r="Y29" s="133">
        <f>IF(AND(V29=V28,V29&lt;&gt;V30),IF(AA29&gt;AA28,3,IF(AA29=AA28,1,0)),IF(AND(V29=V30,V29&lt;&gt;V28),IF(AC29&gt;AC30,3,IF(AC29=AC30,1,0)),""))</f>
        <v>1</v>
      </c>
      <c r="Z29" s="133" t="str">
        <f t="shared" si="51"/>
        <v/>
      </c>
      <c r="AA29" s="842">
        <f>$H$20</f>
        <v>1</v>
      </c>
      <c r="AB29" s="133"/>
      <c r="AC29" s="843">
        <f>$K$20</f>
        <v>0</v>
      </c>
      <c r="AD29" s="133">
        <f t="shared" si="52"/>
        <v>0</v>
      </c>
      <c r="AE29" s="133" t="str">
        <f t="shared" si="53"/>
        <v/>
      </c>
    </row>
    <row r="30" ht="14.25" customHeight="1">
      <c r="O30" s="133" t="s">
        <v>118</v>
      </c>
      <c r="P30" s="153" t="str">
        <f>$P$7</f>
        <v>France</v>
      </c>
      <c r="Q30" s="133">
        <f t="shared" si="45"/>
        <v>6</v>
      </c>
      <c r="R30" s="133">
        <f t="shared" si="46"/>
        <v>4</v>
      </c>
      <c r="S30" s="133">
        <f t="shared" si="47"/>
        <v>4</v>
      </c>
      <c r="T30" s="133">
        <f t="shared" si="48"/>
        <v>0</v>
      </c>
      <c r="U30" s="133"/>
      <c r="V30" s="834">
        <f>Q30*FactorPts+(GDzero+R30)*FactorGD+S30*FactorFor</f>
        <v>60054040</v>
      </c>
      <c r="W30" s="133">
        <f t="shared" si="49"/>
        <v>3</v>
      </c>
      <c r="X30" s="133">
        <f t="shared" si="50"/>
        <v>0</v>
      </c>
      <c r="Y30" s="133" t="str">
        <f>IF(AND(V30=V28,V30&lt;&gt;V29),IF(AB30&gt;AB28,3,IF(AB30=AB28,1,0)),IF(AND(V30=V29,V30&lt;&gt;V28),IF(AC30&gt;AC29,3,IF(AC30=AC29,1,0)),""))</f>
        <v/>
      </c>
      <c r="Z30" s="133" t="str">
        <f t="shared" si="51"/>
        <v/>
      </c>
      <c r="AA30" s="842"/>
      <c r="AB30" s="133">
        <f>$H$21</f>
        <v>2</v>
      </c>
      <c r="AC30" s="843">
        <f>$J$21</f>
        <v>2</v>
      </c>
      <c r="AD30" s="133">
        <f t="shared" si="52"/>
        <v>0</v>
      </c>
      <c r="AE30" s="133" t="str">
        <f t="shared" si="53"/>
        <v/>
      </c>
    </row>
    <row r="31" ht="14.25" customHeight="1">
      <c r="O31" s="133"/>
      <c r="P31" s="848" t="str">
        <f>$P$5</f>
        <v>Netherlands</v>
      </c>
      <c r="Q31" s="849"/>
      <c r="R31" s="849"/>
      <c r="S31" s="849"/>
      <c r="T31" s="849"/>
      <c r="U31" s="849"/>
      <c r="V31" s="52"/>
      <c r="W31" s="52"/>
      <c r="X31" s="849"/>
      <c r="Y31" s="849"/>
      <c r="Z31" s="849"/>
      <c r="AA31" s="850"/>
      <c r="AB31" s="849"/>
      <c r="AC31" s="851"/>
      <c r="AD31" s="52"/>
      <c r="AE31" s="849"/>
    </row>
    <row r="32" ht="14.25" customHeight="1">
      <c r="O32" s="133"/>
      <c r="Q32" s="52"/>
      <c r="R32" s="52"/>
      <c r="S32" s="52"/>
      <c r="T32" s="52"/>
      <c r="U32" s="52"/>
      <c r="V32" s="52"/>
      <c r="W32" s="52"/>
      <c r="X32" s="849"/>
      <c r="Y32" s="849"/>
      <c r="Z32" s="849"/>
      <c r="AA32" s="850"/>
      <c r="AB32" s="849"/>
      <c r="AC32" s="851"/>
      <c r="AD32" s="52"/>
      <c r="AE32" s="849"/>
    </row>
    <row r="33" ht="14.25" customHeight="1">
      <c r="O33" s="133" t="s">
        <v>101</v>
      </c>
      <c r="P33" s="153" t="str">
        <f>$P$5</f>
        <v>Netherlands</v>
      </c>
      <c r="Q33" s="133">
        <f t="shared" ref="Q33:Q35" si="54">SUMIFS($H$4:$H$9,$B$4:$B$9,$P33,$D$4:$D$9,"&lt;&gt;"&amp;$P$36)+SUMIFS($I$4:$I$9,$B$4:$B$9,"&lt;&gt;"&amp;$P$36,$D$4:$D$9,$P33)</f>
        <v>3</v>
      </c>
      <c r="R33" s="133">
        <f t="shared" ref="R33:R35" si="55">S33-T33</f>
        <v>-1</v>
      </c>
      <c r="S33" s="133">
        <f t="shared" ref="S33:S35" si="56">SUMIFS($E$4:$E$9,$B$4:$B$9,$P33,$D$4:$D$9,"&lt;&gt;"&amp;$P$36)+SUMIFS($G$4:$G$9,$B$4:$B$9,"&lt;&gt;"&amp;$P$36,$D$4:$D$9,$P33)</f>
        <v>2</v>
      </c>
      <c r="T33" s="133">
        <f t="shared" ref="T33:T35" si="57">SUMIFS($G$4:$G$9,$B$4:$B$9,$P33,$D$4:$D$9,"&lt;&gt;"&amp;$P$36)+SUMIFS($E$4:$E$9,$B$4:$B$9,"&lt;&gt;"&amp;$P$36,$D$4:$D$9,$P33)</f>
        <v>3</v>
      </c>
      <c r="U33" s="133"/>
      <c r="V33" s="834">
        <f>Q33*FactorPts+(GDzero+R33)*FactorGD+S33*FactorFor</f>
        <v>30049020</v>
      </c>
      <c r="W33" s="133">
        <f t="shared" ref="W33:W35" si="58">RANK(V33,V$33:V$35,1)</f>
        <v>2</v>
      </c>
      <c r="X33" s="133">
        <f t="shared" ref="X33:X35" si="59">IF(AND($Q$5=$Q$6,$Q$5=$Q$7,$Q$5&lt;&gt;$Q$4),W33,0)</f>
        <v>0</v>
      </c>
      <c r="Y33" s="133" t="str">
        <f>IF(AND(V33=V34,V33&lt;&gt;V35),IF(AA33&gt;AA34,3,IF(AA33=AA34,1,0)),IF(AND(V33=V35,V33&lt;&gt;V34),IF(AB33&gt;AB35,3,IF(AB33=AB35,1,0)),""))</f>
        <v/>
      </c>
      <c r="Z33" s="133" t="str">
        <f t="shared" ref="Z33:Z35" si="60">IF(X33&gt;0,Y33,"")</f>
        <v/>
      </c>
      <c r="AA33" s="842">
        <f>$J$19</f>
        <v>1</v>
      </c>
      <c r="AB33" s="133">
        <f>$K$19</f>
        <v>1</v>
      </c>
      <c r="AC33" s="843"/>
      <c r="AD33" s="133">
        <f t="shared" ref="AD33:AD35" si="61">IF(AND($AF$16,$AD$5=$AD$6,$AD$5=$AD$7,$AD$5&lt;&gt;$AD$4),W33,0)</f>
        <v>0</v>
      </c>
      <c r="AE33" s="133" t="str">
        <f t="shared" ref="AE33:AE35" si="62">IF(AD33&gt;0,Y33,"")</f>
        <v/>
      </c>
    </row>
    <row r="34" ht="14.25" customHeight="1">
      <c r="O34" s="133" t="s">
        <v>102</v>
      </c>
      <c r="P34" s="153" t="str">
        <f>$P$6</f>
        <v>Austria</v>
      </c>
      <c r="Q34" s="133">
        <f t="shared" si="54"/>
        <v>0</v>
      </c>
      <c r="R34" s="133">
        <f t="shared" si="55"/>
        <v>-3</v>
      </c>
      <c r="S34" s="133">
        <f t="shared" si="56"/>
        <v>0</v>
      </c>
      <c r="T34" s="133">
        <f t="shared" si="57"/>
        <v>3</v>
      </c>
      <c r="U34" s="133"/>
      <c r="V34" s="834">
        <f>Q34*FactorPts+(GDzero+R34)*FactorGD+S34*FactorFor</f>
        <v>47000</v>
      </c>
      <c r="W34" s="133">
        <f t="shared" si="58"/>
        <v>1</v>
      </c>
      <c r="X34" s="133">
        <f t="shared" si="59"/>
        <v>0</v>
      </c>
      <c r="Y34" s="133" t="str">
        <f>IF(AND(V34=V33,V34&lt;&gt;V35),IF(AA34&gt;AA33,3,IF(AA34=AA33,1,0)),IF(AND(V34=V35,V34&lt;&gt;V33),IF(AC34&gt;AC35,3,IF(AC34=AC35,1,0)),""))</f>
        <v/>
      </c>
      <c r="Z34" s="133" t="str">
        <f t="shared" si="60"/>
        <v/>
      </c>
      <c r="AA34" s="842">
        <f>$I$20</f>
        <v>0</v>
      </c>
      <c r="AB34" s="133"/>
      <c r="AC34" s="843">
        <f>$K$20</f>
        <v>0</v>
      </c>
      <c r="AD34" s="133">
        <f t="shared" si="61"/>
        <v>0</v>
      </c>
      <c r="AE34" s="133" t="str">
        <f t="shared" si="62"/>
        <v/>
      </c>
    </row>
    <row r="35" ht="14.25" customHeight="1">
      <c r="O35" s="133" t="s">
        <v>118</v>
      </c>
      <c r="P35" s="153" t="str">
        <f>$P$7</f>
        <v>France</v>
      </c>
      <c r="Q35" s="133">
        <f t="shared" si="54"/>
        <v>6</v>
      </c>
      <c r="R35" s="133">
        <f t="shared" si="55"/>
        <v>4</v>
      </c>
      <c r="S35" s="133">
        <f t="shared" si="56"/>
        <v>5</v>
      </c>
      <c r="T35" s="133">
        <f t="shared" si="57"/>
        <v>1</v>
      </c>
      <c r="U35" s="133"/>
      <c r="V35" s="834">
        <f>Q35*FactorPts+(GDzero+R35)*FactorGD+S35*FactorFor</f>
        <v>60054050</v>
      </c>
      <c r="W35" s="133">
        <f t="shared" si="58"/>
        <v>3</v>
      </c>
      <c r="X35" s="133">
        <f t="shared" si="59"/>
        <v>0</v>
      </c>
      <c r="Y35" s="133" t="str">
        <f>IF(AND(V35=V33,V35&lt;&gt;V34),IF(AB35&gt;AB33,3,IF(AB35=AB33,1,0)),IF(AND(V35=V34,V35&lt;&gt;V33),IF(AC35&gt;AC34,3,IF(AC35=AC34,1,0)),""))</f>
        <v/>
      </c>
      <c r="Z35" s="133" t="str">
        <f t="shared" si="60"/>
        <v/>
      </c>
      <c r="AA35" s="852"/>
      <c r="AB35" s="853">
        <f>$I$21</f>
        <v>3</v>
      </c>
      <c r="AC35" s="854">
        <f>$J$21</f>
        <v>2</v>
      </c>
      <c r="AD35" s="133">
        <f t="shared" si="61"/>
        <v>0</v>
      </c>
      <c r="AE35" s="133" t="str">
        <f t="shared" si="62"/>
        <v/>
      </c>
    </row>
    <row r="36" ht="14.25" customHeight="1">
      <c r="O36" s="133"/>
      <c r="P36" s="848" t="str">
        <f>$P$4</f>
        <v>Poland</v>
      </c>
      <c r="Q36" s="133"/>
      <c r="R36" s="133"/>
      <c r="S36" s="133"/>
      <c r="T36" s="133"/>
      <c r="U36" s="133"/>
    </row>
    <row r="37" ht="14.25" customHeight="1">
      <c r="O37" s="133"/>
    </row>
    <row r="38" ht="14.25" customHeight="1">
      <c r="O38" s="133"/>
    </row>
    <row r="39" ht="14.25" customHeight="1">
      <c r="O39" s="133"/>
    </row>
    <row r="40" ht="14.25" customHeight="1">
      <c r="O40" s="133"/>
    </row>
    <row r="41" ht="14.25" customHeight="1">
      <c r="O41" s="133"/>
    </row>
    <row r="42" ht="14.25" customHeight="1">
      <c r="O42" s="133"/>
    </row>
    <row r="43" ht="14.25" customHeight="1">
      <c r="O43" s="133"/>
    </row>
    <row r="44" ht="14.25" customHeight="1">
      <c r="O44" s="133"/>
    </row>
    <row r="45" ht="14.25" customHeight="1">
      <c r="O45" s="133"/>
    </row>
    <row r="46" ht="14.25" customHeight="1">
      <c r="O46" s="133"/>
    </row>
    <row r="47" ht="14.25" customHeight="1">
      <c r="O47" s="133"/>
    </row>
    <row r="48" ht="14.25" customHeight="1">
      <c r="O48" s="133"/>
    </row>
    <row r="49" ht="14.25" customHeight="1">
      <c r="O49" s="133"/>
    </row>
    <row r="50" ht="14.25" customHeight="1">
      <c r="O50" s="133"/>
    </row>
    <row r="51" ht="14.25" customHeight="1">
      <c r="O51" s="133"/>
    </row>
    <row r="52" ht="14.25" customHeight="1">
      <c r="O52" s="133"/>
    </row>
    <row r="53" ht="14.25" customHeight="1">
      <c r="O53" s="133"/>
    </row>
    <row r="54" ht="14.25" customHeight="1">
      <c r="O54" s="133"/>
    </row>
    <row r="55" ht="14.25" customHeight="1">
      <c r="O55" s="133"/>
    </row>
    <row r="56" ht="14.25" customHeight="1">
      <c r="O56" s="133"/>
    </row>
    <row r="57" ht="14.25" customHeight="1">
      <c r="O57" s="133"/>
    </row>
    <row r="58" ht="14.25" customHeight="1">
      <c r="O58" s="133"/>
    </row>
    <row r="59" ht="14.25" customHeight="1">
      <c r="O59" s="133"/>
    </row>
    <row r="60" ht="14.25" customHeight="1">
      <c r="O60" s="133"/>
    </row>
    <row r="61" ht="14.25" customHeight="1">
      <c r="O61" s="133"/>
    </row>
    <row r="62" ht="14.25" customHeight="1">
      <c r="O62" s="133"/>
    </row>
    <row r="63" ht="14.25" customHeight="1">
      <c r="O63" s="133"/>
    </row>
    <row r="64" ht="14.25" customHeight="1">
      <c r="O64" s="133"/>
    </row>
    <row r="65" ht="14.25" customHeight="1">
      <c r="O65" s="133"/>
    </row>
    <row r="66" ht="14.25" customHeight="1">
      <c r="O66" s="133"/>
    </row>
    <row r="67" ht="14.25" customHeight="1">
      <c r="O67" s="133"/>
    </row>
    <row r="68" ht="14.25" customHeight="1">
      <c r="O68" s="133"/>
    </row>
    <row r="69" ht="14.25" customHeight="1">
      <c r="O69" s="133"/>
    </row>
    <row r="70" ht="14.25" customHeight="1">
      <c r="O70" s="133"/>
    </row>
    <row r="71" ht="14.25" customHeight="1">
      <c r="O71" s="133"/>
    </row>
    <row r="72" ht="14.25" customHeight="1">
      <c r="O72" s="133"/>
    </row>
    <row r="73" ht="14.25" customHeight="1">
      <c r="O73" s="133"/>
    </row>
    <row r="74" ht="14.25" customHeight="1">
      <c r="O74" s="133"/>
    </row>
    <row r="75" ht="14.25" customHeight="1">
      <c r="O75" s="133"/>
    </row>
    <row r="76" ht="14.25" customHeight="1">
      <c r="O76" s="133"/>
    </row>
    <row r="77" ht="14.25" customHeight="1">
      <c r="O77" s="133"/>
    </row>
    <row r="78" ht="14.25" customHeight="1">
      <c r="O78" s="133"/>
    </row>
    <row r="79" ht="14.25" customHeight="1">
      <c r="O79" s="133"/>
    </row>
    <row r="80" ht="14.25" customHeight="1">
      <c r="O80" s="133"/>
    </row>
    <row r="81" ht="14.25" customHeight="1">
      <c r="O81" s="133"/>
    </row>
    <row r="82" ht="14.25" customHeight="1">
      <c r="O82" s="133"/>
    </row>
    <row r="83" ht="14.25" customHeight="1">
      <c r="O83" s="133"/>
    </row>
    <row r="84" ht="14.25" customHeight="1">
      <c r="O84" s="133"/>
    </row>
    <row r="85" ht="14.25" customHeight="1">
      <c r="O85" s="133"/>
    </row>
    <row r="86" ht="14.25" customHeight="1">
      <c r="O86" s="133"/>
    </row>
    <row r="87" ht="14.25" customHeight="1">
      <c r="O87" s="133"/>
    </row>
    <row r="88" ht="14.25" customHeight="1">
      <c r="O88" s="133"/>
    </row>
    <row r="89" ht="14.25" customHeight="1">
      <c r="O89" s="133"/>
    </row>
    <row r="90" ht="14.25" customHeight="1">
      <c r="O90" s="133"/>
    </row>
    <row r="91" ht="14.25" customHeight="1">
      <c r="O91" s="133"/>
    </row>
    <row r="92" ht="14.25" customHeight="1">
      <c r="O92" s="133"/>
    </row>
    <row r="93" ht="14.25" customHeight="1">
      <c r="O93" s="133"/>
    </row>
    <row r="94" ht="14.25" customHeight="1">
      <c r="O94" s="133"/>
    </row>
    <row r="95" ht="14.25" customHeight="1">
      <c r="O95" s="133"/>
    </row>
    <row r="96" ht="14.25" customHeight="1">
      <c r="O96" s="133"/>
    </row>
    <row r="97" ht="14.25" customHeight="1">
      <c r="O97" s="133"/>
    </row>
    <row r="98" ht="14.25" customHeight="1">
      <c r="O98" s="133"/>
    </row>
    <row r="99" ht="14.25" customHeight="1">
      <c r="O99" s="133"/>
    </row>
    <row r="100" ht="14.25" customHeight="1">
      <c r="O100" s="133"/>
    </row>
    <row r="101" ht="14.25" customHeight="1">
      <c r="O101" s="133"/>
    </row>
    <row r="102" ht="14.25" customHeight="1">
      <c r="O102" s="133"/>
    </row>
    <row r="103" ht="14.25" customHeight="1">
      <c r="O103" s="133"/>
    </row>
    <row r="104" ht="14.25" customHeight="1">
      <c r="O104" s="133"/>
    </row>
    <row r="105" ht="14.25" customHeight="1">
      <c r="O105" s="133"/>
    </row>
    <row r="106" ht="14.25" customHeight="1">
      <c r="O106" s="133"/>
    </row>
    <row r="107" ht="14.25" customHeight="1">
      <c r="O107" s="133"/>
    </row>
    <row r="108" ht="14.25" customHeight="1">
      <c r="O108" s="133"/>
    </row>
    <row r="109" ht="14.25" customHeight="1">
      <c r="O109" s="133"/>
    </row>
    <row r="110" ht="14.25" customHeight="1">
      <c r="O110" s="133"/>
    </row>
    <row r="111" ht="14.25" customHeight="1">
      <c r="O111" s="133"/>
    </row>
    <row r="112" ht="14.25" customHeight="1">
      <c r="O112" s="133"/>
    </row>
    <row r="113" ht="14.25" customHeight="1">
      <c r="O113" s="133"/>
    </row>
    <row r="114" ht="14.25" customHeight="1">
      <c r="O114" s="133"/>
    </row>
    <row r="115" ht="14.25" customHeight="1">
      <c r="O115" s="133"/>
    </row>
    <row r="116" ht="14.25" customHeight="1">
      <c r="O116" s="133"/>
    </row>
    <row r="117" ht="14.25" customHeight="1">
      <c r="O117" s="133"/>
    </row>
    <row r="118" ht="14.25" customHeight="1">
      <c r="O118" s="133"/>
    </row>
    <row r="119" ht="14.25" customHeight="1">
      <c r="O119" s="133"/>
    </row>
    <row r="120" ht="14.25" customHeight="1">
      <c r="O120" s="133"/>
    </row>
    <row r="121" ht="14.25" customHeight="1">
      <c r="O121" s="133"/>
    </row>
    <row r="122" ht="14.25" customHeight="1">
      <c r="O122" s="133"/>
    </row>
    <row r="123" ht="14.25" customHeight="1">
      <c r="O123" s="133"/>
    </row>
    <row r="124" ht="14.25" customHeight="1">
      <c r="O124" s="133"/>
    </row>
    <row r="125" ht="14.25" customHeight="1">
      <c r="O125" s="133"/>
    </row>
    <row r="126" ht="14.25" customHeight="1">
      <c r="O126" s="133"/>
    </row>
    <row r="127" ht="14.25" customHeight="1">
      <c r="O127" s="133"/>
    </row>
    <row r="128" ht="14.25" customHeight="1">
      <c r="O128" s="133"/>
    </row>
    <row r="129" ht="14.25" customHeight="1">
      <c r="O129" s="133"/>
    </row>
    <row r="130" ht="14.25" customHeight="1">
      <c r="O130" s="133"/>
    </row>
    <row r="131" ht="14.25" customHeight="1">
      <c r="O131" s="133"/>
    </row>
    <row r="132" ht="14.25" customHeight="1">
      <c r="O132" s="133"/>
    </row>
    <row r="133" ht="14.25" customHeight="1">
      <c r="O133" s="133"/>
    </row>
    <row r="134" ht="14.25" customHeight="1">
      <c r="O134" s="133"/>
    </row>
    <row r="135" ht="14.25" customHeight="1">
      <c r="O135" s="133"/>
    </row>
    <row r="136" ht="14.25" customHeight="1">
      <c r="O136" s="133"/>
    </row>
    <row r="137" ht="14.25" customHeight="1">
      <c r="O137" s="133"/>
    </row>
    <row r="138" ht="14.25" customHeight="1">
      <c r="O138" s="133"/>
    </row>
    <row r="139" ht="14.25" customHeight="1">
      <c r="O139" s="133"/>
    </row>
    <row r="140" ht="14.25" customHeight="1">
      <c r="O140" s="133"/>
    </row>
    <row r="141" ht="14.25" customHeight="1">
      <c r="O141" s="133"/>
    </row>
    <row r="142" ht="14.25" customHeight="1">
      <c r="O142" s="133"/>
    </row>
    <row r="143" ht="14.25" customHeight="1">
      <c r="O143" s="133"/>
    </row>
    <row r="144" ht="14.25" customHeight="1">
      <c r="O144" s="133"/>
    </row>
    <row r="145" ht="14.25" customHeight="1">
      <c r="O145" s="133"/>
    </row>
    <row r="146" ht="14.25" customHeight="1">
      <c r="O146" s="133"/>
    </row>
    <row r="147" ht="14.25" customHeight="1">
      <c r="O147" s="133"/>
    </row>
    <row r="148" ht="14.25" customHeight="1">
      <c r="O148" s="133"/>
    </row>
    <row r="149" ht="14.25" customHeight="1">
      <c r="O149" s="133"/>
    </row>
    <row r="150" ht="14.25" customHeight="1">
      <c r="O150" s="133"/>
    </row>
    <row r="151" ht="14.25" customHeight="1">
      <c r="O151" s="133"/>
    </row>
    <row r="152" ht="14.25" customHeight="1">
      <c r="O152" s="133"/>
    </row>
    <row r="153" ht="14.25" customHeight="1">
      <c r="O153" s="133"/>
    </row>
    <row r="154" ht="14.25" customHeight="1">
      <c r="O154" s="133"/>
    </row>
    <row r="155" ht="14.25" customHeight="1">
      <c r="O155" s="133"/>
    </row>
    <row r="156" ht="14.25" customHeight="1">
      <c r="O156" s="133"/>
    </row>
    <row r="157" ht="14.25" customHeight="1">
      <c r="O157" s="133"/>
    </row>
    <row r="158" ht="14.25" customHeight="1">
      <c r="O158" s="133"/>
    </row>
    <row r="159" ht="14.25" customHeight="1">
      <c r="O159" s="133"/>
    </row>
    <row r="160" ht="14.25" customHeight="1">
      <c r="O160" s="133"/>
    </row>
    <row r="161" ht="14.25" customHeight="1">
      <c r="O161" s="133"/>
    </row>
    <row r="162" ht="14.25" customHeight="1">
      <c r="O162" s="133"/>
    </row>
    <row r="163" ht="14.25" customHeight="1">
      <c r="O163" s="133"/>
    </row>
    <row r="164" ht="14.25" customHeight="1">
      <c r="O164" s="133"/>
    </row>
    <row r="165" ht="14.25" customHeight="1">
      <c r="O165" s="133"/>
    </row>
    <row r="166" ht="14.25" customHeight="1">
      <c r="O166" s="133"/>
    </row>
    <row r="167" ht="14.25" customHeight="1">
      <c r="O167" s="133"/>
    </row>
    <row r="168" ht="14.25" customHeight="1">
      <c r="O168" s="133"/>
    </row>
    <row r="169" ht="14.25" customHeight="1">
      <c r="O169" s="133"/>
    </row>
    <row r="170" ht="14.25" customHeight="1">
      <c r="O170" s="133"/>
    </row>
    <row r="171" ht="14.25" customHeight="1">
      <c r="O171" s="133"/>
    </row>
    <row r="172" ht="14.25" customHeight="1">
      <c r="O172" s="133"/>
    </row>
    <row r="173" ht="14.25" customHeight="1">
      <c r="O173" s="133"/>
    </row>
    <row r="174" ht="14.25" customHeight="1">
      <c r="O174" s="133"/>
    </row>
    <row r="175" ht="14.25" customHeight="1">
      <c r="O175" s="133"/>
    </row>
    <row r="176" ht="14.25" customHeight="1">
      <c r="O176" s="133"/>
    </row>
    <row r="177" ht="14.25" customHeight="1">
      <c r="O177" s="133"/>
    </row>
    <row r="178" ht="14.25" customHeight="1">
      <c r="O178" s="133"/>
    </row>
    <row r="179" ht="14.25" customHeight="1">
      <c r="O179" s="133"/>
    </row>
    <row r="180" ht="14.25" customHeight="1">
      <c r="O180" s="133"/>
    </row>
    <row r="181" ht="14.25" customHeight="1">
      <c r="O181" s="133"/>
    </row>
    <row r="182" ht="14.25" customHeight="1">
      <c r="O182" s="133"/>
    </row>
    <row r="183" ht="14.25" customHeight="1">
      <c r="O183" s="133"/>
    </row>
    <row r="184" ht="14.25" customHeight="1">
      <c r="O184" s="133"/>
    </row>
    <row r="185" ht="14.25" customHeight="1">
      <c r="O185" s="133"/>
    </row>
    <row r="186" ht="14.25" customHeight="1">
      <c r="O186" s="133"/>
    </row>
    <row r="187" ht="14.25" customHeight="1">
      <c r="O187" s="133"/>
    </row>
    <row r="188" ht="14.25" customHeight="1">
      <c r="O188" s="133"/>
    </row>
    <row r="189" ht="14.25" customHeight="1">
      <c r="O189" s="133"/>
    </row>
    <row r="190" ht="14.25" customHeight="1">
      <c r="O190" s="133"/>
    </row>
    <row r="191" ht="14.25" customHeight="1">
      <c r="O191" s="133"/>
    </row>
    <row r="192" ht="14.25" customHeight="1">
      <c r="O192" s="133"/>
    </row>
    <row r="193" ht="14.25" customHeight="1">
      <c r="O193" s="133"/>
    </row>
    <row r="194" ht="14.25" customHeight="1">
      <c r="O194" s="133"/>
    </row>
    <row r="195" ht="14.25" customHeight="1">
      <c r="O195" s="133"/>
    </row>
    <row r="196" ht="14.25" customHeight="1">
      <c r="O196" s="133"/>
    </row>
    <row r="197" ht="14.25" customHeight="1">
      <c r="O197" s="133"/>
    </row>
    <row r="198" ht="14.25" customHeight="1">
      <c r="O198" s="133"/>
    </row>
    <row r="199" ht="14.25" customHeight="1">
      <c r="O199" s="133"/>
    </row>
    <row r="200" ht="14.25" customHeight="1">
      <c r="O200" s="133"/>
    </row>
    <row r="201" ht="14.25" customHeight="1">
      <c r="O201" s="133"/>
    </row>
    <row r="202" ht="14.25" customHeight="1">
      <c r="O202" s="133"/>
    </row>
    <row r="203" ht="14.25" customHeight="1">
      <c r="O203" s="133"/>
    </row>
    <row r="204" ht="14.25" customHeight="1">
      <c r="O204" s="133"/>
    </row>
    <row r="205" ht="14.25" customHeight="1">
      <c r="O205" s="133"/>
    </row>
    <row r="206" ht="14.25" customHeight="1">
      <c r="O206" s="133"/>
    </row>
    <row r="207" ht="14.25" customHeight="1">
      <c r="O207" s="133"/>
    </row>
    <row r="208" ht="14.25" customHeight="1">
      <c r="O208" s="133"/>
    </row>
    <row r="209" ht="14.25" customHeight="1">
      <c r="O209" s="133"/>
    </row>
    <row r="210" ht="14.25" customHeight="1">
      <c r="O210" s="133"/>
    </row>
    <row r="211" ht="14.25" customHeight="1">
      <c r="O211" s="133"/>
    </row>
    <row r="212" ht="14.25" customHeight="1">
      <c r="O212" s="133"/>
    </row>
    <row r="213" ht="14.25" customHeight="1">
      <c r="O213" s="133"/>
    </row>
    <row r="214" ht="14.25" customHeight="1">
      <c r="O214" s="133"/>
    </row>
    <row r="215" ht="14.25" customHeight="1">
      <c r="O215" s="133"/>
    </row>
    <row r="216" ht="14.25" customHeight="1">
      <c r="O216" s="133"/>
    </row>
    <row r="217" ht="14.25" customHeight="1">
      <c r="O217" s="133"/>
    </row>
    <row r="218" ht="14.25" customHeight="1">
      <c r="O218" s="133"/>
    </row>
    <row r="219" ht="14.25" customHeight="1">
      <c r="O219" s="133"/>
    </row>
    <row r="220" ht="14.25" customHeight="1">
      <c r="O220" s="133"/>
    </row>
    <row r="221" ht="14.25" customHeight="1">
      <c r="O221" s="133"/>
    </row>
    <row r="222" ht="14.25" customHeight="1">
      <c r="O222" s="133"/>
    </row>
    <row r="223" ht="14.25" customHeight="1">
      <c r="O223" s="133"/>
    </row>
    <row r="224" ht="14.25" customHeight="1">
      <c r="O224" s="133"/>
    </row>
    <row r="225" ht="14.25" customHeight="1">
      <c r="O225" s="133"/>
    </row>
    <row r="226" ht="14.25" customHeight="1">
      <c r="O226" s="133"/>
    </row>
    <row r="227" ht="14.25" customHeight="1">
      <c r="O227" s="133"/>
    </row>
    <row r="228" ht="14.25" customHeight="1">
      <c r="O228" s="133"/>
    </row>
    <row r="229" ht="14.25" customHeight="1">
      <c r="O229" s="133"/>
    </row>
    <row r="230" ht="14.25" customHeight="1">
      <c r="O230" s="133"/>
    </row>
    <row r="231" ht="14.25" customHeight="1">
      <c r="O231" s="133"/>
    </row>
    <row r="232" ht="14.25" customHeight="1">
      <c r="O232" s="133"/>
    </row>
    <row r="233" ht="14.25" customHeight="1">
      <c r="O233" s="133"/>
    </row>
    <row r="234" ht="14.25" customHeight="1">
      <c r="O234" s="133"/>
    </row>
    <row r="235" ht="14.25" customHeight="1">
      <c r="O235" s="133"/>
    </row>
    <row r="236" ht="14.25" customHeight="1">
      <c r="O236" s="133"/>
    </row>
    <row r="237" ht="14.25" customHeight="1">
      <c r="O237" s="133"/>
    </row>
    <row r="238" ht="14.25" customHeight="1">
      <c r="O238" s="133"/>
    </row>
    <row r="239" ht="14.25" customHeight="1">
      <c r="O239" s="133"/>
    </row>
    <row r="240" ht="14.25" customHeight="1">
      <c r="O240" s="133"/>
    </row>
    <row r="241" ht="14.25" customHeight="1">
      <c r="O241" s="133"/>
    </row>
    <row r="242" ht="14.25" customHeight="1">
      <c r="O242" s="133"/>
    </row>
    <row r="243" ht="14.25" customHeight="1">
      <c r="O243" s="133"/>
    </row>
    <row r="244" ht="14.25" customHeight="1">
      <c r="O244" s="133"/>
    </row>
    <row r="245" ht="14.25" customHeight="1">
      <c r="O245" s="133"/>
    </row>
    <row r="246" ht="14.25" customHeight="1">
      <c r="O246" s="133"/>
    </row>
    <row r="247" ht="14.25" customHeight="1">
      <c r="O247" s="133"/>
    </row>
    <row r="248" ht="14.25" customHeight="1">
      <c r="O248" s="133"/>
    </row>
    <row r="249" ht="14.25" customHeight="1">
      <c r="O249" s="133"/>
    </row>
    <row r="250" ht="14.25" customHeight="1">
      <c r="O250" s="133"/>
    </row>
    <row r="251" ht="14.25" customHeight="1">
      <c r="O251" s="133"/>
    </row>
    <row r="252" ht="14.25" customHeight="1">
      <c r="O252" s="133"/>
    </row>
    <row r="253" ht="14.25" customHeight="1">
      <c r="O253" s="133"/>
    </row>
    <row r="254" ht="14.25" customHeight="1">
      <c r="O254" s="133"/>
    </row>
    <row r="255" ht="14.25" customHeight="1">
      <c r="O255" s="133"/>
    </row>
    <row r="256" ht="14.25" customHeight="1">
      <c r="O256" s="133"/>
    </row>
    <row r="257" ht="14.25" customHeight="1">
      <c r="O257" s="133"/>
    </row>
    <row r="258" ht="14.25" customHeight="1">
      <c r="O258" s="133"/>
    </row>
    <row r="259" ht="14.25" customHeight="1">
      <c r="O259" s="133"/>
    </row>
    <row r="260" ht="14.25" customHeight="1">
      <c r="O260" s="133"/>
    </row>
    <row r="261" ht="14.25" customHeight="1">
      <c r="O261" s="133"/>
    </row>
    <row r="262" ht="14.25" customHeight="1">
      <c r="O262" s="133"/>
    </row>
    <row r="263" ht="14.25" customHeight="1">
      <c r="O263" s="133"/>
    </row>
    <row r="264" ht="14.25" customHeight="1">
      <c r="O264" s="133"/>
    </row>
    <row r="265" ht="14.25" customHeight="1">
      <c r="O265" s="133"/>
    </row>
    <row r="266" ht="14.25" customHeight="1">
      <c r="O266" s="133"/>
    </row>
    <row r="267" ht="14.25" customHeight="1">
      <c r="O267" s="133"/>
    </row>
    <row r="268" ht="14.25" customHeight="1">
      <c r="O268" s="133"/>
    </row>
    <row r="269" ht="14.25" customHeight="1">
      <c r="O269" s="133"/>
    </row>
    <row r="270" ht="14.25" customHeight="1">
      <c r="O270" s="133"/>
    </row>
    <row r="271" ht="14.25" customHeight="1">
      <c r="O271" s="133"/>
    </row>
    <row r="272" ht="14.25" customHeight="1">
      <c r="O272" s="133"/>
    </row>
    <row r="273" ht="14.25" customHeight="1">
      <c r="O273" s="133"/>
    </row>
    <row r="274" ht="14.25" customHeight="1">
      <c r="O274" s="133"/>
    </row>
    <row r="275" ht="14.25" customHeight="1">
      <c r="O275" s="133"/>
    </row>
    <row r="276" ht="14.25" customHeight="1">
      <c r="O276" s="133"/>
    </row>
    <row r="277" ht="14.25" customHeight="1">
      <c r="O277" s="133"/>
    </row>
    <row r="278" ht="14.25" customHeight="1">
      <c r="O278" s="133"/>
    </row>
    <row r="279" ht="14.25" customHeight="1">
      <c r="O279" s="133"/>
    </row>
    <row r="280" ht="14.25" customHeight="1">
      <c r="O280" s="133"/>
    </row>
    <row r="281" ht="14.25" customHeight="1">
      <c r="O281" s="133"/>
    </row>
    <row r="282" ht="14.25" customHeight="1">
      <c r="O282" s="133"/>
    </row>
    <row r="283" ht="14.25" customHeight="1">
      <c r="O283" s="133"/>
    </row>
    <row r="284" ht="14.25" customHeight="1">
      <c r="O284" s="133"/>
    </row>
    <row r="285" ht="14.25" customHeight="1">
      <c r="O285" s="133"/>
    </row>
    <row r="286" ht="14.25" customHeight="1">
      <c r="O286" s="133"/>
    </row>
    <row r="287" ht="14.25" customHeight="1">
      <c r="O287" s="133"/>
    </row>
    <row r="288" ht="14.25" customHeight="1">
      <c r="O288" s="133"/>
    </row>
    <row r="289" ht="14.25" customHeight="1">
      <c r="O289" s="133"/>
    </row>
    <row r="290" ht="14.25" customHeight="1">
      <c r="O290" s="133"/>
    </row>
    <row r="291" ht="14.25" customHeight="1">
      <c r="O291" s="133"/>
    </row>
    <row r="292" ht="14.25" customHeight="1">
      <c r="O292" s="133"/>
    </row>
    <row r="293" ht="14.25" customHeight="1">
      <c r="O293" s="133"/>
    </row>
    <row r="294" ht="14.25" customHeight="1">
      <c r="O294" s="133"/>
    </row>
    <row r="295" ht="14.25" customHeight="1">
      <c r="O295" s="133"/>
    </row>
    <row r="296" ht="14.25" customHeight="1">
      <c r="O296" s="133"/>
    </row>
    <row r="297" ht="14.25" customHeight="1">
      <c r="O297" s="133"/>
    </row>
    <row r="298" ht="14.25" customHeight="1">
      <c r="O298" s="133"/>
    </row>
    <row r="299" ht="14.25" customHeight="1">
      <c r="O299" s="133"/>
    </row>
    <row r="300" ht="14.25" customHeight="1">
      <c r="O300" s="133"/>
    </row>
    <row r="301" ht="14.25" customHeight="1">
      <c r="O301" s="133"/>
    </row>
    <row r="302" ht="14.25" customHeight="1">
      <c r="O302" s="133"/>
    </row>
    <row r="303" ht="14.25" customHeight="1">
      <c r="O303" s="133"/>
    </row>
    <row r="304" ht="14.25" customHeight="1">
      <c r="O304" s="133"/>
    </row>
    <row r="305" ht="14.25" customHeight="1">
      <c r="O305" s="133"/>
    </row>
    <row r="306" ht="14.25" customHeight="1">
      <c r="O306" s="133"/>
    </row>
    <row r="307" ht="14.25" customHeight="1">
      <c r="O307" s="133"/>
    </row>
    <row r="308" ht="14.25" customHeight="1">
      <c r="O308" s="133"/>
    </row>
    <row r="309" ht="14.25" customHeight="1">
      <c r="O309" s="133"/>
    </row>
    <row r="310" ht="14.25" customHeight="1">
      <c r="O310" s="133"/>
    </row>
    <row r="311" ht="14.25" customHeight="1">
      <c r="O311" s="133"/>
    </row>
    <row r="312" ht="14.25" customHeight="1">
      <c r="O312" s="133"/>
    </row>
    <row r="313" ht="14.25" customHeight="1">
      <c r="O313" s="133"/>
    </row>
    <row r="314" ht="14.25" customHeight="1">
      <c r="O314" s="133"/>
    </row>
    <row r="315" ht="14.25" customHeight="1">
      <c r="O315" s="133"/>
    </row>
    <row r="316" ht="14.25" customHeight="1">
      <c r="O316" s="133"/>
    </row>
    <row r="317" ht="14.25" customHeight="1">
      <c r="O317" s="133"/>
    </row>
    <row r="318" ht="14.25" customHeight="1">
      <c r="O318" s="133"/>
    </row>
    <row r="319" ht="14.25" customHeight="1">
      <c r="O319" s="133"/>
    </row>
    <row r="320" ht="14.25" customHeight="1">
      <c r="O320" s="133"/>
    </row>
    <row r="321" ht="14.25" customHeight="1">
      <c r="O321" s="133"/>
    </row>
    <row r="322" ht="14.25" customHeight="1">
      <c r="O322" s="133"/>
    </row>
    <row r="323" ht="14.25" customHeight="1">
      <c r="O323" s="133"/>
    </row>
    <row r="324" ht="14.25" customHeight="1">
      <c r="O324" s="133"/>
    </row>
    <row r="325" ht="14.25" customHeight="1">
      <c r="O325" s="133"/>
    </row>
    <row r="326" ht="14.25" customHeight="1">
      <c r="O326" s="133"/>
    </row>
    <row r="327" ht="14.25" customHeight="1">
      <c r="O327" s="133"/>
    </row>
    <row r="328" ht="14.25" customHeight="1">
      <c r="O328" s="133"/>
    </row>
    <row r="329" ht="14.25" customHeight="1">
      <c r="O329" s="133"/>
    </row>
    <row r="330" ht="14.25" customHeight="1">
      <c r="O330" s="133"/>
    </row>
    <row r="331" ht="14.25" customHeight="1">
      <c r="O331" s="133"/>
    </row>
    <row r="332" ht="14.25" customHeight="1">
      <c r="O332" s="133"/>
    </row>
    <row r="333" ht="14.25" customHeight="1">
      <c r="O333" s="133"/>
    </row>
    <row r="334" ht="14.25" customHeight="1">
      <c r="O334" s="133"/>
    </row>
    <row r="335" ht="14.25" customHeight="1">
      <c r="O335" s="133"/>
    </row>
    <row r="336" ht="14.25" customHeight="1">
      <c r="O336" s="133"/>
    </row>
    <row r="337" ht="14.25" customHeight="1">
      <c r="O337" s="133"/>
    </row>
    <row r="338" ht="14.25" customHeight="1">
      <c r="O338" s="133"/>
    </row>
    <row r="339" ht="14.25" customHeight="1">
      <c r="O339" s="133"/>
    </row>
    <row r="340" ht="14.25" customHeight="1">
      <c r="O340" s="133"/>
    </row>
    <row r="341" ht="14.25" customHeight="1">
      <c r="O341" s="133"/>
    </row>
    <row r="342" ht="14.25" customHeight="1">
      <c r="O342" s="133"/>
    </row>
    <row r="343" ht="14.25" customHeight="1">
      <c r="O343" s="133"/>
    </row>
    <row r="344" ht="14.25" customHeight="1">
      <c r="O344" s="133"/>
    </row>
    <row r="345" ht="14.25" customHeight="1">
      <c r="O345" s="133"/>
    </row>
    <row r="346" ht="14.25" customHeight="1">
      <c r="O346" s="133"/>
    </row>
    <row r="347" ht="14.25" customHeight="1">
      <c r="O347" s="133"/>
    </row>
    <row r="348" ht="14.25" customHeight="1">
      <c r="O348" s="133"/>
    </row>
    <row r="349" ht="14.25" customHeight="1">
      <c r="O349" s="133"/>
    </row>
    <row r="350" ht="14.25" customHeight="1">
      <c r="O350" s="133"/>
    </row>
    <row r="351" ht="14.25" customHeight="1">
      <c r="O351" s="133"/>
    </row>
    <row r="352" ht="14.25" customHeight="1">
      <c r="O352" s="133"/>
    </row>
    <row r="353" ht="14.25" customHeight="1">
      <c r="O353" s="133"/>
    </row>
    <row r="354" ht="14.25" customHeight="1">
      <c r="O354" s="133"/>
    </row>
    <row r="355" ht="14.25" customHeight="1">
      <c r="O355" s="133"/>
    </row>
    <row r="356" ht="14.25" customHeight="1">
      <c r="O356" s="133"/>
    </row>
    <row r="357" ht="14.25" customHeight="1">
      <c r="O357" s="133"/>
    </row>
    <row r="358" ht="14.25" customHeight="1">
      <c r="O358" s="133"/>
    </row>
    <row r="359" ht="14.25" customHeight="1">
      <c r="O359" s="133"/>
    </row>
    <row r="360" ht="14.25" customHeight="1">
      <c r="O360" s="133"/>
    </row>
    <row r="361" ht="14.25" customHeight="1">
      <c r="O361" s="133"/>
    </row>
    <row r="362" ht="14.25" customHeight="1">
      <c r="O362" s="133"/>
    </row>
    <row r="363" ht="14.25" customHeight="1">
      <c r="O363" s="133"/>
    </row>
    <row r="364" ht="14.25" customHeight="1">
      <c r="O364" s="133"/>
    </row>
    <row r="365" ht="14.25" customHeight="1">
      <c r="O365" s="133"/>
    </row>
    <row r="366" ht="14.25" customHeight="1">
      <c r="O366" s="133"/>
    </row>
    <row r="367" ht="14.25" customHeight="1">
      <c r="O367" s="133"/>
    </row>
    <row r="368" ht="14.25" customHeight="1">
      <c r="O368" s="133"/>
    </row>
    <row r="369" ht="14.25" customHeight="1">
      <c r="O369" s="133"/>
    </row>
    <row r="370" ht="14.25" customHeight="1">
      <c r="O370" s="133"/>
    </row>
    <row r="371" ht="14.25" customHeight="1">
      <c r="O371" s="133"/>
    </row>
    <row r="372" ht="14.25" customHeight="1">
      <c r="O372" s="133"/>
    </row>
    <row r="373" ht="14.25" customHeight="1">
      <c r="O373" s="133"/>
    </row>
    <row r="374" ht="14.25" customHeight="1">
      <c r="O374" s="133"/>
    </row>
    <row r="375" ht="14.25" customHeight="1">
      <c r="O375" s="133"/>
    </row>
    <row r="376" ht="14.25" customHeight="1">
      <c r="O376" s="133"/>
    </row>
    <row r="377" ht="14.25" customHeight="1">
      <c r="O377" s="133"/>
    </row>
    <row r="378" ht="14.25" customHeight="1">
      <c r="O378" s="133"/>
    </row>
    <row r="379" ht="14.25" customHeight="1">
      <c r="O379" s="133"/>
    </row>
    <row r="380" ht="14.25" customHeight="1">
      <c r="O380" s="133"/>
    </row>
    <row r="381" ht="14.25" customHeight="1">
      <c r="O381" s="133"/>
    </row>
    <row r="382" ht="14.25" customHeight="1">
      <c r="O382" s="133"/>
    </row>
    <row r="383" ht="14.25" customHeight="1">
      <c r="O383" s="133"/>
    </row>
    <row r="384" ht="14.25" customHeight="1">
      <c r="O384" s="133"/>
    </row>
    <row r="385" ht="14.25" customHeight="1">
      <c r="O385" s="133"/>
    </row>
    <row r="386" ht="14.25" customHeight="1">
      <c r="O386" s="133"/>
    </row>
    <row r="387" ht="14.25" customHeight="1">
      <c r="O387" s="133"/>
    </row>
    <row r="388" ht="14.25" customHeight="1">
      <c r="O388" s="133"/>
    </row>
    <row r="389" ht="14.25" customHeight="1">
      <c r="O389" s="133"/>
    </row>
    <row r="390" ht="14.25" customHeight="1">
      <c r="O390" s="133"/>
    </row>
    <row r="391" ht="14.25" customHeight="1">
      <c r="O391" s="133"/>
    </row>
    <row r="392" ht="14.25" customHeight="1">
      <c r="O392" s="133"/>
    </row>
    <row r="393" ht="14.25" customHeight="1">
      <c r="O393" s="133"/>
    </row>
    <row r="394" ht="14.25" customHeight="1">
      <c r="O394" s="133"/>
    </row>
    <row r="395" ht="14.25" customHeight="1">
      <c r="O395" s="133"/>
    </row>
    <row r="396" ht="14.25" customHeight="1">
      <c r="O396" s="133"/>
    </row>
    <row r="397" ht="14.25" customHeight="1">
      <c r="O397" s="133"/>
    </row>
    <row r="398" ht="14.25" customHeight="1">
      <c r="O398" s="133"/>
    </row>
    <row r="399" ht="14.25" customHeight="1">
      <c r="O399" s="133"/>
    </row>
    <row r="400" ht="14.25" customHeight="1">
      <c r="O400" s="133"/>
    </row>
    <row r="401" ht="14.25" customHeight="1">
      <c r="O401" s="133"/>
    </row>
    <row r="402" ht="14.25" customHeight="1">
      <c r="O402" s="133"/>
    </row>
    <row r="403" ht="14.25" customHeight="1">
      <c r="O403" s="133"/>
    </row>
    <row r="404" ht="14.25" customHeight="1">
      <c r="O404" s="133"/>
    </row>
    <row r="405" ht="14.25" customHeight="1">
      <c r="O405" s="133"/>
    </row>
    <row r="406" ht="14.25" customHeight="1">
      <c r="O406" s="133"/>
    </row>
    <row r="407" ht="14.25" customHeight="1">
      <c r="O407" s="133"/>
    </row>
    <row r="408" ht="14.25" customHeight="1">
      <c r="O408" s="133"/>
    </row>
    <row r="409" ht="14.25" customHeight="1">
      <c r="O409" s="133"/>
    </row>
    <row r="410" ht="14.25" customHeight="1">
      <c r="O410" s="133"/>
    </row>
    <row r="411" ht="14.25" customHeight="1">
      <c r="O411" s="133"/>
    </row>
    <row r="412" ht="14.25" customHeight="1">
      <c r="O412" s="133"/>
    </row>
    <row r="413" ht="14.25" customHeight="1">
      <c r="O413" s="133"/>
    </row>
    <row r="414" ht="14.25" customHeight="1">
      <c r="O414" s="133"/>
    </row>
    <row r="415" ht="14.25" customHeight="1">
      <c r="O415" s="133"/>
    </row>
    <row r="416" ht="14.25" customHeight="1">
      <c r="O416" s="133"/>
    </row>
    <row r="417" ht="14.25" customHeight="1">
      <c r="O417" s="133"/>
    </row>
    <row r="418" ht="14.25" customHeight="1">
      <c r="O418" s="133"/>
    </row>
    <row r="419" ht="14.25" customHeight="1">
      <c r="O419" s="133"/>
    </row>
    <row r="420" ht="14.25" customHeight="1">
      <c r="O420" s="133"/>
    </row>
    <row r="421" ht="14.25" customHeight="1">
      <c r="O421" s="133"/>
    </row>
    <row r="422" ht="14.25" customHeight="1">
      <c r="O422" s="133"/>
    </row>
    <row r="423" ht="14.25" customHeight="1">
      <c r="O423" s="133"/>
    </row>
    <row r="424" ht="14.25" customHeight="1">
      <c r="O424" s="133"/>
    </row>
    <row r="425" ht="14.25" customHeight="1">
      <c r="O425" s="133"/>
    </row>
    <row r="426" ht="14.25" customHeight="1">
      <c r="O426" s="133"/>
    </row>
    <row r="427" ht="14.25" customHeight="1">
      <c r="O427" s="133"/>
    </row>
    <row r="428" ht="14.25" customHeight="1">
      <c r="O428" s="133"/>
    </row>
    <row r="429" ht="14.25" customHeight="1">
      <c r="O429" s="133"/>
    </row>
    <row r="430" ht="14.25" customHeight="1">
      <c r="O430" s="133"/>
    </row>
    <row r="431" ht="14.25" customHeight="1">
      <c r="O431" s="133"/>
    </row>
    <row r="432" ht="14.25" customHeight="1">
      <c r="O432" s="133"/>
    </row>
    <row r="433" ht="14.25" customHeight="1">
      <c r="O433" s="133"/>
    </row>
    <row r="434" ht="14.25" customHeight="1">
      <c r="O434" s="133"/>
    </row>
    <row r="435" ht="14.25" customHeight="1">
      <c r="O435" s="133"/>
    </row>
    <row r="436" ht="14.25" customHeight="1">
      <c r="O436" s="133"/>
    </row>
    <row r="437" ht="14.25" customHeight="1">
      <c r="O437" s="133"/>
    </row>
    <row r="438" ht="14.25" customHeight="1">
      <c r="O438" s="133"/>
    </row>
    <row r="439" ht="14.25" customHeight="1">
      <c r="O439" s="133"/>
    </row>
    <row r="440" ht="14.25" customHeight="1">
      <c r="O440" s="133"/>
    </row>
    <row r="441" ht="14.25" customHeight="1">
      <c r="O441" s="133"/>
    </row>
    <row r="442" ht="14.25" customHeight="1">
      <c r="O442" s="133"/>
    </row>
    <row r="443" ht="14.25" customHeight="1">
      <c r="O443" s="133"/>
    </row>
    <row r="444" ht="14.25" customHeight="1">
      <c r="O444" s="133"/>
    </row>
    <row r="445" ht="14.25" customHeight="1">
      <c r="O445" s="133"/>
    </row>
    <row r="446" ht="14.25" customHeight="1">
      <c r="O446" s="133"/>
    </row>
    <row r="447" ht="14.25" customHeight="1">
      <c r="O447" s="133"/>
    </row>
    <row r="448" ht="14.25" customHeight="1">
      <c r="O448" s="133"/>
    </row>
    <row r="449" ht="14.25" customHeight="1">
      <c r="O449" s="133"/>
    </row>
    <row r="450" ht="14.25" customHeight="1">
      <c r="O450" s="133"/>
    </row>
    <row r="451" ht="14.25" customHeight="1">
      <c r="O451" s="133"/>
    </row>
    <row r="452" ht="14.25" customHeight="1">
      <c r="O452" s="133"/>
    </row>
    <row r="453" ht="14.25" customHeight="1">
      <c r="O453" s="133"/>
    </row>
    <row r="454" ht="14.25" customHeight="1">
      <c r="O454" s="133"/>
    </row>
    <row r="455" ht="14.25" customHeight="1">
      <c r="O455" s="133"/>
    </row>
    <row r="456" ht="14.25" customHeight="1">
      <c r="O456" s="133"/>
    </row>
    <row r="457" ht="14.25" customHeight="1">
      <c r="O457" s="133"/>
    </row>
    <row r="458" ht="14.25" customHeight="1">
      <c r="O458" s="133"/>
    </row>
    <row r="459" ht="14.25" customHeight="1">
      <c r="O459" s="133"/>
    </row>
    <row r="460" ht="14.25" customHeight="1">
      <c r="O460" s="133"/>
    </row>
    <row r="461" ht="14.25" customHeight="1">
      <c r="O461" s="133"/>
    </row>
    <row r="462" ht="14.25" customHeight="1">
      <c r="O462" s="133"/>
    </row>
    <row r="463" ht="14.25" customHeight="1">
      <c r="O463" s="133"/>
    </row>
    <row r="464" ht="14.25" customHeight="1">
      <c r="O464" s="133"/>
    </row>
    <row r="465" ht="14.25" customHeight="1">
      <c r="O465" s="133"/>
    </row>
    <row r="466" ht="14.25" customHeight="1">
      <c r="O466" s="133"/>
    </row>
    <row r="467" ht="14.25" customHeight="1">
      <c r="O467" s="133"/>
    </row>
    <row r="468" ht="14.25" customHeight="1">
      <c r="O468" s="133"/>
    </row>
    <row r="469" ht="14.25" customHeight="1">
      <c r="O469" s="133"/>
    </row>
    <row r="470" ht="14.25" customHeight="1">
      <c r="O470" s="133"/>
    </row>
    <row r="471" ht="14.25" customHeight="1">
      <c r="O471" s="133"/>
    </row>
    <row r="472" ht="14.25" customHeight="1">
      <c r="O472" s="133"/>
    </row>
    <row r="473" ht="14.25" customHeight="1">
      <c r="O473" s="133"/>
    </row>
    <row r="474" ht="14.25" customHeight="1">
      <c r="O474" s="133"/>
    </row>
    <row r="475" ht="14.25" customHeight="1">
      <c r="O475" s="133"/>
    </row>
    <row r="476" ht="14.25" customHeight="1">
      <c r="O476" s="133"/>
    </row>
    <row r="477" ht="14.25" customHeight="1">
      <c r="O477" s="133"/>
    </row>
    <row r="478" ht="14.25" customHeight="1">
      <c r="O478" s="133"/>
    </row>
    <row r="479" ht="14.25" customHeight="1">
      <c r="O479" s="133"/>
    </row>
    <row r="480" ht="14.25" customHeight="1">
      <c r="O480" s="133"/>
    </row>
    <row r="481" ht="14.25" customHeight="1">
      <c r="O481" s="133"/>
    </row>
    <row r="482" ht="14.25" customHeight="1">
      <c r="O482" s="133"/>
    </row>
    <row r="483" ht="14.25" customHeight="1">
      <c r="O483" s="133"/>
    </row>
    <row r="484" ht="14.25" customHeight="1">
      <c r="O484" s="133"/>
    </row>
    <row r="485" ht="14.25" customHeight="1">
      <c r="O485" s="133"/>
    </row>
    <row r="486" ht="14.25" customHeight="1">
      <c r="O486" s="133"/>
    </row>
    <row r="487" ht="14.25" customHeight="1">
      <c r="O487" s="133"/>
    </row>
    <row r="488" ht="14.25" customHeight="1">
      <c r="O488" s="133"/>
    </row>
    <row r="489" ht="14.25" customHeight="1">
      <c r="O489" s="133"/>
    </row>
    <row r="490" ht="14.25" customHeight="1">
      <c r="O490" s="133"/>
    </row>
    <row r="491" ht="14.25" customHeight="1">
      <c r="O491" s="133"/>
    </row>
    <row r="492" ht="14.25" customHeight="1">
      <c r="O492" s="133"/>
    </row>
    <row r="493" ht="14.25" customHeight="1">
      <c r="O493" s="133"/>
    </row>
    <row r="494" ht="14.25" customHeight="1">
      <c r="O494" s="133"/>
    </row>
    <row r="495" ht="14.25" customHeight="1">
      <c r="O495" s="133"/>
    </row>
    <row r="496" ht="14.25" customHeight="1">
      <c r="O496" s="133"/>
    </row>
    <row r="497" ht="14.25" customHeight="1">
      <c r="O497" s="133"/>
    </row>
    <row r="498" ht="14.25" customHeight="1">
      <c r="O498" s="133"/>
    </row>
    <row r="499" ht="14.25" customHeight="1">
      <c r="O499" s="133"/>
    </row>
    <row r="500" ht="14.25" customHeight="1">
      <c r="O500" s="133"/>
    </row>
    <row r="501" ht="14.25" customHeight="1">
      <c r="O501" s="133"/>
    </row>
    <row r="502" ht="14.25" customHeight="1">
      <c r="O502" s="133"/>
    </row>
    <row r="503" ht="14.25" customHeight="1">
      <c r="O503" s="133"/>
    </row>
    <row r="504" ht="14.25" customHeight="1">
      <c r="O504" s="133"/>
    </row>
    <row r="505" ht="14.25" customHeight="1">
      <c r="O505" s="133"/>
    </row>
    <row r="506" ht="14.25" customHeight="1">
      <c r="O506" s="133"/>
    </row>
    <row r="507" ht="14.25" customHeight="1">
      <c r="O507" s="133"/>
    </row>
    <row r="508" ht="14.25" customHeight="1">
      <c r="O508" s="133"/>
    </row>
    <row r="509" ht="14.25" customHeight="1">
      <c r="O509" s="133"/>
    </row>
    <row r="510" ht="14.25" customHeight="1">
      <c r="O510" s="133"/>
    </row>
    <row r="511" ht="14.25" customHeight="1">
      <c r="O511" s="133"/>
    </row>
    <row r="512" ht="14.25" customHeight="1">
      <c r="O512" s="133"/>
    </row>
    <row r="513" ht="14.25" customHeight="1">
      <c r="O513" s="133"/>
    </row>
    <row r="514" ht="14.25" customHeight="1">
      <c r="O514" s="133"/>
    </row>
    <row r="515" ht="14.25" customHeight="1">
      <c r="O515" s="133"/>
    </row>
    <row r="516" ht="14.25" customHeight="1">
      <c r="O516" s="133"/>
    </row>
    <row r="517" ht="14.25" customHeight="1">
      <c r="O517" s="133"/>
    </row>
    <row r="518" ht="14.25" customHeight="1">
      <c r="O518" s="133"/>
    </row>
    <row r="519" ht="14.25" customHeight="1">
      <c r="O519" s="133"/>
    </row>
    <row r="520" ht="14.25" customHeight="1">
      <c r="O520" s="133"/>
    </row>
    <row r="521" ht="14.25" customHeight="1">
      <c r="O521" s="133"/>
    </row>
    <row r="522" ht="14.25" customHeight="1">
      <c r="O522" s="133"/>
    </row>
    <row r="523" ht="14.25" customHeight="1">
      <c r="O523" s="133"/>
    </row>
    <row r="524" ht="14.25" customHeight="1">
      <c r="O524" s="133"/>
    </row>
    <row r="525" ht="14.25" customHeight="1">
      <c r="O525" s="133"/>
    </row>
    <row r="526" ht="14.25" customHeight="1">
      <c r="O526" s="133"/>
    </row>
    <row r="527" ht="14.25" customHeight="1">
      <c r="O527" s="133"/>
    </row>
    <row r="528" ht="14.25" customHeight="1">
      <c r="O528" s="133"/>
    </row>
    <row r="529" ht="14.25" customHeight="1">
      <c r="O529" s="133"/>
    </row>
    <row r="530" ht="14.25" customHeight="1">
      <c r="O530" s="133"/>
    </row>
    <row r="531" ht="14.25" customHeight="1">
      <c r="O531" s="133"/>
    </row>
    <row r="532" ht="14.25" customHeight="1">
      <c r="O532" s="133"/>
    </row>
    <row r="533" ht="14.25" customHeight="1">
      <c r="O533" s="133"/>
    </row>
    <row r="534" ht="14.25" customHeight="1">
      <c r="O534" s="133"/>
    </row>
    <row r="535" ht="14.25" customHeight="1">
      <c r="O535" s="133"/>
    </row>
    <row r="536" ht="14.25" customHeight="1">
      <c r="O536" s="133"/>
    </row>
    <row r="537" ht="14.25" customHeight="1">
      <c r="O537" s="133"/>
    </row>
    <row r="538" ht="14.25" customHeight="1">
      <c r="O538" s="133"/>
    </row>
    <row r="539" ht="14.25" customHeight="1">
      <c r="O539" s="133"/>
    </row>
    <row r="540" ht="14.25" customHeight="1">
      <c r="O540" s="133"/>
    </row>
    <row r="541" ht="14.25" customHeight="1">
      <c r="O541" s="133"/>
    </row>
    <row r="542" ht="14.25" customHeight="1">
      <c r="O542" s="133"/>
    </row>
    <row r="543" ht="14.25" customHeight="1">
      <c r="O543" s="133"/>
    </row>
    <row r="544" ht="14.25" customHeight="1">
      <c r="O544" s="133"/>
    </row>
    <row r="545" ht="14.25" customHeight="1">
      <c r="O545" s="133"/>
    </row>
    <row r="546" ht="14.25" customHeight="1">
      <c r="O546" s="133"/>
    </row>
    <row r="547" ht="14.25" customHeight="1">
      <c r="O547" s="133"/>
    </row>
    <row r="548" ht="14.25" customHeight="1">
      <c r="O548" s="133"/>
    </row>
    <row r="549" ht="14.25" customHeight="1">
      <c r="O549" s="133"/>
    </row>
    <row r="550" ht="14.25" customHeight="1">
      <c r="O550" s="133"/>
    </row>
    <row r="551" ht="14.25" customHeight="1">
      <c r="O551" s="133"/>
    </row>
    <row r="552" ht="14.25" customHeight="1">
      <c r="O552" s="133"/>
    </row>
    <row r="553" ht="14.25" customHeight="1">
      <c r="O553" s="133"/>
    </row>
    <row r="554" ht="14.25" customHeight="1">
      <c r="O554" s="133"/>
    </row>
    <row r="555" ht="14.25" customHeight="1">
      <c r="O555" s="133"/>
    </row>
    <row r="556" ht="14.25" customHeight="1">
      <c r="O556" s="133"/>
    </row>
    <row r="557" ht="14.25" customHeight="1">
      <c r="O557" s="133"/>
    </row>
    <row r="558" ht="14.25" customHeight="1">
      <c r="O558" s="133"/>
    </row>
    <row r="559" ht="14.25" customHeight="1">
      <c r="O559" s="133"/>
    </row>
    <row r="560" ht="14.25" customHeight="1">
      <c r="O560" s="133"/>
    </row>
    <row r="561" ht="14.25" customHeight="1">
      <c r="O561" s="133"/>
    </row>
    <row r="562" ht="14.25" customHeight="1">
      <c r="O562" s="133"/>
    </row>
    <row r="563" ht="14.25" customHeight="1">
      <c r="O563" s="133"/>
    </row>
    <row r="564" ht="14.25" customHeight="1">
      <c r="O564" s="133"/>
    </row>
    <row r="565" ht="14.25" customHeight="1">
      <c r="O565" s="133"/>
    </row>
    <row r="566" ht="14.25" customHeight="1">
      <c r="O566" s="133"/>
    </row>
    <row r="567" ht="14.25" customHeight="1">
      <c r="O567" s="133"/>
    </row>
    <row r="568" ht="14.25" customHeight="1">
      <c r="O568" s="133"/>
    </row>
    <row r="569" ht="14.25" customHeight="1">
      <c r="O569" s="133"/>
    </row>
    <row r="570" ht="14.25" customHeight="1">
      <c r="O570" s="133"/>
    </row>
    <row r="571" ht="14.25" customHeight="1">
      <c r="O571" s="133"/>
    </row>
    <row r="572" ht="14.25" customHeight="1">
      <c r="O572" s="133"/>
    </row>
    <row r="573" ht="14.25" customHeight="1">
      <c r="O573" s="133"/>
    </row>
    <row r="574" ht="14.25" customHeight="1">
      <c r="O574" s="133"/>
    </row>
    <row r="575" ht="14.25" customHeight="1">
      <c r="O575" s="133"/>
    </row>
    <row r="576" ht="14.25" customHeight="1">
      <c r="O576" s="133"/>
    </row>
    <row r="577" ht="14.25" customHeight="1">
      <c r="O577" s="133"/>
    </row>
    <row r="578" ht="14.25" customHeight="1">
      <c r="O578" s="133"/>
    </row>
    <row r="579" ht="14.25" customHeight="1">
      <c r="O579" s="133"/>
    </row>
    <row r="580" ht="14.25" customHeight="1">
      <c r="O580" s="133"/>
    </row>
    <row r="581" ht="14.25" customHeight="1">
      <c r="O581" s="133"/>
    </row>
    <row r="582" ht="14.25" customHeight="1">
      <c r="O582" s="133"/>
    </row>
    <row r="583" ht="14.25" customHeight="1">
      <c r="O583" s="133"/>
    </row>
    <row r="584" ht="14.25" customHeight="1">
      <c r="O584" s="133"/>
    </row>
    <row r="585" ht="14.25" customHeight="1">
      <c r="O585" s="133"/>
    </row>
    <row r="586" ht="14.25" customHeight="1">
      <c r="O586" s="133"/>
    </row>
    <row r="587" ht="14.25" customHeight="1">
      <c r="O587" s="133"/>
    </row>
    <row r="588" ht="14.25" customHeight="1">
      <c r="O588" s="133"/>
    </row>
    <row r="589" ht="14.25" customHeight="1">
      <c r="O589" s="133"/>
    </row>
    <row r="590" ht="14.25" customHeight="1">
      <c r="O590" s="133"/>
    </row>
    <row r="591" ht="14.25" customHeight="1">
      <c r="O591" s="133"/>
    </row>
    <row r="592" ht="14.25" customHeight="1">
      <c r="O592" s="133"/>
    </row>
    <row r="593" ht="14.25" customHeight="1">
      <c r="O593" s="133"/>
    </row>
    <row r="594" ht="14.25" customHeight="1">
      <c r="O594" s="133"/>
    </row>
    <row r="595" ht="14.25" customHeight="1">
      <c r="O595" s="133"/>
    </row>
    <row r="596" ht="14.25" customHeight="1">
      <c r="O596" s="133"/>
    </row>
    <row r="597" ht="14.25" customHeight="1">
      <c r="O597" s="133"/>
    </row>
    <row r="598" ht="14.25" customHeight="1">
      <c r="O598" s="133"/>
    </row>
    <row r="599" ht="14.25" customHeight="1">
      <c r="O599" s="133"/>
    </row>
    <row r="600" ht="14.25" customHeight="1">
      <c r="O600" s="133"/>
    </row>
    <row r="601" ht="14.25" customHeight="1">
      <c r="O601" s="133"/>
    </row>
    <row r="602" ht="14.25" customHeight="1">
      <c r="O602" s="133"/>
    </row>
    <row r="603" ht="14.25" customHeight="1">
      <c r="O603" s="133"/>
    </row>
    <row r="604" ht="14.25" customHeight="1">
      <c r="O604" s="133"/>
    </row>
    <row r="605" ht="14.25" customHeight="1">
      <c r="O605" s="133"/>
    </row>
    <row r="606" ht="14.25" customHeight="1">
      <c r="O606" s="133"/>
    </row>
    <row r="607" ht="14.25" customHeight="1">
      <c r="O607" s="133"/>
    </row>
    <row r="608" ht="14.25" customHeight="1">
      <c r="O608" s="133"/>
    </row>
    <row r="609" ht="14.25" customHeight="1">
      <c r="O609" s="133"/>
    </row>
    <row r="610" ht="14.25" customHeight="1">
      <c r="O610" s="133"/>
    </row>
    <row r="611" ht="14.25" customHeight="1">
      <c r="O611" s="133"/>
    </row>
    <row r="612" ht="14.25" customHeight="1">
      <c r="O612" s="133"/>
    </row>
    <row r="613" ht="14.25" customHeight="1">
      <c r="O613" s="133"/>
    </row>
    <row r="614" ht="14.25" customHeight="1">
      <c r="O614" s="133"/>
    </row>
    <row r="615" ht="14.25" customHeight="1">
      <c r="O615" s="133"/>
    </row>
    <row r="616" ht="14.25" customHeight="1">
      <c r="O616" s="133"/>
    </row>
    <row r="617" ht="14.25" customHeight="1">
      <c r="O617" s="133"/>
    </row>
    <row r="618" ht="14.25" customHeight="1">
      <c r="O618" s="133"/>
    </row>
    <row r="619" ht="14.25" customHeight="1">
      <c r="O619" s="133"/>
    </row>
    <row r="620" ht="14.25" customHeight="1">
      <c r="O620" s="133"/>
    </row>
    <row r="621" ht="14.25" customHeight="1">
      <c r="O621" s="133"/>
    </row>
    <row r="622" ht="14.25" customHeight="1">
      <c r="O622" s="133"/>
    </row>
    <row r="623" ht="14.25" customHeight="1">
      <c r="O623" s="133"/>
    </row>
    <row r="624" ht="14.25" customHeight="1">
      <c r="O624" s="133"/>
    </row>
    <row r="625" ht="14.25" customHeight="1">
      <c r="O625" s="133"/>
    </row>
    <row r="626" ht="14.25" customHeight="1">
      <c r="O626" s="133"/>
    </row>
    <row r="627" ht="14.25" customHeight="1">
      <c r="O627" s="133"/>
    </row>
    <row r="628" ht="14.25" customHeight="1">
      <c r="O628" s="133"/>
    </row>
    <row r="629" ht="14.25" customHeight="1">
      <c r="O629" s="133"/>
    </row>
    <row r="630" ht="14.25" customHeight="1">
      <c r="O630" s="133"/>
    </row>
    <row r="631" ht="14.25" customHeight="1">
      <c r="O631" s="133"/>
    </row>
    <row r="632" ht="14.25" customHeight="1">
      <c r="O632" s="133"/>
    </row>
    <row r="633" ht="14.25" customHeight="1">
      <c r="O633" s="133"/>
    </row>
    <row r="634" ht="14.25" customHeight="1">
      <c r="O634" s="133"/>
    </row>
    <row r="635" ht="14.25" customHeight="1">
      <c r="O635" s="133"/>
    </row>
    <row r="636" ht="14.25" customHeight="1">
      <c r="O636" s="133"/>
    </row>
    <row r="637" ht="14.25" customHeight="1">
      <c r="O637" s="133"/>
    </row>
    <row r="638" ht="14.25" customHeight="1">
      <c r="O638" s="133"/>
    </row>
    <row r="639" ht="14.25" customHeight="1">
      <c r="O639" s="133"/>
    </row>
    <row r="640" ht="14.25" customHeight="1">
      <c r="O640" s="133"/>
    </row>
    <row r="641" ht="14.25" customHeight="1">
      <c r="O641" s="133"/>
    </row>
    <row r="642" ht="14.25" customHeight="1">
      <c r="O642" s="133"/>
    </row>
    <row r="643" ht="14.25" customHeight="1">
      <c r="O643" s="133"/>
    </row>
    <row r="644" ht="14.25" customHeight="1">
      <c r="O644" s="133"/>
    </row>
    <row r="645" ht="14.25" customHeight="1">
      <c r="O645" s="133"/>
    </row>
    <row r="646" ht="14.25" customHeight="1">
      <c r="O646" s="133"/>
    </row>
    <row r="647" ht="14.25" customHeight="1">
      <c r="O647" s="133"/>
    </row>
    <row r="648" ht="14.25" customHeight="1">
      <c r="O648" s="133"/>
    </row>
    <row r="649" ht="14.25" customHeight="1">
      <c r="O649" s="133"/>
    </row>
    <row r="650" ht="14.25" customHeight="1">
      <c r="O650" s="133"/>
    </row>
    <row r="651" ht="14.25" customHeight="1">
      <c r="O651" s="133"/>
    </row>
    <row r="652" ht="14.25" customHeight="1">
      <c r="O652" s="133"/>
    </row>
    <row r="653" ht="14.25" customHeight="1">
      <c r="O653" s="133"/>
    </row>
    <row r="654" ht="14.25" customHeight="1">
      <c r="O654" s="133"/>
    </row>
    <row r="655" ht="14.25" customHeight="1">
      <c r="O655" s="133"/>
    </row>
    <row r="656" ht="14.25" customHeight="1">
      <c r="O656" s="133"/>
    </row>
    <row r="657" ht="14.25" customHeight="1">
      <c r="O657" s="133"/>
    </row>
    <row r="658" ht="14.25" customHeight="1">
      <c r="O658" s="133"/>
    </row>
    <row r="659" ht="14.25" customHeight="1">
      <c r="O659" s="133"/>
    </row>
    <row r="660" ht="14.25" customHeight="1">
      <c r="O660" s="133"/>
    </row>
    <row r="661" ht="14.25" customHeight="1">
      <c r="O661" s="133"/>
    </row>
    <row r="662" ht="14.25" customHeight="1">
      <c r="O662" s="133"/>
    </row>
    <row r="663" ht="14.25" customHeight="1">
      <c r="O663" s="133"/>
    </row>
    <row r="664" ht="14.25" customHeight="1">
      <c r="O664" s="133"/>
    </row>
    <row r="665" ht="14.25" customHeight="1">
      <c r="O665" s="133"/>
    </row>
    <row r="666" ht="14.25" customHeight="1">
      <c r="O666" s="133"/>
    </row>
    <row r="667" ht="14.25" customHeight="1">
      <c r="O667" s="133"/>
    </row>
    <row r="668" ht="14.25" customHeight="1">
      <c r="O668" s="133"/>
    </row>
    <row r="669" ht="14.25" customHeight="1">
      <c r="O669" s="133"/>
    </row>
    <row r="670" ht="14.25" customHeight="1">
      <c r="O670" s="133"/>
    </row>
    <row r="671" ht="14.25" customHeight="1">
      <c r="O671" s="133"/>
    </row>
    <row r="672" ht="14.25" customHeight="1">
      <c r="O672" s="133"/>
    </row>
    <row r="673" ht="14.25" customHeight="1">
      <c r="O673" s="133"/>
    </row>
    <row r="674" ht="14.25" customHeight="1">
      <c r="O674" s="133"/>
    </row>
    <row r="675" ht="14.25" customHeight="1">
      <c r="O675" s="133"/>
    </row>
    <row r="676" ht="14.25" customHeight="1">
      <c r="O676" s="133"/>
    </row>
    <row r="677" ht="14.25" customHeight="1">
      <c r="O677" s="133"/>
    </row>
    <row r="678" ht="14.25" customHeight="1">
      <c r="O678" s="133"/>
    </row>
    <row r="679" ht="14.25" customHeight="1">
      <c r="O679" s="133"/>
    </row>
    <row r="680" ht="14.25" customHeight="1">
      <c r="O680" s="133"/>
    </row>
    <row r="681" ht="14.25" customHeight="1">
      <c r="O681" s="133"/>
    </row>
    <row r="682" ht="14.25" customHeight="1">
      <c r="O682" s="133"/>
    </row>
    <row r="683" ht="14.25" customHeight="1">
      <c r="O683" s="133"/>
    </row>
    <row r="684" ht="14.25" customHeight="1">
      <c r="O684" s="133"/>
    </row>
    <row r="685" ht="14.25" customHeight="1">
      <c r="O685" s="133"/>
    </row>
    <row r="686" ht="14.25" customHeight="1">
      <c r="O686" s="133"/>
    </row>
    <row r="687" ht="14.25" customHeight="1">
      <c r="O687" s="133"/>
    </row>
    <row r="688" ht="14.25" customHeight="1">
      <c r="O688" s="133"/>
    </row>
    <row r="689" ht="14.25" customHeight="1">
      <c r="O689" s="133"/>
    </row>
    <row r="690" ht="14.25" customHeight="1">
      <c r="O690" s="133"/>
    </row>
    <row r="691" ht="14.25" customHeight="1">
      <c r="O691" s="133"/>
    </row>
    <row r="692" ht="14.25" customHeight="1">
      <c r="O692" s="133"/>
    </row>
    <row r="693" ht="14.25" customHeight="1">
      <c r="O693" s="133"/>
    </row>
    <row r="694" ht="14.25" customHeight="1">
      <c r="O694" s="133"/>
    </row>
    <row r="695" ht="14.25" customHeight="1">
      <c r="O695" s="133"/>
    </row>
    <row r="696" ht="14.25" customHeight="1">
      <c r="O696" s="133"/>
    </row>
    <row r="697" ht="14.25" customHeight="1">
      <c r="O697" s="133"/>
    </row>
    <row r="698" ht="14.25" customHeight="1">
      <c r="O698" s="133"/>
    </row>
    <row r="699" ht="14.25" customHeight="1">
      <c r="O699" s="133"/>
    </row>
    <row r="700" ht="14.25" customHeight="1">
      <c r="O700" s="133"/>
    </row>
    <row r="701" ht="14.25" customHeight="1">
      <c r="O701" s="133"/>
    </row>
    <row r="702" ht="14.25" customHeight="1">
      <c r="O702" s="133"/>
    </row>
    <row r="703" ht="14.25" customHeight="1">
      <c r="O703" s="133"/>
    </row>
    <row r="704" ht="14.25" customHeight="1">
      <c r="O704" s="133"/>
    </row>
    <row r="705" ht="14.25" customHeight="1">
      <c r="O705" s="133"/>
    </row>
    <row r="706" ht="14.25" customHeight="1">
      <c r="O706" s="133"/>
    </row>
    <row r="707" ht="14.25" customHeight="1">
      <c r="O707" s="133"/>
    </row>
    <row r="708" ht="14.25" customHeight="1">
      <c r="O708" s="133"/>
    </row>
    <row r="709" ht="14.25" customHeight="1">
      <c r="O709" s="133"/>
    </row>
    <row r="710" ht="14.25" customHeight="1">
      <c r="O710" s="133"/>
    </row>
    <row r="711" ht="14.25" customHeight="1">
      <c r="O711" s="133"/>
    </row>
    <row r="712" ht="14.25" customHeight="1">
      <c r="O712" s="133"/>
    </row>
    <row r="713" ht="14.25" customHeight="1">
      <c r="O713" s="133"/>
    </row>
    <row r="714" ht="14.25" customHeight="1">
      <c r="O714" s="133"/>
    </row>
    <row r="715" ht="14.25" customHeight="1">
      <c r="O715" s="133"/>
    </row>
    <row r="716" ht="14.25" customHeight="1">
      <c r="O716" s="133"/>
    </row>
    <row r="717" ht="14.25" customHeight="1">
      <c r="O717" s="133"/>
    </row>
    <row r="718" ht="14.25" customHeight="1">
      <c r="O718" s="133"/>
    </row>
    <row r="719" ht="14.25" customHeight="1">
      <c r="O719" s="133"/>
    </row>
    <row r="720" ht="14.25" customHeight="1">
      <c r="O720" s="133"/>
    </row>
    <row r="721" ht="14.25" customHeight="1">
      <c r="O721" s="133"/>
    </row>
    <row r="722" ht="14.25" customHeight="1">
      <c r="O722" s="133"/>
    </row>
    <row r="723" ht="14.25" customHeight="1">
      <c r="O723" s="133"/>
    </row>
    <row r="724" ht="14.25" customHeight="1">
      <c r="O724" s="133"/>
    </row>
    <row r="725" ht="14.25" customHeight="1">
      <c r="O725" s="133"/>
    </row>
    <row r="726" ht="14.25" customHeight="1">
      <c r="O726" s="133"/>
    </row>
    <row r="727" ht="14.25" customHeight="1">
      <c r="O727" s="133"/>
    </row>
    <row r="728" ht="14.25" customHeight="1">
      <c r="O728" s="133"/>
    </row>
    <row r="729" ht="14.25" customHeight="1">
      <c r="O729" s="133"/>
    </row>
    <row r="730" ht="14.25" customHeight="1">
      <c r="O730" s="133"/>
    </row>
    <row r="731" ht="14.25" customHeight="1">
      <c r="O731" s="133"/>
    </row>
    <row r="732" ht="14.25" customHeight="1">
      <c r="O732" s="133"/>
    </row>
    <row r="733" ht="14.25" customHeight="1">
      <c r="O733" s="133"/>
    </row>
    <row r="734" ht="14.25" customHeight="1">
      <c r="O734" s="133"/>
    </row>
    <row r="735" ht="14.25" customHeight="1">
      <c r="O735" s="133"/>
    </row>
    <row r="736" ht="14.25" customHeight="1">
      <c r="O736" s="133"/>
    </row>
    <row r="737" ht="14.25" customHeight="1">
      <c r="O737" s="133"/>
    </row>
    <row r="738" ht="14.25" customHeight="1">
      <c r="O738" s="133"/>
    </row>
    <row r="739" ht="14.25" customHeight="1">
      <c r="O739" s="133"/>
    </row>
    <row r="740" ht="14.25" customHeight="1">
      <c r="O740" s="133"/>
    </row>
    <row r="741" ht="14.25" customHeight="1">
      <c r="O741" s="133"/>
    </row>
    <row r="742" ht="14.25" customHeight="1">
      <c r="O742" s="133"/>
    </row>
    <row r="743" ht="14.25" customHeight="1">
      <c r="O743" s="133"/>
    </row>
    <row r="744" ht="14.25" customHeight="1">
      <c r="O744" s="133"/>
    </row>
    <row r="745" ht="14.25" customHeight="1">
      <c r="O745" s="133"/>
    </row>
    <row r="746" ht="14.25" customHeight="1">
      <c r="O746" s="133"/>
    </row>
    <row r="747" ht="14.25" customHeight="1">
      <c r="O747" s="133"/>
    </row>
    <row r="748" ht="14.25" customHeight="1">
      <c r="O748" s="133"/>
    </row>
    <row r="749" ht="14.25" customHeight="1">
      <c r="O749" s="133"/>
    </row>
    <row r="750" ht="14.25" customHeight="1">
      <c r="O750" s="133"/>
    </row>
    <row r="751" ht="14.25" customHeight="1">
      <c r="O751" s="133"/>
    </row>
    <row r="752" ht="14.25" customHeight="1">
      <c r="O752" s="133"/>
    </row>
    <row r="753" ht="14.25" customHeight="1">
      <c r="O753" s="133"/>
    </row>
    <row r="754" ht="14.25" customHeight="1">
      <c r="O754" s="133"/>
    </row>
    <row r="755" ht="14.25" customHeight="1">
      <c r="O755" s="133"/>
    </row>
    <row r="756" ht="14.25" customHeight="1">
      <c r="O756" s="133"/>
    </row>
    <row r="757" ht="14.25" customHeight="1">
      <c r="O757" s="133"/>
    </row>
    <row r="758" ht="14.25" customHeight="1">
      <c r="O758" s="133"/>
    </row>
    <row r="759" ht="14.25" customHeight="1">
      <c r="O759" s="133"/>
    </row>
    <row r="760" ht="14.25" customHeight="1">
      <c r="O760" s="133"/>
    </row>
    <row r="761" ht="14.25" customHeight="1">
      <c r="O761" s="133"/>
    </row>
    <row r="762" ht="14.25" customHeight="1">
      <c r="O762" s="133"/>
    </row>
    <row r="763" ht="14.25" customHeight="1">
      <c r="O763" s="133"/>
    </row>
    <row r="764" ht="14.25" customHeight="1">
      <c r="O764" s="133"/>
    </row>
    <row r="765" ht="14.25" customHeight="1">
      <c r="O765" s="133"/>
    </row>
    <row r="766" ht="14.25" customHeight="1">
      <c r="O766" s="133"/>
    </row>
    <row r="767" ht="14.25" customHeight="1">
      <c r="O767" s="133"/>
    </row>
    <row r="768" ht="14.25" customHeight="1">
      <c r="O768" s="133"/>
    </row>
    <row r="769" ht="14.25" customHeight="1">
      <c r="O769" s="133"/>
    </row>
    <row r="770" ht="14.25" customHeight="1">
      <c r="O770" s="133"/>
    </row>
    <row r="771" ht="14.25" customHeight="1">
      <c r="O771" s="133"/>
    </row>
    <row r="772" ht="14.25" customHeight="1">
      <c r="O772" s="133"/>
    </row>
    <row r="773" ht="14.25" customHeight="1">
      <c r="O773" s="133"/>
    </row>
    <row r="774" ht="14.25" customHeight="1">
      <c r="O774" s="133"/>
    </row>
    <row r="775" ht="14.25" customHeight="1">
      <c r="O775" s="133"/>
    </row>
    <row r="776" ht="14.25" customHeight="1">
      <c r="O776" s="133"/>
    </row>
    <row r="777" ht="14.25" customHeight="1">
      <c r="O777" s="133"/>
    </row>
    <row r="778" ht="14.25" customHeight="1">
      <c r="O778" s="133"/>
    </row>
    <row r="779" ht="14.25" customHeight="1">
      <c r="O779" s="133"/>
    </row>
    <row r="780" ht="14.25" customHeight="1">
      <c r="O780" s="133"/>
    </row>
    <row r="781" ht="14.25" customHeight="1">
      <c r="O781" s="133"/>
    </row>
    <row r="782" ht="14.25" customHeight="1">
      <c r="O782" s="133"/>
    </row>
    <row r="783" ht="14.25" customHeight="1">
      <c r="O783" s="133"/>
    </row>
    <row r="784" ht="14.25" customHeight="1">
      <c r="O784" s="133"/>
    </row>
    <row r="785" ht="14.25" customHeight="1">
      <c r="O785" s="133"/>
    </row>
    <row r="786" ht="14.25" customHeight="1">
      <c r="O786" s="133"/>
    </row>
    <row r="787" ht="14.25" customHeight="1">
      <c r="O787" s="133"/>
    </row>
    <row r="788" ht="14.25" customHeight="1">
      <c r="O788" s="133"/>
    </row>
    <row r="789" ht="14.25" customHeight="1">
      <c r="O789" s="133"/>
    </row>
    <row r="790" ht="14.25" customHeight="1">
      <c r="O790" s="133"/>
    </row>
    <row r="791" ht="14.25" customHeight="1">
      <c r="O791" s="133"/>
    </row>
    <row r="792" ht="14.25" customHeight="1">
      <c r="O792" s="133"/>
    </row>
    <row r="793" ht="14.25" customHeight="1">
      <c r="O793" s="133"/>
    </row>
    <row r="794" ht="14.25" customHeight="1">
      <c r="O794" s="133"/>
    </row>
    <row r="795" ht="14.25" customHeight="1">
      <c r="O795" s="133"/>
    </row>
    <row r="796" ht="14.25" customHeight="1">
      <c r="O796" s="133"/>
    </row>
    <row r="797" ht="14.25" customHeight="1">
      <c r="O797" s="133"/>
    </row>
    <row r="798" ht="14.25" customHeight="1">
      <c r="O798" s="133"/>
    </row>
    <row r="799" ht="14.25" customHeight="1">
      <c r="O799" s="133"/>
    </row>
    <row r="800" ht="14.25" customHeight="1">
      <c r="O800" s="133"/>
    </row>
    <row r="801" ht="14.25" customHeight="1">
      <c r="O801" s="133"/>
    </row>
    <row r="802" ht="14.25" customHeight="1">
      <c r="O802" s="133"/>
    </row>
    <row r="803" ht="14.25" customHeight="1">
      <c r="O803" s="133"/>
    </row>
    <row r="804" ht="14.25" customHeight="1">
      <c r="O804" s="133"/>
    </row>
    <row r="805" ht="14.25" customHeight="1">
      <c r="O805" s="133"/>
    </row>
    <row r="806" ht="14.25" customHeight="1">
      <c r="O806" s="133"/>
    </row>
    <row r="807" ht="14.25" customHeight="1">
      <c r="O807" s="133"/>
    </row>
    <row r="808" ht="14.25" customHeight="1">
      <c r="O808" s="133"/>
    </row>
    <row r="809" ht="14.25" customHeight="1">
      <c r="O809" s="133"/>
    </row>
    <row r="810" ht="14.25" customHeight="1">
      <c r="O810" s="133"/>
    </row>
    <row r="811" ht="14.25" customHeight="1">
      <c r="O811" s="133"/>
    </row>
    <row r="812" ht="14.25" customHeight="1">
      <c r="O812" s="133"/>
    </row>
    <row r="813" ht="14.25" customHeight="1">
      <c r="O813" s="133"/>
    </row>
    <row r="814" ht="14.25" customHeight="1">
      <c r="O814" s="133"/>
    </row>
    <row r="815" ht="14.25" customHeight="1">
      <c r="O815" s="133"/>
    </row>
    <row r="816" ht="14.25" customHeight="1">
      <c r="O816" s="133"/>
    </row>
    <row r="817" ht="14.25" customHeight="1">
      <c r="O817" s="133"/>
    </row>
    <row r="818" ht="14.25" customHeight="1">
      <c r="O818" s="133"/>
    </row>
    <row r="819" ht="14.25" customHeight="1">
      <c r="O819" s="133"/>
    </row>
    <row r="820" ht="14.25" customHeight="1">
      <c r="O820" s="133"/>
    </row>
    <row r="821" ht="14.25" customHeight="1">
      <c r="O821" s="133"/>
    </row>
    <row r="822" ht="14.25" customHeight="1">
      <c r="O822" s="133"/>
    </row>
    <row r="823" ht="14.25" customHeight="1">
      <c r="O823" s="133"/>
    </row>
    <row r="824" ht="14.25" customHeight="1">
      <c r="O824" s="133"/>
    </row>
    <row r="825" ht="14.25" customHeight="1">
      <c r="O825" s="133"/>
    </row>
    <row r="826" ht="14.25" customHeight="1">
      <c r="O826" s="133"/>
    </row>
    <row r="827" ht="14.25" customHeight="1">
      <c r="O827" s="133"/>
    </row>
    <row r="828" ht="14.25" customHeight="1">
      <c r="O828" s="133"/>
    </row>
    <row r="829" ht="14.25" customHeight="1">
      <c r="O829" s="133"/>
    </row>
    <row r="830" ht="14.25" customHeight="1">
      <c r="O830" s="133"/>
    </row>
    <row r="831" ht="14.25" customHeight="1">
      <c r="O831" s="133"/>
    </row>
    <row r="832" ht="14.25" customHeight="1">
      <c r="O832" s="133"/>
    </row>
    <row r="833" ht="14.25" customHeight="1">
      <c r="O833" s="133"/>
    </row>
    <row r="834" ht="14.25" customHeight="1">
      <c r="O834" s="133"/>
    </row>
    <row r="835" ht="14.25" customHeight="1">
      <c r="O835" s="133"/>
    </row>
    <row r="836" ht="14.25" customHeight="1">
      <c r="O836" s="133"/>
    </row>
    <row r="837" ht="14.25" customHeight="1">
      <c r="O837" s="133"/>
    </row>
    <row r="838" ht="14.25" customHeight="1">
      <c r="O838" s="133"/>
    </row>
    <row r="839" ht="14.25" customHeight="1">
      <c r="O839" s="133"/>
    </row>
    <row r="840" ht="14.25" customHeight="1">
      <c r="O840" s="133"/>
    </row>
    <row r="841" ht="14.25" customHeight="1">
      <c r="O841" s="133"/>
    </row>
    <row r="842" ht="14.25" customHeight="1">
      <c r="O842" s="133"/>
    </row>
    <row r="843" ht="14.25" customHeight="1">
      <c r="O843" s="133"/>
    </row>
    <row r="844" ht="14.25" customHeight="1">
      <c r="O844" s="133"/>
    </row>
    <row r="845" ht="14.25" customHeight="1">
      <c r="O845" s="133"/>
    </row>
    <row r="846" ht="14.25" customHeight="1">
      <c r="O846" s="133"/>
    </row>
    <row r="847" ht="14.25" customHeight="1">
      <c r="O847" s="133"/>
    </row>
    <row r="848" ht="14.25" customHeight="1">
      <c r="O848" s="133"/>
    </row>
    <row r="849" ht="14.25" customHeight="1">
      <c r="O849" s="133"/>
    </row>
    <row r="850" ht="14.25" customHeight="1">
      <c r="O850" s="133"/>
    </row>
    <row r="851" ht="14.25" customHeight="1">
      <c r="O851" s="133"/>
    </row>
    <row r="852" ht="14.25" customHeight="1">
      <c r="O852" s="133"/>
    </row>
    <row r="853" ht="14.25" customHeight="1">
      <c r="O853" s="133"/>
    </row>
    <row r="854" ht="14.25" customHeight="1">
      <c r="O854" s="133"/>
    </row>
    <row r="855" ht="14.25" customHeight="1">
      <c r="O855" s="133"/>
    </row>
    <row r="856" ht="14.25" customHeight="1">
      <c r="O856" s="133"/>
    </row>
    <row r="857" ht="14.25" customHeight="1">
      <c r="O857" s="133"/>
    </row>
    <row r="858" ht="14.25" customHeight="1">
      <c r="O858" s="133"/>
    </row>
    <row r="859" ht="14.25" customHeight="1">
      <c r="O859" s="133"/>
    </row>
    <row r="860" ht="14.25" customHeight="1">
      <c r="O860" s="133"/>
    </row>
    <row r="861" ht="14.25" customHeight="1">
      <c r="O861" s="133"/>
    </row>
    <row r="862" ht="14.25" customHeight="1">
      <c r="O862" s="133"/>
    </row>
    <row r="863" ht="14.25" customHeight="1">
      <c r="O863" s="133"/>
    </row>
    <row r="864" ht="14.25" customHeight="1">
      <c r="O864" s="133"/>
    </row>
    <row r="865" ht="14.25" customHeight="1">
      <c r="O865" s="133"/>
    </row>
    <row r="866" ht="14.25" customHeight="1">
      <c r="O866" s="133"/>
    </row>
    <row r="867" ht="14.25" customHeight="1">
      <c r="O867" s="133"/>
    </row>
    <row r="868" ht="14.25" customHeight="1">
      <c r="O868" s="133"/>
    </row>
    <row r="869" ht="14.25" customHeight="1">
      <c r="O869" s="133"/>
    </row>
    <row r="870" ht="14.25" customHeight="1">
      <c r="O870" s="133"/>
    </row>
    <row r="871" ht="14.25" customHeight="1">
      <c r="O871" s="133"/>
    </row>
    <row r="872" ht="14.25" customHeight="1">
      <c r="O872" s="133"/>
    </row>
    <row r="873" ht="14.25" customHeight="1">
      <c r="O873" s="133"/>
    </row>
    <row r="874" ht="14.25" customHeight="1">
      <c r="O874" s="133"/>
    </row>
    <row r="875" ht="14.25" customHeight="1">
      <c r="O875" s="133"/>
    </row>
    <row r="876" ht="14.25" customHeight="1">
      <c r="O876" s="133"/>
    </row>
    <row r="877" ht="14.25" customHeight="1">
      <c r="O877" s="133"/>
    </row>
    <row r="878" ht="14.25" customHeight="1">
      <c r="O878" s="133"/>
    </row>
    <row r="879" ht="14.25" customHeight="1">
      <c r="O879" s="133"/>
    </row>
    <row r="880" ht="14.25" customHeight="1">
      <c r="O880" s="133"/>
    </row>
    <row r="881" ht="14.25" customHeight="1">
      <c r="O881" s="133"/>
    </row>
    <row r="882" ht="14.25" customHeight="1">
      <c r="O882" s="133"/>
    </row>
    <row r="883" ht="14.25" customHeight="1">
      <c r="O883" s="133"/>
    </row>
    <row r="884" ht="14.25" customHeight="1">
      <c r="O884" s="133"/>
    </row>
    <row r="885" ht="14.25" customHeight="1">
      <c r="O885" s="133"/>
    </row>
    <row r="886" ht="14.25" customHeight="1">
      <c r="O886" s="133"/>
    </row>
    <row r="887" ht="14.25" customHeight="1">
      <c r="O887" s="133"/>
    </row>
    <row r="888" ht="14.25" customHeight="1">
      <c r="O888" s="133"/>
    </row>
    <row r="889" ht="14.25" customHeight="1">
      <c r="O889" s="133"/>
    </row>
    <row r="890" ht="14.25" customHeight="1">
      <c r="O890" s="133"/>
    </row>
    <row r="891" ht="14.25" customHeight="1">
      <c r="O891" s="133"/>
    </row>
    <row r="892" ht="14.25" customHeight="1">
      <c r="O892" s="133"/>
    </row>
    <row r="893" ht="14.25" customHeight="1">
      <c r="O893" s="133"/>
    </row>
    <row r="894" ht="14.25" customHeight="1">
      <c r="O894" s="133"/>
    </row>
    <row r="895" ht="14.25" customHeight="1">
      <c r="O895" s="133"/>
    </row>
    <row r="896" ht="14.25" customHeight="1">
      <c r="O896" s="133"/>
    </row>
    <row r="897" ht="14.25" customHeight="1">
      <c r="O897" s="133"/>
    </row>
    <row r="898" ht="14.25" customHeight="1">
      <c r="O898" s="133"/>
    </row>
    <row r="899" ht="14.25" customHeight="1">
      <c r="O899" s="133"/>
    </row>
    <row r="900" ht="14.25" customHeight="1">
      <c r="O900" s="133"/>
    </row>
    <row r="901" ht="14.25" customHeight="1">
      <c r="O901" s="133"/>
    </row>
    <row r="902" ht="14.25" customHeight="1">
      <c r="O902" s="133"/>
    </row>
    <row r="903" ht="14.25" customHeight="1">
      <c r="O903" s="133"/>
    </row>
    <row r="904" ht="14.25" customHeight="1">
      <c r="O904" s="133"/>
    </row>
    <row r="905" ht="14.25" customHeight="1">
      <c r="O905" s="133"/>
    </row>
    <row r="906" ht="14.25" customHeight="1">
      <c r="O906" s="133"/>
    </row>
    <row r="907" ht="14.25" customHeight="1">
      <c r="O907" s="133"/>
    </row>
    <row r="908" ht="14.25" customHeight="1">
      <c r="O908" s="133"/>
    </row>
    <row r="909" ht="14.25" customHeight="1">
      <c r="O909" s="133"/>
    </row>
    <row r="910" ht="14.25" customHeight="1">
      <c r="O910" s="133"/>
    </row>
    <row r="911" ht="14.25" customHeight="1">
      <c r="O911" s="133"/>
    </row>
    <row r="912" ht="14.25" customHeight="1">
      <c r="O912" s="133"/>
    </row>
    <row r="913" ht="14.25" customHeight="1">
      <c r="O913" s="133"/>
    </row>
    <row r="914" ht="14.25" customHeight="1">
      <c r="O914" s="133"/>
    </row>
    <row r="915" ht="14.25" customHeight="1">
      <c r="O915" s="133"/>
    </row>
    <row r="916" ht="14.25" customHeight="1">
      <c r="O916" s="133"/>
    </row>
    <row r="917" ht="14.25" customHeight="1">
      <c r="O917" s="133"/>
    </row>
    <row r="918" ht="14.25" customHeight="1">
      <c r="O918" s="133"/>
    </row>
    <row r="919" ht="14.25" customHeight="1">
      <c r="O919" s="133"/>
    </row>
    <row r="920" ht="14.25" customHeight="1">
      <c r="O920" s="133"/>
    </row>
    <row r="921" ht="14.25" customHeight="1">
      <c r="O921" s="133"/>
    </row>
    <row r="922" ht="14.25" customHeight="1">
      <c r="O922" s="133"/>
    </row>
    <row r="923" ht="14.25" customHeight="1">
      <c r="O923" s="133"/>
    </row>
    <row r="924" ht="14.25" customHeight="1">
      <c r="O924" s="133"/>
    </row>
    <row r="925" ht="14.25" customHeight="1">
      <c r="O925" s="133"/>
    </row>
    <row r="926" ht="14.25" customHeight="1">
      <c r="O926" s="133"/>
    </row>
    <row r="927" ht="14.25" customHeight="1">
      <c r="O927" s="133"/>
    </row>
    <row r="928" ht="14.25" customHeight="1">
      <c r="O928" s="133"/>
    </row>
    <row r="929" ht="14.25" customHeight="1">
      <c r="O929" s="133"/>
    </row>
    <row r="930" ht="14.25" customHeight="1">
      <c r="O930" s="133"/>
    </row>
    <row r="931" ht="14.25" customHeight="1">
      <c r="O931" s="133"/>
    </row>
    <row r="932" ht="14.25" customHeight="1">
      <c r="O932" s="133"/>
    </row>
    <row r="933" ht="14.25" customHeight="1">
      <c r="O933" s="133"/>
    </row>
    <row r="934" ht="14.25" customHeight="1">
      <c r="O934" s="133"/>
    </row>
    <row r="935" ht="14.25" customHeight="1">
      <c r="O935" s="133"/>
    </row>
    <row r="936" ht="14.25" customHeight="1">
      <c r="O936" s="133"/>
    </row>
    <row r="937" ht="14.25" customHeight="1">
      <c r="O937" s="133"/>
    </row>
    <row r="938" ht="14.25" customHeight="1">
      <c r="O938" s="133"/>
    </row>
    <row r="939" ht="14.25" customHeight="1">
      <c r="O939" s="133"/>
    </row>
    <row r="940" ht="14.25" customHeight="1">
      <c r="O940" s="133"/>
    </row>
    <row r="941" ht="14.25" customHeight="1">
      <c r="O941" s="133"/>
    </row>
    <row r="942" ht="14.25" customHeight="1">
      <c r="O942" s="133"/>
    </row>
    <row r="943" ht="14.25" customHeight="1">
      <c r="O943" s="133"/>
    </row>
    <row r="944" ht="14.25" customHeight="1">
      <c r="O944" s="133"/>
    </row>
    <row r="945" ht="14.25" customHeight="1">
      <c r="O945" s="133"/>
    </row>
    <row r="946" ht="14.25" customHeight="1">
      <c r="O946" s="133"/>
    </row>
    <row r="947" ht="14.25" customHeight="1">
      <c r="O947" s="133"/>
    </row>
    <row r="948" ht="14.25" customHeight="1">
      <c r="O948" s="133"/>
    </row>
    <row r="949" ht="14.25" customHeight="1">
      <c r="O949" s="133"/>
    </row>
    <row r="950" ht="14.25" customHeight="1">
      <c r="O950" s="133"/>
    </row>
    <row r="951" ht="14.25" customHeight="1">
      <c r="O951" s="133"/>
    </row>
    <row r="952" ht="14.25" customHeight="1">
      <c r="O952" s="133"/>
    </row>
    <row r="953" ht="14.25" customHeight="1">
      <c r="O953" s="133"/>
    </row>
    <row r="954" ht="14.25" customHeight="1">
      <c r="O954" s="133"/>
    </row>
    <row r="955" ht="14.25" customHeight="1">
      <c r="O955" s="133"/>
    </row>
    <row r="956" ht="14.25" customHeight="1">
      <c r="O956" s="133"/>
    </row>
    <row r="957" ht="14.25" customHeight="1">
      <c r="O957" s="133"/>
    </row>
    <row r="958" ht="14.25" customHeight="1">
      <c r="O958" s="133"/>
    </row>
    <row r="959" ht="14.25" customHeight="1">
      <c r="O959" s="133"/>
    </row>
    <row r="960" ht="14.25" customHeight="1">
      <c r="O960" s="133"/>
    </row>
    <row r="961" ht="14.25" customHeight="1">
      <c r="O961" s="133"/>
    </row>
    <row r="962" ht="14.25" customHeight="1">
      <c r="O962" s="133"/>
    </row>
    <row r="963" ht="14.25" customHeight="1">
      <c r="O963" s="133"/>
    </row>
    <row r="964" ht="14.25" customHeight="1">
      <c r="O964" s="133"/>
    </row>
    <row r="965" ht="14.25" customHeight="1">
      <c r="O965" s="133"/>
    </row>
    <row r="966" ht="14.25" customHeight="1">
      <c r="O966" s="133"/>
    </row>
    <row r="967" ht="14.25" customHeight="1">
      <c r="O967" s="133"/>
    </row>
    <row r="968" ht="14.25" customHeight="1">
      <c r="O968" s="133"/>
    </row>
    <row r="969" ht="14.25" customHeight="1">
      <c r="O969" s="133"/>
    </row>
    <row r="970" ht="14.25" customHeight="1">
      <c r="O970" s="133"/>
    </row>
    <row r="971" ht="14.25" customHeight="1">
      <c r="O971" s="133"/>
    </row>
    <row r="972" ht="14.25" customHeight="1">
      <c r="O972" s="133"/>
    </row>
    <row r="973" ht="14.25" customHeight="1">
      <c r="O973" s="133"/>
    </row>
    <row r="974" ht="14.25" customHeight="1">
      <c r="O974" s="133"/>
    </row>
    <row r="975" ht="14.25" customHeight="1">
      <c r="O975" s="133"/>
    </row>
    <row r="976" ht="14.25" customHeight="1">
      <c r="O976" s="133"/>
    </row>
    <row r="977" ht="14.25" customHeight="1">
      <c r="O977" s="133"/>
    </row>
    <row r="978" ht="14.25" customHeight="1">
      <c r="O978" s="133"/>
    </row>
    <row r="979" ht="14.25" customHeight="1">
      <c r="O979" s="133"/>
    </row>
    <row r="980" ht="14.25" customHeight="1">
      <c r="O980" s="133"/>
    </row>
    <row r="981" ht="14.25" customHeight="1">
      <c r="O981" s="133"/>
    </row>
    <row r="982" ht="14.25" customHeight="1">
      <c r="O982" s="133"/>
    </row>
    <row r="983" ht="14.25" customHeight="1">
      <c r="O983" s="133"/>
    </row>
    <row r="984" ht="14.25" customHeight="1">
      <c r="O984" s="133"/>
    </row>
    <row r="985" ht="14.25" customHeight="1">
      <c r="O985" s="133"/>
    </row>
    <row r="986" ht="14.25" customHeight="1">
      <c r="O986" s="133"/>
    </row>
    <row r="987" ht="14.25" customHeight="1">
      <c r="O987" s="133"/>
    </row>
    <row r="988" ht="14.25" customHeight="1">
      <c r="O988" s="133"/>
    </row>
    <row r="989" ht="14.25" customHeight="1">
      <c r="O989" s="133"/>
    </row>
    <row r="990" ht="14.25" customHeight="1">
      <c r="O990" s="133"/>
    </row>
    <row r="991" ht="14.25" customHeight="1">
      <c r="O991" s="133"/>
    </row>
    <row r="992" ht="14.25" customHeight="1">
      <c r="O992" s="133"/>
    </row>
    <row r="993" ht="14.25" customHeight="1">
      <c r="O993" s="133"/>
    </row>
    <row r="994" ht="14.25" customHeight="1">
      <c r="O994" s="133"/>
    </row>
    <row r="995" ht="14.25" customHeight="1">
      <c r="O995" s="133"/>
    </row>
    <row r="996" ht="14.25" customHeight="1">
      <c r="O996" s="133"/>
    </row>
    <row r="997" ht="14.25" customHeight="1">
      <c r="O997" s="133"/>
    </row>
    <row r="998" ht="14.25" customHeight="1">
      <c r="O998" s="133"/>
    </row>
    <row r="999" ht="14.25" customHeight="1">
      <c r="O999" s="133"/>
    </row>
    <row r="1000" ht="14.25" customHeight="1">
      <c r="O1000" s="133"/>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43"/>
    <col customWidth="1" min="33" max="33" width="10.86"/>
  </cols>
  <sheetData>
    <row r="1" ht="14.25" customHeight="1">
      <c r="A1" s="780"/>
      <c r="B1" s="781" t="str">
        <f>VLOOKUP($Q$1,References!$B$5:$D$10,2,0)</f>
        <v>N</v>
      </c>
      <c r="D1" s="781" t="str">
        <f>VLOOKUP($Q$1,References!$B$5:$D$10,3,0)</f>
        <v>O</v>
      </c>
      <c r="O1" s="133"/>
      <c r="P1" s="782" t="s">
        <v>623</v>
      </c>
      <c r="Q1" s="783" t="s">
        <v>106</v>
      </c>
    </row>
    <row r="2" ht="8.25" customHeight="1">
      <c r="O2" s="133"/>
    </row>
    <row r="3" ht="14.25" customHeight="1">
      <c r="B3" s="655" t="s">
        <v>1790</v>
      </c>
      <c r="C3" s="784"/>
      <c r="D3" s="784"/>
      <c r="E3" s="655" t="s">
        <v>97</v>
      </c>
      <c r="F3" s="784"/>
      <c r="G3" s="784"/>
      <c r="H3" s="655" t="s">
        <v>113</v>
      </c>
      <c r="I3" s="784"/>
      <c r="J3" s="655" t="s">
        <v>1791</v>
      </c>
      <c r="K3" s="784"/>
      <c r="L3" s="784"/>
      <c r="M3" s="655" t="s">
        <v>1792</v>
      </c>
      <c r="N3" s="657"/>
      <c r="O3" s="653"/>
      <c r="P3" s="654"/>
      <c r="Q3" s="655" t="s">
        <v>113</v>
      </c>
      <c r="R3" s="655" t="s">
        <v>114</v>
      </c>
      <c r="S3" s="655" t="s">
        <v>115</v>
      </c>
      <c r="T3" s="655" t="s">
        <v>116</v>
      </c>
      <c r="U3" s="655" t="s">
        <v>652</v>
      </c>
      <c r="V3" s="655" t="s">
        <v>1710</v>
      </c>
      <c r="W3" s="655" t="s">
        <v>112</v>
      </c>
      <c r="X3" s="655" t="s">
        <v>1793</v>
      </c>
      <c r="Y3" s="655" t="s">
        <v>1794</v>
      </c>
      <c r="Z3" s="655" t="s">
        <v>1795</v>
      </c>
      <c r="AA3" s="655" t="s">
        <v>1796</v>
      </c>
      <c r="AB3" s="655" t="s">
        <v>1711</v>
      </c>
      <c r="AC3" s="655" t="s">
        <v>1797</v>
      </c>
      <c r="AD3" s="655" t="s">
        <v>1798</v>
      </c>
      <c r="AE3" s="655" t="s">
        <v>1799</v>
      </c>
      <c r="AF3" s="655" t="s">
        <v>1712</v>
      </c>
    </row>
    <row r="4" ht="14.25" customHeight="1">
      <c r="B4" s="785" t="str">
        <f>INDIRECT("'"&amp;References!$A$1&amp;"'!"&amp;$B$1&amp;References!$G5)</f>
        <v>Romania</v>
      </c>
      <c r="C4" s="786" t="s">
        <v>117</v>
      </c>
      <c r="D4" s="787" t="str">
        <f>INDIRECT("'"&amp;References!$A$1&amp;"'!"&amp;$D$1&amp;References!$G5)</f>
        <v>Ukraine</v>
      </c>
      <c r="E4" s="785">
        <f>IF(OR(INDIRECT("'"&amp;References!$A$1&amp;"'!"&amp;$B$1&amp;References!$H5)="",INDIRECT("'"&amp;References!$A$1&amp;"'!"&amp;$D$1&amp;References!$H5)=""),"",INDIRECT("'"&amp;References!$A$1&amp;"'!"&amp;$B$1&amp;References!$H5))</f>
        <v>0</v>
      </c>
      <c r="F4" s="786" t="s">
        <v>117</v>
      </c>
      <c r="G4" s="788">
        <f>IF(OR(INDIRECT("'"&amp;References!$A$1&amp;"'!"&amp;$B$1&amp;References!$H5)="",INDIRECT("'"&amp;References!$A$1&amp;"'!"&amp;$D$1&amp;References!$H5)=""),"",INDIRECT("'"&amp;References!$A$1&amp;"'!"&amp;$D$1&amp;References!$H5))</f>
        <v>1</v>
      </c>
      <c r="H4" s="133">
        <f t="shared" ref="H4:H9" si="1">IF($M4&gt;0,IF($E4&gt;$G4,3,IF($E4=$G4,1,0)),0)</f>
        <v>0</v>
      </c>
      <c r="I4" s="133">
        <f t="shared" ref="I4:I9" si="2">IF($M4&gt;0,IF($E4&lt;$G4,3,IF($E4=$G4,1,0)),0)</f>
        <v>3</v>
      </c>
      <c r="L4" s="35"/>
      <c r="M4" s="133">
        <f t="shared" ref="M4:M9" si="3">IF(AND($E4&lt;&gt;"",$G4&lt;&gt;""),1,0)</f>
        <v>1</v>
      </c>
      <c r="N4" s="133"/>
      <c r="O4" s="133" t="s">
        <v>101</v>
      </c>
      <c r="P4" s="789" t="str">
        <f>VLOOKUP($Q$1&amp;ROW($A1),Groups!$B$7:$D$35,3,0)</f>
        <v>Belgium</v>
      </c>
      <c r="Q4" s="133">
        <f t="shared" ref="Q4:Q7" si="4">SUMIF($B$4:$B$9,P4,$H$4:$H$9)+SUMIF($D$4:$D$9,P4,$I$4:$I$9)</f>
        <v>9</v>
      </c>
      <c r="R4" s="133">
        <f t="shared" ref="R4:R7" si="5">S4-T4</f>
        <v>4</v>
      </c>
      <c r="S4" s="133">
        <f t="shared" ref="S4:S7" si="6">SUMIF($B$4:$B$9,$P4,$E$4:$E$9)+SUMIF($D$4:$D$9,$P4,$G$4:$G$9)</f>
        <v>5</v>
      </c>
      <c r="T4" s="133">
        <f t="shared" ref="T4:T7" si="7">SUMIF($B$4:$B$9,$P4,$G$4:$G$9)+SUMIF($D$4:$D$9,$P4,$E$4:$E$9)</f>
        <v>1</v>
      </c>
      <c r="U4" s="133">
        <f t="shared" ref="U4:U7" si="8">COUNTIFS($B$4:$B$9,$P4,$H$4:$H$9,"=3")+COUNTIFS($D$4:$D$9,$P4,$I$4:$I$9,"=3")</f>
        <v>3</v>
      </c>
      <c r="V4" s="790">
        <f>$Q4*FactorPts+(GDzero+$R4)*FactorGD+$S4*FactorFor+$U4*FactorWins+$W4*FactorDirC3+$X4*FactorDirC2+$Y4*FactorDirC43+$Z4*FactorDirC42+$AA4*FactorDirC42+$AB4*FactorFairPlay+$AE4*FactorPenalty+(100-$AF4)*($M$10&gt;0)*FactorRank+(8-ROW())*FactorRow</f>
        <v>90054050</v>
      </c>
      <c r="W4" s="133">
        <f t="shared" ref="W4:W7" si="9">SUMIFS($X$18:$X$35,$P$18:$P$35,$P4)</f>
        <v>0</v>
      </c>
      <c r="X4" s="133">
        <f t="shared" ref="X4:X7" si="10">IF($L18="",0,$L18)+SUMIFS($Z$18:$Z$35,$P$18:$P$35,$P4)</f>
        <v>0</v>
      </c>
      <c r="Y4" s="153">
        <f t="shared" ref="Y4:Y7" si="11">SUMIFS($AD$18:$AD$35,$P$18:$P$35,$P4)</f>
        <v>0</v>
      </c>
      <c r="Z4" s="153">
        <f t="shared" ref="Z4:Z7" si="12">SUMIFS($AE$18:$AE$35,$P$18:$P$35,$P4)</f>
        <v>0</v>
      </c>
      <c r="AA4" s="133">
        <f t="shared" ref="AA4:AA7" si="13">IF($M18="",0,$M18)</f>
        <v>0</v>
      </c>
      <c r="AB4" s="133">
        <f>SUMIFS(FairPlayPoints1,FairPlayTeams1,$P4)+SUMIFS(FairPlayPoints2,FairPlayTeams2,$P4)</f>
        <v>0</v>
      </c>
      <c r="AC4" s="133" t="b">
        <f t="shared" ref="AC4:AC7" si="14">(Q4+T4&gt;0)</f>
        <v>1</v>
      </c>
      <c r="AD4" s="791">
        <f>$Q4*FactorPts+(GDzero+$R4)*FactorGD+$S4*FactorFor</f>
        <v>90054050</v>
      </c>
      <c r="AE4" s="133">
        <f t="shared" ref="AE4:AE7" si="15">IF(OR(AND($Y$11&gt;0,OR(AND($B$8=$P4,$J$8&gt;$L$8),AND($D$8=$P4,$J$8&lt;$L$8))),AND($Y$12&gt;0,OR(AND($B$9=$P4,$J$9&gt;$L$9),AND($D$9=$P4,$J$9&lt;$L$9)))),1,0)</f>
        <v>0</v>
      </c>
      <c r="AF4" s="133">
        <f t="array" ref="AF4">INDEX(Language!$D$5:$D$63,MATCH($P4,Language!$E$5:$E$63,0),1)</f>
        <v>4</v>
      </c>
      <c r="AG4" s="133"/>
    </row>
    <row r="5" ht="14.25" customHeight="1">
      <c r="B5" s="792" t="str">
        <f>INDIRECT("'"&amp;References!$A$1&amp;"'!"&amp;$B$1&amp;References!$G6)</f>
        <v>Belgium</v>
      </c>
      <c r="C5" s="793" t="s">
        <v>117</v>
      </c>
      <c r="D5" s="794" t="str">
        <f>INDIRECT("'"&amp;References!$A$1&amp;"'!"&amp;$D$1&amp;References!$G6)</f>
        <v>Slovakia</v>
      </c>
      <c r="E5" s="792">
        <f>IF(OR(INDIRECT("'"&amp;References!$A$1&amp;"'!"&amp;$B$1&amp;References!$H6)="",INDIRECT("'"&amp;References!$A$1&amp;"'!"&amp;$D$1&amp;References!$H6)=""),"",INDIRECT("'"&amp;References!$A$1&amp;"'!"&amp;$B$1&amp;References!$H6))</f>
        <v>2</v>
      </c>
      <c r="F5" s="793" t="s">
        <v>117</v>
      </c>
      <c r="G5" s="795">
        <f>IF(OR(INDIRECT("'"&amp;References!$A$1&amp;"'!"&amp;$B$1&amp;References!$H6)="",INDIRECT("'"&amp;References!$A$1&amp;"'!"&amp;$D$1&amp;References!$H6)=""),"",INDIRECT("'"&amp;References!$A$1&amp;"'!"&amp;$D$1&amp;References!$H6))</f>
        <v>0</v>
      </c>
      <c r="H5" s="133">
        <f t="shared" si="1"/>
        <v>3</v>
      </c>
      <c r="I5" s="133">
        <f t="shared" si="2"/>
        <v>0</v>
      </c>
      <c r="L5" s="35"/>
      <c r="M5" s="133">
        <f t="shared" si="3"/>
        <v>1</v>
      </c>
      <c r="N5" s="133"/>
      <c r="O5" s="133" t="s">
        <v>102</v>
      </c>
      <c r="P5" s="789" t="str">
        <f>VLOOKUP($Q$1&amp;ROW($A2),Groups!$B$7:$D$35,3,0)</f>
        <v>Slovakia</v>
      </c>
      <c r="Q5" s="133">
        <f t="shared" si="4"/>
        <v>4</v>
      </c>
      <c r="R5" s="133">
        <f t="shared" si="5"/>
        <v>-1</v>
      </c>
      <c r="S5" s="133">
        <f t="shared" si="6"/>
        <v>1</v>
      </c>
      <c r="T5" s="133">
        <f t="shared" si="7"/>
        <v>2</v>
      </c>
      <c r="U5" s="133">
        <f t="shared" si="8"/>
        <v>1</v>
      </c>
      <c r="V5" s="790">
        <f>$Q5*FactorPts+(GDzero+$R5)*FactorGD+$S5*FactorFor+$U5*FactorWins+$W5*FactorDirC3+$X5*FactorDirC2+$Y5*FactorDirC43+$Z5*FactorDirC42+$AA5*FactorDirC42+$AB5*FactorFairPlay+$AE5*FactorPenalty+(100-$AF5)*($M$10&gt;0)*FactorRank+(8-ROW())*FactorRow</f>
        <v>40049010</v>
      </c>
      <c r="W5" s="133">
        <f t="shared" si="9"/>
        <v>0</v>
      </c>
      <c r="X5" s="133">
        <f t="shared" si="10"/>
        <v>0</v>
      </c>
      <c r="Y5" s="153">
        <f t="shared" si="11"/>
        <v>0</v>
      </c>
      <c r="Z5" s="153">
        <f t="shared" si="12"/>
        <v>0</v>
      </c>
      <c r="AA5" s="133">
        <f t="shared" si="13"/>
        <v>0</v>
      </c>
      <c r="AB5" s="133">
        <f>SUMIFS(FairPlayPoints1,FairPlayTeams1,$P5)+SUMIFS(FairPlayPoints2,FairPlayTeams2,$P5)</f>
        <v>0</v>
      </c>
      <c r="AC5" s="133" t="b">
        <f t="shared" si="14"/>
        <v>1</v>
      </c>
      <c r="AD5" s="791">
        <f>$Q5*FactorPts+(GDzero+$R5)*FactorGD+$S5*FactorFor</f>
        <v>40049010</v>
      </c>
      <c r="AE5" s="133">
        <f t="shared" si="15"/>
        <v>0</v>
      </c>
      <c r="AF5" s="133">
        <f t="array" ref="AF5">INDEX(Language!$D$5:$D$63,MATCH($P5,Language!$E$5:$E$63,0),1)</f>
        <v>16</v>
      </c>
    </row>
    <row r="6" ht="14.25" customHeight="1">
      <c r="B6" s="792" t="str">
        <f>INDIRECT("'"&amp;References!$A$1&amp;"'!"&amp;$B$1&amp;References!$G7)</f>
        <v>Slovakia</v>
      </c>
      <c r="C6" s="793" t="s">
        <v>117</v>
      </c>
      <c r="D6" s="794" t="str">
        <f>INDIRECT("'"&amp;References!$A$1&amp;"'!"&amp;$D$1&amp;References!$G7)</f>
        <v>Ukraine</v>
      </c>
      <c r="E6" s="792">
        <f>IF(OR(INDIRECT("'"&amp;References!$A$1&amp;"'!"&amp;$B$1&amp;References!$H7)="",INDIRECT("'"&amp;References!$A$1&amp;"'!"&amp;$D$1&amp;References!$H7)=""),"",INDIRECT("'"&amp;References!$A$1&amp;"'!"&amp;$B$1&amp;References!$H7))</f>
        <v>1</v>
      </c>
      <c r="F6" s="793" t="s">
        <v>117</v>
      </c>
      <c r="G6" s="795">
        <f>IF(OR(INDIRECT("'"&amp;References!$A$1&amp;"'!"&amp;$B$1&amp;References!$H7)="",INDIRECT("'"&amp;References!$A$1&amp;"'!"&amp;$D$1&amp;References!$H7)=""),"",INDIRECT("'"&amp;References!$A$1&amp;"'!"&amp;$D$1&amp;References!$H7))</f>
        <v>0</v>
      </c>
      <c r="H6" s="133">
        <f t="shared" si="1"/>
        <v>3</v>
      </c>
      <c r="I6" s="133">
        <f t="shared" si="2"/>
        <v>0</v>
      </c>
      <c r="L6" s="35"/>
      <c r="M6" s="133">
        <f t="shared" si="3"/>
        <v>1</v>
      </c>
      <c r="N6" s="133"/>
      <c r="O6" s="133" t="s">
        <v>118</v>
      </c>
      <c r="P6" s="789" t="str">
        <f>VLOOKUP($Q$1&amp;ROW($A3),Groups!$B$7:$D$35,3,0)</f>
        <v>Romania</v>
      </c>
      <c r="Q6" s="133">
        <f t="shared" si="4"/>
        <v>1</v>
      </c>
      <c r="R6" s="133">
        <f t="shared" si="5"/>
        <v>-2</v>
      </c>
      <c r="S6" s="133">
        <f t="shared" si="6"/>
        <v>0</v>
      </c>
      <c r="T6" s="133">
        <f t="shared" si="7"/>
        <v>2</v>
      </c>
      <c r="U6" s="133">
        <f t="shared" si="8"/>
        <v>0</v>
      </c>
      <c r="V6" s="790">
        <f>$Q6*FactorPts+(GDzero+$R6)*FactorGD+$S6*FactorFor+$U6*FactorWins+$W6*FactorDirC3+$X6*FactorDirC2+$Y6*FactorDirC43+$Z6*FactorDirC42+$AA6*FactorDirC42+$AB6*FactorFairPlay+$AE6*FactorPenalty+(100-$AF6)*($M$10&gt;0)*FactorRank+(8-ROW())*FactorRow</f>
        <v>10048000</v>
      </c>
      <c r="W6" s="133">
        <f t="shared" si="9"/>
        <v>0</v>
      </c>
      <c r="X6" s="133">
        <f t="shared" si="10"/>
        <v>0</v>
      </c>
      <c r="Y6" s="153">
        <f t="shared" si="11"/>
        <v>0</v>
      </c>
      <c r="Z6" s="153">
        <f t="shared" si="12"/>
        <v>0</v>
      </c>
      <c r="AA6" s="133">
        <f t="shared" si="13"/>
        <v>0</v>
      </c>
      <c r="AB6" s="133">
        <f>SUMIFS(FairPlayPoints1,FairPlayTeams1,$P6)+SUMIFS(FairPlayPoints2,FairPlayTeams2,$P6)</f>
        <v>0</v>
      </c>
      <c r="AC6" s="133" t="b">
        <f t="shared" si="14"/>
        <v>1</v>
      </c>
      <c r="AD6" s="791">
        <f>$Q6*FactorPts+(GDzero+$R6)*FactorGD+$S6*FactorFor</f>
        <v>10048000</v>
      </c>
      <c r="AE6" s="133">
        <f t="shared" si="15"/>
        <v>0</v>
      </c>
      <c r="AF6" s="133">
        <f t="array" ref="AF6">INDEX(Language!$D$5:$D$63,MATCH($P6,Language!$E$5:$E$63,0),1)</f>
        <v>8</v>
      </c>
    </row>
    <row r="7" ht="14.25" customHeight="1">
      <c r="B7" s="792" t="str">
        <f>INDIRECT("'"&amp;References!$A$1&amp;"'!"&amp;$B$1&amp;References!$G8)</f>
        <v>Belgium</v>
      </c>
      <c r="C7" s="793" t="s">
        <v>117</v>
      </c>
      <c r="D7" s="794" t="str">
        <f>INDIRECT("'"&amp;References!$A$1&amp;"'!"&amp;$D$1&amp;References!$G8)</f>
        <v>Romania</v>
      </c>
      <c r="E7" s="792">
        <f>IF(OR(INDIRECT("'"&amp;References!$A$1&amp;"'!"&amp;$B$1&amp;References!$H8)="",INDIRECT("'"&amp;References!$A$1&amp;"'!"&amp;$D$1&amp;References!$H8)=""),"",INDIRECT("'"&amp;References!$A$1&amp;"'!"&amp;$B$1&amp;References!$H8))</f>
        <v>1</v>
      </c>
      <c r="F7" s="793" t="s">
        <v>117</v>
      </c>
      <c r="G7" s="795">
        <f>IF(OR(INDIRECT("'"&amp;References!$A$1&amp;"'!"&amp;$B$1&amp;References!$H8)="",INDIRECT("'"&amp;References!$A$1&amp;"'!"&amp;$D$1&amp;References!$H8)=""),"",INDIRECT("'"&amp;References!$A$1&amp;"'!"&amp;$D$1&amp;References!$H8))</f>
        <v>0</v>
      </c>
      <c r="H7" s="133">
        <f t="shared" si="1"/>
        <v>3</v>
      </c>
      <c r="I7" s="133">
        <f t="shared" si="2"/>
        <v>0</v>
      </c>
      <c r="L7" s="35"/>
      <c r="M7" s="133">
        <f t="shared" si="3"/>
        <v>1</v>
      </c>
      <c r="N7" s="133"/>
      <c r="O7" s="133" t="s">
        <v>119</v>
      </c>
      <c r="P7" s="789" t="str">
        <f>VLOOKUP($Q$1&amp;ROW($A4),Groups!$B$7:$D$35,3,0)</f>
        <v>Ukraine</v>
      </c>
      <c r="Q7" s="133">
        <f t="shared" si="4"/>
        <v>3</v>
      </c>
      <c r="R7" s="133">
        <f t="shared" si="5"/>
        <v>-1</v>
      </c>
      <c r="S7" s="133">
        <f t="shared" si="6"/>
        <v>2</v>
      </c>
      <c r="T7" s="133">
        <f t="shared" si="7"/>
        <v>3</v>
      </c>
      <c r="U7" s="133">
        <f t="shared" si="8"/>
        <v>1</v>
      </c>
      <c r="V7" s="790">
        <f>$Q7*FactorPts+(GDzero+$R7)*FactorGD+$S7*FactorFor+$U7*FactorWins+$W7*FactorDirC3+$X7*FactorDirC2+$Y7*FactorDirC43+$Z7*FactorDirC42+$AA7*FactorDirC42+$AB7*FactorFairPlay+$AE7*FactorPenalty+(100-$AF7)*($M$10&gt;0)*FactorRank+(8-ROW())*FactorRow</f>
        <v>30049020</v>
      </c>
      <c r="W7" s="133">
        <f t="shared" si="9"/>
        <v>0</v>
      </c>
      <c r="X7" s="133">
        <f t="shared" si="10"/>
        <v>0</v>
      </c>
      <c r="Y7" s="153">
        <f t="shared" si="11"/>
        <v>0</v>
      </c>
      <c r="Z7" s="153">
        <f t="shared" si="12"/>
        <v>0</v>
      </c>
      <c r="AA7" s="133">
        <f t="shared" si="13"/>
        <v>0</v>
      </c>
      <c r="AB7" s="133">
        <f>SUMIFS(FairPlayPoints1,FairPlayTeams1,$P7)+SUMIFS(FairPlayPoints2,FairPlayTeams2,$P7)</f>
        <v>0</v>
      </c>
      <c r="AC7" s="133" t="b">
        <f t="shared" si="14"/>
        <v>1</v>
      </c>
      <c r="AD7" s="791">
        <f>$Q7*FactorPts+(GDzero+$R7)*FactorGD+$S7*FactorFor</f>
        <v>30049020</v>
      </c>
      <c r="AE7" s="133">
        <f t="shared" si="15"/>
        <v>0</v>
      </c>
      <c r="AF7" s="133">
        <f t="array" ref="AF7">INDEX(Language!$D$5:$D$63,MATCH($P7,Language!$E$5:$E$63,0),1)</f>
        <v>21</v>
      </c>
    </row>
    <row r="8" ht="14.25" customHeight="1">
      <c r="B8" s="792" t="str">
        <f>INDIRECT("'"&amp;References!$A$1&amp;"'!"&amp;$B$1&amp;References!$G9)</f>
        <v>Slovakia</v>
      </c>
      <c r="C8" s="793" t="s">
        <v>117</v>
      </c>
      <c r="D8" s="794" t="str">
        <f>INDIRECT("'"&amp;References!$A$1&amp;"'!"&amp;$D$1&amp;References!$G9)</f>
        <v>Romania</v>
      </c>
      <c r="E8" s="792">
        <f>IF(OR(INDIRECT("'"&amp;References!$A$1&amp;"'!"&amp;$B$1&amp;References!$H9)="",INDIRECT("'"&amp;References!$A$1&amp;"'!"&amp;$D$1&amp;References!$H9)=""),"",INDIRECT("'"&amp;References!$A$1&amp;"'!"&amp;$B$1&amp;References!$H9))</f>
        <v>0</v>
      </c>
      <c r="F8" s="793" t="s">
        <v>117</v>
      </c>
      <c r="G8" s="795">
        <f>IF(OR(INDIRECT("'"&amp;References!$A$1&amp;"'!"&amp;$B$1&amp;References!$H9)="",INDIRECT("'"&amp;References!$A$1&amp;"'!"&amp;$D$1&amp;References!$H9)=""),"",INDIRECT("'"&amp;References!$A$1&amp;"'!"&amp;$D$1&amp;References!$H9))</f>
        <v>0</v>
      </c>
      <c r="H8" s="133">
        <f t="shared" si="1"/>
        <v>1</v>
      </c>
      <c r="I8" s="133">
        <f t="shared" si="2"/>
        <v>1</v>
      </c>
      <c r="J8" s="153" t="str">
        <f>IF(OR(INDIRECT("'"&amp;References!$A$1&amp;"'!"&amp;$B$1&amp;(References!$H9+2))="",INDIRECT("'"&amp;References!$A$1&amp;"'!"&amp;$D$1&amp;(References!$H9+2))=""),"",INDIRECT("'"&amp;References!$A$1&amp;"'!"&amp;$B$1&amp;(References!$H9+2)))</f>
        <v/>
      </c>
      <c r="K8" s="133" t="s">
        <v>1021</v>
      </c>
      <c r="L8" s="35" t="str">
        <f>IF(OR(INDIRECT("'"&amp;References!$A$1&amp;"'!"&amp;$B$1&amp;(References!$H9+2))="",INDIRECT("'"&amp;References!$A$1&amp;"'!"&amp;$D$1&amp;(References!$H9+2))=""),"",INDIRECT("'"&amp;References!$A$1&amp;"'!"&amp;$D$1&amp;(References!$H9+2)))</f>
        <v/>
      </c>
      <c r="M8" s="133">
        <f t="shared" si="3"/>
        <v>1</v>
      </c>
      <c r="N8" s="133"/>
      <c r="O8" s="133"/>
      <c r="Z8" s="336"/>
    </row>
    <row r="9" ht="14.25" customHeight="1">
      <c r="B9" s="792" t="str">
        <f>INDIRECT("'"&amp;References!$A$1&amp;"'!"&amp;$B$1&amp;References!$G10)</f>
        <v>Ukraine</v>
      </c>
      <c r="C9" s="793" t="s">
        <v>117</v>
      </c>
      <c r="D9" s="794" t="str">
        <f>INDIRECT("'"&amp;References!$A$1&amp;"'!"&amp;$D$1&amp;References!$G10)</f>
        <v>Belgium</v>
      </c>
      <c r="E9" s="792">
        <f>IF(OR(INDIRECT("'"&amp;References!$A$1&amp;"'!"&amp;$B$1&amp;References!$H10)="",INDIRECT("'"&amp;References!$A$1&amp;"'!"&amp;$D$1&amp;References!$H10)=""),"",INDIRECT("'"&amp;References!$A$1&amp;"'!"&amp;$B$1&amp;References!$H10))</f>
        <v>1</v>
      </c>
      <c r="F9" s="793" t="s">
        <v>117</v>
      </c>
      <c r="G9" s="795">
        <f>IF(OR(INDIRECT("'"&amp;References!$A$1&amp;"'!"&amp;$B$1&amp;References!$H10)="",INDIRECT("'"&amp;References!$A$1&amp;"'!"&amp;$D$1&amp;References!$H10)=""),"",INDIRECT("'"&amp;References!$A$1&amp;"'!"&amp;$D$1&amp;References!$H10))</f>
        <v>2</v>
      </c>
      <c r="H9" s="133">
        <f t="shared" si="1"/>
        <v>0</v>
      </c>
      <c r="I9" s="133">
        <f t="shared" si="2"/>
        <v>3</v>
      </c>
      <c r="J9" s="153" t="str">
        <f>IF(OR(INDIRECT("'"&amp;References!$A$1&amp;"'!"&amp;$B$1&amp;(References!$H10+2))="",INDIRECT("'"&amp;References!$A$1&amp;"'!"&amp;$D$1&amp;(References!$H10+2))=""),"",INDIRECT("'"&amp;References!$A$1&amp;"'!"&amp;$B$1&amp;(References!$H10+2)))</f>
        <v/>
      </c>
      <c r="K9" s="133" t="s">
        <v>1021</v>
      </c>
      <c r="L9" s="35" t="str">
        <f>IF(OR(INDIRECT("'"&amp;References!$A$1&amp;"'!"&amp;$B$1&amp;(References!$H10+2))="",INDIRECT("'"&amp;References!$A$1&amp;"'!"&amp;$D$1&amp;(References!$H10+2))=""),"",INDIRECT("'"&amp;References!$A$1&amp;"'!"&amp;$D$1&amp;(References!$H10+2)))</f>
        <v/>
      </c>
      <c r="M9" s="133">
        <f t="shared" si="3"/>
        <v>1</v>
      </c>
      <c r="N9" s="133"/>
      <c r="O9" s="133"/>
      <c r="Z9" s="796" t="s">
        <v>1800</v>
      </c>
    </row>
    <row r="10" ht="14.25" customHeight="1">
      <c r="L10" s="693" t="s">
        <v>1200</v>
      </c>
      <c r="M10" s="797">
        <f>SUM($M$4:$M$9)</f>
        <v>6</v>
      </c>
      <c r="N10" s="133"/>
      <c r="O10" s="133"/>
      <c r="P10" s="798" t="s">
        <v>1801</v>
      </c>
      <c r="Q10" s="429" t="s">
        <v>113</v>
      </c>
      <c r="R10" s="429" t="s">
        <v>114</v>
      </c>
      <c r="S10" s="429" t="s">
        <v>115</v>
      </c>
      <c r="T10" s="429" t="s">
        <v>116</v>
      </c>
      <c r="U10" s="429" t="s">
        <v>1802</v>
      </c>
      <c r="V10" s="429" t="s">
        <v>1710</v>
      </c>
      <c r="X10" s="657" t="s">
        <v>1803</v>
      </c>
      <c r="Y10" s="429" t="s">
        <v>1804</v>
      </c>
      <c r="Z10" s="429" t="s">
        <v>1805</v>
      </c>
      <c r="AA10" s="429" t="s">
        <v>1806</v>
      </c>
      <c r="AB10" s="429" t="s">
        <v>1807</v>
      </c>
      <c r="AC10" s="429" t="s">
        <v>1808</v>
      </c>
      <c r="AD10" s="429" t="s">
        <v>1809</v>
      </c>
      <c r="AE10" s="429" t="s">
        <v>1799</v>
      </c>
    </row>
    <row r="11" ht="14.25" customHeight="1">
      <c r="B11" s="657"/>
      <c r="C11" s="133"/>
      <c r="D11" s="657"/>
      <c r="O11" s="799" t="s">
        <v>101</v>
      </c>
      <c r="P11" s="800" t="str">
        <f t="shared" ref="P11:U11" si="16">INDEX(P$4:P$7,MATCH($V11,$V$4:$V$7,0))</f>
        <v>Belgium</v>
      </c>
      <c r="Q11" s="801">
        <f t="shared" si="16"/>
        <v>9</v>
      </c>
      <c r="R11" s="802">
        <f t="shared" si="16"/>
        <v>4</v>
      </c>
      <c r="S11" s="802">
        <f t="shared" si="16"/>
        <v>5</v>
      </c>
      <c r="T11" s="802">
        <f t="shared" si="16"/>
        <v>1</v>
      </c>
      <c r="U11" s="802">
        <f t="shared" si="16"/>
        <v>3</v>
      </c>
      <c r="V11" s="803">
        <f t="shared" ref="V11:V14" si="18">LARGE($V$4:$V$7,ROW(A1))</f>
        <v>90054050</v>
      </c>
      <c r="X11" s="804">
        <f>IF(AND(OR(TRUNC($V$11,4)=TRUNC($V$12,4),TRUNC($V$11,4)=TRUNC($V$13,4),TRUNC($V$11,4)=TRUNC($V$14,4),TRUNC($V$12,4)=TRUNC($V$13,4),TRUNC($V$12,4)=TRUNC($V$14,4),TRUNC($V$13,4)=TRUNC($V$14,4)),$M$10&gt;0),1,0)</f>
        <v>0</v>
      </c>
      <c r="Y11" s="133">
        <f>IF(AND(VLOOKUP($B$8,$P$4:$AD$7,15,0)=VLOOKUP($D$8,$P$4:$AD$7,15,0),$E$8=$G$8,COUNTIF($Q$4:$Q$7,VLOOKUP($B$8,$P$4:$Q$7,2,0))=2,$M$10=6),1,0)</f>
        <v>0</v>
      </c>
      <c r="Z11" s="805" t="b">
        <f t="shared" ref="Z11:Z14" si="19">VLOOKUP($P11,$E$18:$M$21,8,0)&lt;&gt;""</f>
        <v>0</v>
      </c>
      <c r="AA11" s="806" t="b">
        <f t="shared" ref="AA11:AA14" si="20">VLOOKUP($P11,$E$18:$M$21,9,0)&lt;&gt;""</f>
        <v>0</v>
      </c>
      <c r="AB11" s="807" t="b">
        <f t="shared" ref="AB11:AB14" si="21">SUMPRODUCT(1*(LEN($Z$18:$Z$35)&gt;0)*($P$18:$P$35=$P11))&gt;0</f>
        <v>0</v>
      </c>
      <c r="AC11" s="807" t="b">
        <f t="shared" ref="AC11:AC14" si="22">SUMPRODUCT(1*(LEN($AE$18:$AE$35)&gt;0)*($P$18:$P$35=$P11))&gt;0</f>
        <v>0</v>
      </c>
      <c r="AD11" s="806" t="str">
        <f t="shared" ref="AD11:AD14" si="23">IF($Z11,VLOOKUP($P11,$E$18:$M$21,8,0),IF($AA11,VLOOKUP($P11,$E$18:$M$21,9,0),IF($AB11,SUMIFS($Z$18:$Z$35,$P$18:$P$35,$P11),IF($AC11,SUMIFS($AE$18:$AE$35,$P$18:$P$35,$P11),""))))</f>
        <v/>
      </c>
      <c r="AE11" s="808" t="str">
        <f t="shared" ref="AE11:AE14" si="24">IF(OR(AND($Y$11&gt;0,OR($B$8=$P11,$D$8=$P11)),AND($Y$12&gt;0,OR($B$9=$P11,$D$9=$P11))),SUMIF($B$8:$B$9,$P11,$J$8:$J$9)+SUMIF($D$8:$D$9,$P11,$L$8:$L$9),"")</f>
        <v/>
      </c>
    </row>
    <row r="12" ht="14.25" customHeight="1">
      <c r="B12" s="133"/>
      <c r="C12" s="133"/>
      <c r="D12" s="133"/>
      <c r="O12" s="809" t="s">
        <v>102</v>
      </c>
      <c r="P12" s="153" t="str">
        <f t="shared" ref="P12:U12" si="17">INDEX(P$4:P$7,MATCH($V12,$V$4:$V$7,0))</f>
        <v>Slovakia</v>
      </c>
      <c r="Q12" s="163">
        <f t="shared" si="17"/>
        <v>4</v>
      </c>
      <c r="R12" s="133">
        <f t="shared" si="17"/>
        <v>-1</v>
      </c>
      <c r="S12" s="133">
        <f t="shared" si="17"/>
        <v>1</v>
      </c>
      <c r="T12" s="133">
        <f t="shared" si="17"/>
        <v>2</v>
      </c>
      <c r="U12" s="133">
        <f t="shared" si="17"/>
        <v>1</v>
      </c>
      <c r="V12" s="810">
        <f t="shared" si="18"/>
        <v>40049010</v>
      </c>
      <c r="Y12" s="133">
        <f>IF(AND(VLOOKUP($B$9,$P$4:$AD$7,15,0)=VLOOKUP($D$9,$P$4:$AD$7,15,0),$E$9=$G$9,COUNTIF($Q$4:$Q$7,VLOOKUP($B$9,$P$4:$Q$7,2,0))=2,$M$10=6),1,0)</f>
        <v>0</v>
      </c>
      <c r="Z12" s="811" t="b">
        <f t="shared" si="19"/>
        <v>0</v>
      </c>
      <c r="AA12" s="133" t="b">
        <f t="shared" si="20"/>
        <v>0</v>
      </c>
      <c r="AB12" s="153" t="b">
        <f t="shared" si="21"/>
        <v>0</v>
      </c>
      <c r="AC12" s="153" t="b">
        <f t="shared" si="22"/>
        <v>0</v>
      </c>
      <c r="AD12" s="133" t="str">
        <f t="shared" si="23"/>
        <v/>
      </c>
      <c r="AE12" s="812" t="str">
        <f t="shared" si="24"/>
        <v/>
      </c>
    </row>
    <row r="13" ht="14.25" customHeight="1">
      <c r="B13" s="133"/>
      <c r="C13" s="133"/>
      <c r="D13" s="133"/>
      <c r="O13" s="809" t="s">
        <v>118</v>
      </c>
      <c r="P13" s="153" t="str">
        <f t="shared" ref="P13:U13" si="25">INDEX(P$4:P$7,MATCH($V13,$V$4:$V$7,0))</f>
        <v>Ukraine</v>
      </c>
      <c r="Q13" s="163">
        <f t="shared" si="25"/>
        <v>3</v>
      </c>
      <c r="R13" s="133">
        <f t="shared" si="25"/>
        <v>-1</v>
      </c>
      <c r="S13" s="133">
        <f t="shared" si="25"/>
        <v>2</v>
      </c>
      <c r="T13" s="133">
        <f t="shared" si="25"/>
        <v>3</v>
      </c>
      <c r="U13" s="133">
        <f t="shared" si="25"/>
        <v>1</v>
      </c>
      <c r="V13" s="810">
        <f t="shared" si="18"/>
        <v>30049020</v>
      </c>
      <c r="Z13" s="811" t="b">
        <f t="shared" si="19"/>
        <v>0</v>
      </c>
      <c r="AA13" s="133" t="b">
        <f t="shared" si="20"/>
        <v>0</v>
      </c>
      <c r="AB13" s="153" t="b">
        <f t="shared" si="21"/>
        <v>0</v>
      </c>
      <c r="AC13" s="153" t="b">
        <f t="shared" si="22"/>
        <v>0</v>
      </c>
      <c r="AD13" s="133" t="str">
        <f t="shared" si="23"/>
        <v/>
      </c>
      <c r="AE13" s="812" t="str">
        <f t="shared" si="24"/>
        <v/>
      </c>
    </row>
    <row r="14" ht="14.25" customHeight="1">
      <c r="B14" s="133"/>
      <c r="C14" s="133"/>
      <c r="D14" s="133"/>
      <c r="F14" s="133"/>
      <c r="G14" s="35"/>
      <c r="O14" s="813" t="s">
        <v>119</v>
      </c>
      <c r="P14" s="814" t="str">
        <f t="shared" ref="P14:U14" si="26">INDEX(P$4:P$7,MATCH($V14,$V$4:$V$7,0))</f>
        <v>Romania</v>
      </c>
      <c r="Q14" s="815">
        <f t="shared" si="26"/>
        <v>1</v>
      </c>
      <c r="R14" s="816">
        <f t="shared" si="26"/>
        <v>-2</v>
      </c>
      <c r="S14" s="816">
        <f t="shared" si="26"/>
        <v>0</v>
      </c>
      <c r="T14" s="816">
        <f t="shared" si="26"/>
        <v>2</v>
      </c>
      <c r="U14" s="816">
        <f t="shared" si="26"/>
        <v>0</v>
      </c>
      <c r="V14" s="817">
        <f t="shared" si="18"/>
        <v>10048000</v>
      </c>
      <c r="Z14" s="818" t="b">
        <f t="shared" si="19"/>
        <v>0</v>
      </c>
      <c r="AA14" s="819" t="b">
        <f t="shared" si="20"/>
        <v>0</v>
      </c>
      <c r="AB14" s="820" t="b">
        <f t="shared" si="21"/>
        <v>0</v>
      </c>
      <c r="AC14" s="820" t="b">
        <f t="shared" si="22"/>
        <v>0</v>
      </c>
      <c r="AD14" s="819" t="str">
        <f t="shared" si="23"/>
        <v/>
      </c>
      <c r="AE14" s="821" t="str">
        <f t="shared" si="24"/>
        <v/>
      </c>
    </row>
    <row r="15" ht="14.25" customHeight="1">
      <c r="B15" s="133"/>
      <c r="C15" s="133"/>
      <c r="D15" s="133"/>
      <c r="F15" s="133"/>
      <c r="G15" s="35"/>
      <c r="L15" s="429"/>
      <c r="M15" s="429"/>
      <c r="N15" s="429"/>
      <c r="O15" s="133"/>
    </row>
    <row r="16" ht="14.25" customHeight="1">
      <c r="B16" s="133"/>
      <c r="C16" s="133"/>
      <c r="D16" s="657"/>
      <c r="E16" s="822"/>
      <c r="F16" s="822"/>
      <c r="G16" s="823" t="s">
        <v>1810</v>
      </c>
      <c r="M16" s="429"/>
      <c r="N16" s="429"/>
      <c r="O16" s="133"/>
      <c r="W16" s="824" t="s">
        <v>1811</v>
      </c>
      <c r="AD16" s="824" t="s">
        <v>1812</v>
      </c>
      <c r="AF16" s="825" t="b">
        <f>AND($Q$4=$Q$5,$Q$4=$Q$6,$Q$4=$Q$7)</f>
        <v>0</v>
      </c>
    </row>
    <row r="17" ht="14.25" customHeight="1">
      <c r="B17" s="133"/>
      <c r="C17" s="133"/>
      <c r="D17" s="133"/>
      <c r="G17" s="826"/>
      <c r="H17" s="802" t="str">
        <f>LEFT($P$4,3)</f>
        <v>Bel</v>
      </c>
      <c r="I17" s="802" t="str">
        <f>LEFT($P$5,3)</f>
        <v>Slo</v>
      </c>
      <c r="J17" s="802" t="str">
        <f>LEFT($P$6,3)</f>
        <v>Rom</v>
      </c>
      <c r="K17" s="827" t="str">
        <f>LEFT($P$7,3)</f>
        <v>Ukr</v>
      </c>
      <c r="L17" s="429" t="s">
        <v>1813</v>
      </c>
      <c r="M17" s="429" t="s">
        <v>1814</v>
      </c>
      <c r="N17" s="429"/>
      <c r="O17" s="133"/>
      <c r="Q17" s="429" t="s">
        <v>113</v>
      </c>
      <c r="R17" s="429" t="s">
        <v>114</v>
      </c>
      <c r="S17" s="429" t="s">
        <v>115</v>
      </c>
      <c r="T17" s="429" t="s">
        <v>116</v>
      </c>
      <c r="U17" s="429"/>
      <c r="V17" s="429" t="s">
        <v>1798</v>
      </c>
      <c r="W17" s="429" t="s">
        <v>1815</v>
      </c>
      <c r="X17" s="828" t="s">
        <v>1816</v>
      </c>
      <c r="Y17" s="429" t="s">
        <v>1817</v>
      </c>
      <c r="Z17" s="429" t="s">
        <v>1817</v>
      </c>
      <c r="AA17" s="829" t="s">
        <v>1818</v>
      </c>
      <c r="AD17" s="828" t="s">
        <v>1819</v>
      </c>
      <c r="AE17" s="429" t="s">
        <v>1820</v>
      </c>
    </row>
    <row r="18" ht="14.25" customHeight="1">
      <c r="B18" s="133"/>
      <c r="C18" s="133"/>
      <c r="D18" s="133"/>
      <c r="E18" s="830" t="str">
        <f>$P$4</f>
        <v>Belgium</v>
      </c>
      <c r="F18" s="831"/>
      <c r="G18" s="831"/>
      <c r="H18" s="832"/>
      <c r="I18" s="802">
        <f>SUMIFS($E$4:$E$9,$B$4:$B$9,$P$4,$D$4:$D$9,$P$5)+SUMIFS($G$4:$G$9,$B$4:$B$9,$P$5,$D$4:$D$9,$P$4)</f>
        <v>2</v>
      </c>
      <c r="J18" s="802">
        <f>SUMIFS($E$4:$E$9,$B$4:$B$9,$P$4,$D$4:$D$9,$P$6)+SUMIFS($G$4:$G$9,$B$4:$B$9,$P$6,$D$4:$D$9,$P$4)</f>
        <v>1</v>
      </c>
      <c r="K18" s="827">
        <f>SUMIFS($E$4:$E$9,$B$4:$B$9,$P$4,$D$4:$D$9,$P$7)+SUMIFS($G$4:$G$9,$B$4:$B$9,$P$7,$D$4:$D$9,$P$4)</f>
        <v>2</v>
      </c>
      <c r="L18" s="833" t="str">
        <f>IF(AND($Q$4=$Q$5,$Q$4&lt;&gt;$Q$6,$Q$4&lt;&gt;$Q$7),IF(I18&gt;H19,3,IF(I18=H19,1,0)),IF(AND($Q$4=$Q$6,$Q$4&lt;&gt;$Q$5,$Q$4&lt;&gt;$Q$7),IF(J18&gt;H20,3,IF(J18=H20,1,0)),IF(AND($Q$4=$Q$7,$Q$4&lt;&gt;$Q$5,$Q$4&lt;&gt;$Q$6),IF(K18&gt;H21,3,IF(K18=H21,1,0)),"")))</f>
        <v/>
      </c>
      <c r="M18" s="833" t="str">
        <f>IF($AF$16,IF(AND($AD$4=$AD$5,$AD$4&lt;&gt;$AD$6,$AD$4&lt;&gt;$AD$7),IF(I18&gt;H19,3,IF(I18=H19,1,0)),IF(AND($AD$4&lt;&gt;$AD$5,$AD$4=$AD$6,$AD$4&lt;&gt;$AD$7),IF(J18&gt;H20,3,IF(J18=H20,1,0)),IF(AND($AD$4&lt;&gt;$AD$5,$AD$4&lt;&gt;$AD$6,$AD$4=$AD$7),IF(K18&gt;H21,3,IF(K18=H21,1,0)),""))),"")</f>
        <v/>
      </c>
      <c r="N18" s="133"/>
      <c r="O18" s="133" t="s">
        <v>101</v>
      </c>
      <c r="P18" s="153" t="str">
        <f>$P$4</f>
        <v>Belgium</v>
      </c>
      <c r="Q18" s="133">
        <f t="shared" ref="Q18:Q20" si="27">SUMIFS($H$4:$H$9,$B$4:$B$9,$P18,$D$4:$D$9,"&lt;&gt;"&amp;$P$21)+SUMIFS($I$4:$I$9,$B$4:$B$9,"&lt;&gt;"&amp;$P$21,$D$4:$D$9,$P18)</f>
        <v>6</v>
      </c>
      <c r="R18" s="133">
        <f t="shared" ref="R18:R20" si="28">S18-T18</f>
        <v>3</v>
      </c>
      <c r="S18" s="133">
        <f t="shared" ref="S18:S20" si="29">SUMIFS($E$4:$E$9,$B$4:$B$9,$P18,$D$4:$D$9,"&lt;&gt;"&amp;$P$21)+SUMIFS($G$4:$G$9,$B$4:$B$9,"&lt;&gt;"&amp;$P$21,$D$4:$D$9,$P18)</f>
        <v>3</v>
      </c>
      <c r="T18" s="133">
        <f t="shared" ref="T18:T20" si="30">SUMIFS($G$4:$G$9,$B$4:$B$9,$P18,$D$4:$D$9,"&lt;&gt;"&amp;$P$21)+SUMIFS($E$4:$E$9,$B$4:$B$9,"&lt;&gt;"&amp;$P$21,$D$4:$D$9,$P18)</f>
        <v>0</v>
      </c>
      <c r="U18" s="133"/>
      <c r="V18" s="834">
        <f>Q18*FactorPts+(GDzero+R18)*FactorGD+S18*FactorFor</f>
        <v>60053030</v>
      </c>
      <c r="W18" s="133">
        <f t="shared" ref="W18:W20" si="31">RANK(V18,V$18:V$20,1)</f>
        <v>3</v>
      </c>
      <c r="X18" s="133">
        <f t="shared" ref="X18:X20" si="32">IF(AND($Q$4=$Q$5,$Q$4=$Q$6,$Q$4&lt;&gt;$Q$7),W18,0)</f>
        <v>0</v>
      </c>
      <c r="Y18" s="133" t="str">
        <f>IF(AND(V18=V19,V18&lt;&gt;V20),IF(AA18&gt;AA19,3,IF(AA18=AA19,1,0)),IF(AND(V18=V20,V18&lt;&gt;V19),IF(AB18&gt;AB20,3,IF(AB18=AB20,1,0)),""))</f>
        <v/>
      </c>
      <c r="Z18" s="133" t="str">
        <f t="shared" ref="Z18:Z20" si="33">IF(X18&gt;0,Y18,"")</f>
        <v/>
      </c>
      <c r="AA18" s="835">
        <f>$I$18</f>
        <v>2</v>
      </c>
      <c r="AB18" s="836">
        <f>$J$18</f>
        <v>1</v>
      </c>
      <c r="AC18" s="837"/>
      <c r="AD18" s="133">
        <f t="shared" ref="AD18:AD20" si="34">IF(AND($AF$16,$AD$4=$AD$5,$AD$4=$AD$6,$AD$4&lt;&gt;$AD$7),W18,0)</f>
        <v>0</v>
      </c>
      <c r="AE18" s="133" t="str">
        <f t="shared" ref="AE18:AE20" si="35">IF(AD18&gt;0,Y18,"")</f>
        <v/>
      </c>
    </row>
    <row r="19" ht="14.25" customHeight="1">
      <c r="B19" s="133"/>
      <c r="C19" s="133"/>
      <c r="D19" s="133"/>
      <c r="E19" s="838" t="str">
        <f>$P$5</f>
        <v>Slovakia</v>
      </c>
      <c r="H19" s="809">
        <f>SUMIFS($E$4:$E$9,$B$4:$B$9,$P$5,$D$4:$D$9,$P$4)+SUMIFS($G$4:$G$9,$B$4:$B$9,$P$4,$D$4:$D$9,$P$5)</f>
        <v>0</v>
      </c>
      <c r="I19" s="839"/>
      <c r="J19" s="133">
        <f>SUMIFS($E$4:$E$9,$B$4:$B$9,$P$5,$D$4:$D$9,$P$6)+SUMIFS($G$4:$G$9,$B$4:$B$9,$P$6,$D$4:$D$9,$P$5)</f>
        <v>0</v>
      </c>
      <c r="K19" s="840">
        <f>SUMIFS($E$4:$E$9,$B$4:$B$9,$P$5,$D$4:$D$9,$P$7)+SUMIFS($G$4:$G$9,$B$4:$B$9,$P$7,$D$4:$D$9,$P$5)</f>
        <v>1</v>
      </c>
      <c r="L19" s="841" t="str">
        <f>IF(AND($Q$5=$Q$4,$Q$5&lt;&gt;$Q$6,$Q$5&lt;&gt;$Q$7),IF(H19&gt;I18,3,IF(H19=I18,1,0)),IF(AND($Q$5=$Q$6,$Q$5&lt;&gt;$Q$4,$Q$5&lt;&gt;$Q$7),IF(J19&gt;I20,3,IF(J19=I20,1,0)),IF(AND($Q$5=$Q$7,$Q$5&lt;&gt;$Q$4,$Q$5&lt;&gt;$Q$6),IF(K19&gt;I21,3,IF(K19=I21,1,0)),"")))</f>
        <v/>
      </c>
      <c r="M19" s="841" t="str">
        <f>IF($AF$16,IF(AND($AD$5=$AD$4,$AD$5&lt;&gt;$AD$6,$AD$5&lt;&gt;$AD$7),IF(H19&gt;I18,3,IF(H19=I18,1,0)),IF(AND($AD$5&lt;&gt;$AD$4,$AD$5=$AD$6,$AD$5&lt;&gt;$AD$7),IF(J19&gt;I20,3,IF(J19=I20,1,0)),IF(AND($AD$5&lt;&gt;$AD$4,$AD$5&lt;&gt;$AD$6,$AD$5=$AD$7),IF(K19&gt;I21,3,IF(K19=I21,1,0)),""))),"")</f>
        <v/>
      </c>
      <c r="N19" s="133"/>
      <c r="O19" s="133" t="s">
        <v>102</v>
      </c>
      <c r="P19" s="153" t="str">
        <f>$P$5</f>
        <v>Slovakia</v>
      </c>
      <c r="Q19" s="133">
        <f t="shared" si="27"/>
        <v>1</v>
      </c>
      <c r="R19" s="133">
        <f t="shared" si="28"/>
        <v>-2</v>
      </c>
      <c r="S19" s="133">
        <f t="shared" si="29"/>
        <v>0</v>
      </c>
      <c r="T19" s="133">
        <f t="shared" si="30"/>
        <v>2</v>
      </c>
      <c r="U19" s="133"/>
      <c r="V19" s="834">
        <f>Q19*FactorPts+(GDzero+R19)*FactorGD+S19*FactorFor</f>
        <v>10048000</v>
      </c>
      <c r="W19" s="133">
        <f t="shared" si="31"/>
        <v>1</v>
      </c>
      <c r="X19" s="133">
        <f t="shared" si="32"/>
        <v>0</v>
      </c>
      <c r="Y19" s="133" t="str">
        <f>IF(AND(V19=V18,V19&lt;&gt;V20),IF(AA19&gt;AA18,3,IF(AA19=AA18,1,0)),IF(AND(V19=V20,V19&lt;&gt;V18),IF(AC19&gt;AC20,3,IF(AC19=AC20,1,0)),""))</f>
        <v/>
      </c>
      <c r="Z19" s="133" t="str">
        <f t="shared" si="33"/>
        <v/>
      </c>
      <c r="AA19" s="842">
        <f>$H$19</f>
        <v>0</v>
      </c>
      <c r="AB19" s="133"/>
      <c r="AC19" s="843">
        <f>$J$19</f>
        <v>0</v>
      </c>
      <c r="AD19" s="133">
        <f t="shared" si="34"/>
        <v>0</v>
      </c>
      <c r="AE19" s="133" t="str">
        <f t="shared" si="35"/>
        <v/>
      </c>
    </row>
    <row r="20" ht="14.25" customHeight="1">
      <c r="E20" s="838" t="str">
        <f>$P$6</f>
        <v>Romania</v>
      </c>
      <c r="H20" s="809">
        <f>SUMIFS($E$4:$E$9,$B$4:$B$9,$P$6,$D$4:$D$9,$P$4)+SUMIFS($G$4:$G$9,$B$4:$B$9,$P$4,$D$4:$D$9,$P$6)</f>
        <v>0</v>
      </c>
      <c r="I20" s="133">
        <f>SUMIFS($E$4:$E$9,$B$4:$B$9,$P$6,$D$4:$D$9,$P$5)+SUMIFS($G$4:$G$9,$B$4:$B$9,$P$5,$D$4:$D$9,$P$6)</f>
        <v>0</v>
      </c>
      <c r="J20" s="839"/>
      <c r="K20" s="840">
        <f>SUMIFS($E$4:$E$9,$B$4:$B$9,$P$6,$D$4:$D$9,$P$7)+SUMIFS($G$4:$G$9,$B$4:$B$9,$P$7,$D$4:$D$9,$P$6)</f>
        <v>0</v>
      </c>
      <c r="L20" s="841" t="str">
        <f>IF(AND($Q$6=$Q$4,$Q$6&lt;&gt;$Q$5,$Q$6&lt;&gt;$Q$7),IF(H20&gt;J18,3,IF(H20=J18,1,0)),IF(AND($Q$6=$Q$5,$Q$6&lt;&gt;$Q$4,$Q$6&lt;&gt;$Q$7),IF(I20&gt;J19,3,IF(I20=J19,1,0)),IF(AND($Q$6=$Q$7,$Q$6&lt;&gt;$Q$4,$Q$6&lt;&gt;$Q$5),IF(K20&gt;J21,3,IF(K20=J21,1,0)),"")))</f>
        <v/>
      </c>
      <c r="M20" s="841" t="str">
        <f>IF($AF$16,IF(AND($AD$6=$AD$4,$AD$6&lt;&gt;$AD$5,$AD$6&lt;&gt;$AD$7),IF(H20&gt;J18,3,IF(H20=J18,1,0)),IF(AND($AD$6&lt;&gt;$AD$4,$AD$6=$AD$5,$AD$6&lt;&gt;$AD$7),IF(I20&gt;J19,3,IF(I20=J19,1,0)),IF(AND($AD$6&lt;&gt;$AD$4,$AD$6&lt;&gt;$AD$5,$AD$6=$AD$7),IF(K20&gt;J21,3,IF(K20=J21,1,0)),""))),"")</f>
        <v/>
      </c>
      <c r="N20" s="133"/>
      <c r="O20" s="133" t="s">
        <v>118</v>
      </c>
      <c r="P20" s="153" t="str">
        <f>$P$6</f>
        <v>Romania</v>
      </c>
      <c r="Q20" s="133">
        <f t="shared" si="27"/>
        <v>1</v>
      </c>
      <c r="R20" s="133">
        <f t="shared" si="28"/>
        <v>-1</v>
      </c>
      <c r="S20" s="133">
        <f t="shared" si="29"/>
        <v>0</v>
      </c>
      <c r="T20" s="133">
        <f t="shared" si="30"/>
        <v>1</v>
      </c>
      <c r="U20" s="133"/>
      <c r="V20" s="834">
        <f>Q20*FactorPts+(GDzero+R20)*FactorGD+S20*FactorFor</f>
        <v>10049000</v>
      </c>
      <c r="W20" s="133">
        <f t="shared" si="31"/>
        <v>2</v>
      </c>
      <c r="X20" s="133">
        <f t="shared" si="32"/>
        <v>0</v>
      </c>
      <c r="Y20" s="133" t="str">
        <f>IF(AND(V20=V18,V20&lt;&gt;V19),IF(AB20&gt;AB18,3,IF(AB20=AB18,1,0)),IF(AND(V20=V19,V20&lt;&gt;V18),IF(AC20&gt;AC19,3,IF(AC20=AC19,1,0)),""))</f>
        <v/>
      </c>
      <c r="Z20" s="133" t="str">
        <f t="shared" si="33"/>
        <v/>
      </c>
      <c r="AA20" s="842"/>
      <c r="AB20" s="133">
        <f>$H$20</f>
        <v>0</v>
      </c>
      <c r="AC20" s="843">
        <f>$I$20</f>
        <v>0</v>
      </c>
      <c r="AD20" s="133">
        <f t="shared" si="34"/>
        <v>0</v>
      </c>
      <c r="AE20" s="133" t="str">
        <f t="shared" si="35"/>
        <v/>
      </c>
    </row>
    <row r="21" ht="14.25" customHeight="1">
      <c r="B21" s="336"/>
      <c r="C21" s="133"/>
      <c r="E21" s="844" t="str">
        <f>$P$7</f>
        <v>Ukraine</v>
      </c>
      <c r="F21" s="845"/>
      <c r="G21" s="845"/>
      <c r="H21" s="813">
        <f>SUMIFS($E$4:$E$9,$B$4:$B$9,$P$7,$D$4:$D$9,$P$4)+SUMIFS($G$4:$G$9,$B$4:$B$9,$P$4,$D$4:$D$9,$P$7)</f>
        <v>1</v>
      </c>
      <c r="I21" s="816">
        <f>SUMIFS($E$4:$E$9,$B$4:$B$9,$P$7,$D$4:$D$9,$P$5)+SUMIFS($G$4:$G$9,$B$4:$B$9,$P$5,$D$4:$D$9,$P$7)</f>
        <v>0</v>
      </c>
      <c r="J21" s="816">
        <f>SUMIFS($E$4:$E$9,$B$4:$B$9,$P$7,$D$4:$D$9,$P$6)+SUMIFS($G$4:$G$9,$B$4:$B$9,$P$6,$D$4:$D$9,$P$7)</f>
        <v>1</v>
      </c>
      <c r="K21" s="846"/>
      <c r="L21" s="847" t="str">
        <f>IF(AND($Q$7=$Q$4,$Q$7&lt;&gt;$Q$5,$Q$7&lt;&gt;$Q$6),IF(H21&gt;K18,3,IF(H21=K18,1,0)),IF(AND($Q$7=$Q$5,$Q$7&lt;&gt;$Q$4,$Q$7&lt;&gt;$Q$6),IF(I21&gt;K19,3,IF(I21=K19,1,0)),IF(AND($Q$7=$Q$6,$Q$7&lt;&gt;$Q$4,$Q$7&lt;&gt;$Q$5),IF(J21&gt;K20,3,IF(J21=K20,1,0)),"")))</f>
        <v/>
      </c>
      <c r="M21" s="847" t="str">
        <f>IF($AF$16,IF(AND($AD$7=$AD$4,$AD$7&lt;&gt;$AD$5,$AD$7&lt;&gt;$AD$6),IF(H21&gt;K18,3,IF(H21=K18,1,0)),IF(AND($AD$7&lt;&gt;$AD$4,$AD$7=$AD$5,$AD$7&lt;&gt;$AD$6),IF(I21&gt;K19,3,IF(I21=K19,1,0)),IF(AND($AD$7&lt;&gt;$AD$4,$AD$7&lt;&gt;$AD$5,$AD$7=$AD$6),IF(J21&gt;K20,3,IF(J21=K20,1,0)),""))),"")</f>
        <v/>
      </c>
      <c r="N21" s="133"/>
      <c r="O21" s="133"/>
      <c r="P21" s="848" t="str">
        <f>$P$7</f>
        <v>Ukraine</v>
      </c>
      <c r="Q21" s="849"/>
      <c r="R21" s="849"/>
      <c r="S21" s="849"/>
      <c r="T21" s="849"/>
      <c r="U21" s="849"/>
      <c r="V21" s="52"/>
      <c r="W21" s="52"/>
      <c r="X21" s="849"/>
      <c r="Y21" s="849"/>
      <c r="Z21" s="849"/>
      <c r="AA21" s="850"/>
      <c r="AB21" s="849"/>
      <c r="AC21" s="851"/>
      <c r="AD21" s="52"/>
      <c r="AE21" s="849"/>
    </row>
    <row r="22" ht="14.25" customHeight="1">
      <c r="B22" s="336"/>
      <c r="C22" s="133"/>
      <c r="F22" s="133"/>
      <c r="G22" s="35"/>
      <c r="L22" s="429"/>
      <c r="O22" s="133"/>
      <c r="Q22" s="52"/>
      <c r="R22" s="52"/>
      <c r="S22" s="52"/>
      <c r="T22" s="52"/>
      <c r="U22" s="52"/>
      <c r="V22" s="52"/>
      <c r="W22" s="52"/>
      <c r="X22" s="849"/>
      <c r="Y22" s="849"/>
      <c r="Z22" s="849"/>
      <c r="AA22" s="850"/>
      <c r="AB22" s="849"/>
      <c r="AC22" s="851"/>
      <c r="AD22" s="52"/>
      <c r="AE22" s="849"/>
    </row>
    <row r="23" ht="14.25" customHeight="1">
      <c r="B23" s="336"/>
      <c r="C23" s="133"/>
      <c r="O23" s="133" t="s">
        <v>101</v>
      </c>
      <c r="P23" s="153" t="str">
        <f>$P$4</f>
        <v>Belgium</v>
      </c>
      <c r="Q23" s="133">
        <f t="shared" ref="Q23:Q25" si="36">SUMIFS($H$4:$H$9,$B$4:$B$9,$P23,$D$4:$D$9,"&lt;&gt;"&amp;$P$26)+SUMIFS($I$4:$I$9,$B$4:$B$9,"&lt;&gt;"&amp;$P$26,$D$4:$D$9,$P23)</f>
        <v>6</v>
      </c>
      <c r="R23" s="133">
        <f t="shared" ref="R23:R25" si="37">S23-T23</f>
        <v>3</v>
      </c>
      <c r="S23" s="133">
        <f t="shared" ref="S23:S25" si="38">SUMIFS($E$4:$E$9,$B$4:$B$9,$P23,$D$4:$D$9,"&lt;&gt;"&amp;$P$26)+SUMIFS($G$4:$G$9,$B$4:$B$9,"&lt;&gt;"&amp;$P$26,$D$4:$D$9,$P23)</f>
        <v>4</v>
      </c>
      <c r="T23" s="133">
        <f t="shared" ref="T23:T25" si="39">SUMIFS($G$4:$G$9,$B$4:$B$9,$P23,$D$4:$D$9,"&lt;&gt;"&amp;$P$26)+SUMIFS($E$4:$E$9,$B$4:$B$9,"&lt;&gt;"&amp;$P$26,$D$4:$D$9,$P23)</f>
        <v>1</v>
      </c>
      <c r="U23" s="133"/>
      <c r="V23" s="834">
        <f>Q23*FactorPts+(GDzero+R23)*FactorGD+S23*FactorFor</f>
        <v>60053040</v>
      </c>
      <c r="W23" s="133">
        <f t="shared" ref="W23:W25" si="40">RANK(V23,V$23:V$25,1)</f>
        <v>3</v>
      </c>
      <c r="X23" s="133">
        <f t="shared" ref="X23:X25" si="41">IF(AND($Q$4=$Q$5,$Q$4=$Q$7,$Q$4&lt;&gt;$Q$6),W23,0)</f>
        <v>0</v>
      </c>
      <c r="Y23" s="133" t="str">
        <f>IF(AND(V23=V24,V23&lt;&gt;V25),IF(AA23&gt;AA24,3,IF(AA23=AA24,1,0)),IF(AND(V23=V25,V23&lt;&gt;V24),IF(AB23&gt;AB25,3,IF(AB23=AB25,1,0)),""))</f>
        <v/>
      </c>
      <c r="Z23" s="133" t="str">
        <f t="shared" ref="Z23:Z25" si="42">IF(X23&gt;0,Y23,"")</f>
        <v/>
      </c>
      <c r="AA23" s="842">
        <f>$I$18</f>
        <v>2</v>
      </c>
      <c r="AB23" s="133">
        <f>$K$18</f>
        <v>2</v>
      </c>
      <c r="AC23" s="843"/>
      <c r="AD23" s="133">
        <f t="shared" ref="AD23:AD25" si="43">IF(AND($AF$16,$AD$4=$AD$5,$AD$4=$AD$7,$AD$4&lt;&gt;$AD$6),W23,0)</f>
        <v>0</v>
      </c>
      <c r="AE23" s="133" t="str">
        <f t="shared" ref="AE23:AE25" si="44">IF(AD23&gt;0,Y23,"")</f>
        <v/>
      </c>
    </row>
    <row r="24" ht="14.25" customHeight="1">
      <c r="B24" s="336"/>
      <c r="C24" s="133"/>
      <c r="O24" s="133" t="s">
        <v>102</v>
      </c>
      <c r="P24" s="153" t="str">
        <f>$P$5</f>
        <v>Slovakia</v>
      </c>
      <c r="Q24" s="133">
        <f t="shared" si="36"/>
        <v>3</v>
      </c>
      <c r="R24" s="133">
        <f t="shared" si="37"/>
        <v>-1</v>
      </c>
      <c r="S24" s="133">
        <f t="shared" si="38"/>
        <v>1</v>
      </c>
      <c r="T24" s="133">
        <f t="shared" si="39"/>
        <v>2</v>
      </c>
      <c r="U24" s="133"/>
      <c r="V24" s="834">
        <f>Q24*FactorPts+(GDzero+R24)*FactorGD+S24*FactorFor</f>
        <v>30049010</v>
      </c>
      <c r="W24" s="133">
        <f t="shared" si="40"/>
        <v>2</v>
      </c>
      <c r="X24" s="133">
        <f t="shared" si="41"/>
        <v>0</v>
      </c>
      <c r="Y24" s="133" t="str">
        <f>IF(AND(V24=V23,V24&lt;&gt;V25),IF(AA24&gt;AA23,3,IF(AA24=AA23,1,0)),IF(AND(V24=V25,V24&lt;&gt;V23),IF(AC24&gt;AC25,3,IF(AC24=AC25,1,0)),""))</f>
        <v/>
      </c>
      <c r="Z24" s="133" t="str">
        <f t="shared" si="42"/>
        <v/>
      </c>
      <c r="AA24" s="842">
        <f>$H$19</f>
        <v>0</v>
      </c>
      <c r="AB24" s="133"/>
      <c r="AC24" s="843">
        <f>$K$19</f>
        <v>1</v>
      </c>
      <c r="AD24" s="133">
        <f t="shared" si="43"/>
        <v>0</v>
      </c>
      <c r="AE24" s="133" t="str">
        <f t="shared" si="44"/>
        <v/>
      </c>
    </row>
    <row r="25" ht="14.25" customHeight="1">
      <c r="B25" s="336"/>
      <c r="C25" s="133"/>
      <c r="O25" s="133" t="s">
        <v>118</v>
      </c>
      <c r="P25" s="153" t="str">
        <f>$P$7</f>
        <v>Ukraine</v>
      </c>
      <c r="Q25" s="133">
        <f t="shared" si="36"/>
        <v>0</v>
      </c>
      <c r="R25" s="133">
        <f t="shared" si="37"/>
        <v>-2</v>
      </c>
      <c r="S25" s="133">
        <f t="shared" si="38"/>
        <v>1</v>
      </c>
      <c r="T25" s="133">
        <f t="shared" si="39"/>
        <v>3</v>
      </c>
      <c r="U25" s="133"/>
      <c r="V25" s="834">
        <f>Q25*FactorPts+(GDzero+R25)*FactorGD+S25*FactorFor</f>
        <v>48010</v>
      </c>
      <c r="W25" s="133">
        <f t="shared" si="40"/>
        <v>1</v>
      </c>
      <c r="X25" s="133">
        <f t="shared" si="41"/>
        <v>0</v>
      </c>
      <c r="Y25" s="133" t="str">
        <f>IF(AND(V25=V23,V25&lt;&gt;V24),IF(AB25&gt;AB23,3,IF(AB25=AB23,1,0)),IF(AND(V25=V24,V25&lt;&gt;V23),IF(AC25&gt;AC24,3,IF(AC25=AC24,1,0)),""))</f>
        <v/>
      </c>
      <c r="Z25" s="133" t="str">
        <f t="shared" si="42"/>
        <v/>
      </c>
      <c r="AA25" s="842"/>
      <c r="AB25" s="133">
        <f>$H$21</f>
        <v>1</v>
      </c>
      <c r="AC25" s="843">
        <f>$I$21</f>
        <v>0</v>
      </c>
      <c r="AD25" s="133">
        <f t="shared" si="43"/>
        <v>0</v>
      </c>
      <c r="AE25" s="133" t="str">
        <f t="shared" si="44"/>
        <v/>
      </c>
    </row>
    <row r="26" ht="14.25" customHeight="1">
      <c r="B26" s="336"/>
      <c r="C26" s="133"/>
      <c r="O26" s="133"/>
      <c r="P26" s="848" t="str">
        <f>$P$6</f>
        <v>Romania</v>
      </c>
      <c r="Q26" s="849"/>
      <c r="R26" s="849"/>
      <c r="S26" s="849"/>
      <c r="T26" s="849"/>
      <c r="U26" s="849"/>
      <c r="V26" s="52"/>
      <c r="W26" s="52"/>
      <c r="X26" s="849"/>
      <c r="Y26" s="849"/>
      <c r="Z26" s="849"/>
      <c r="AA26" s="850"/>
      <c r="AB26" s="849"/>
      <c r="AC26" s="851"/>
      <c r="AD26" s="52"/>
      <c r="AE26" s="849"/>
    </row>
    <row r="27" ht="14.25" customHeight="1">
      <c r="O27" s="133"/>
      <c r="Q27" s="52"/>
      <c r="R27" s="52"/>
      <c r="S27" s="52"/>
      <c r="T27" s="52"/>
      <c r="U27" s="52"/>
      <c r="V27" s="52"/>
      <c r="W27" s="52"/>
      <c r="X27" s="849"/>
      <c r="Y27" s="849"/>
      <c r="Z27" s="849"/>
      <c r="AA27" s="850"/>
      <c r="AB27" s="849"/>
      <c r="AC27" s="851"/>
      <c r="AD27" s="52"/>
      <c r="AE27" s="849"/>
    </row>
    <row r="28" ht="14.25" customHeight="1">
      <c r="O28" s="133" t="s">
        <v>101</v>
      </c>
      <c r="P28" s="153" t="str">
        <f>$P$4</f>
        <v>Belgium</v>
      </c>
      <c r="Q28" s="133">
        <f t="shared" ref="Q28:Q30" si="45">SUMIFS($H$4:$H$9,$B$4:$B$9,$P28,$D$4:$D$9,"&lt;&gt;"&amp;$P$31)+SUMIFS($I$4:$I$9,$B$4:$B$9,"&lt;&gt;"&amp;$P$31,$D$4:$D$9,$P28)</f>
        <v>6</v>
      </c>
      <c r="R28" s="133">
        <f t="shared" ref="R28:R30" si="46">S28-T28</f>
        <v>2</v>
      </c>
      <c r="S28" s="133">
        <f t="shared" ref="S28:S30" si="47">SUMIFS($E$4:$E$9,$B$4:$B$9,$P28,$D$4:$D$9,"&lt;&gt;"&amp;$P$31)+SUMIFS($G$4:$G$9,$B$4:$B$9,"&lt;&gt;"&amp;$P$31,$D$4:$D$9,$P28)</f>
        <v>3</v>
      </c>
      <c r="T28" s="133">
        <f t="shared" ref="T28:T30" si="48">SUMIFS($G$4:$G$9,$B$4:$B$9,$P28,$D$4:$D$9,"&lt;&gt;"&amp;$P$31)+SUMIFS($E$4:$E$9,$B$4:$B$9,"&lt;&gt;"&amp;$P$31,$D$4:$D$9,$P28)</f>
        <v>1</v>
      </c>
      <c r="U28" s="133"/>
      <c r="V28" s="834">
        <f>Q28*FactorPts+(GDzero+R28)*FactorGD+S28*FactorFor</f>
        <v>60052030</v>
      </c>
      <c r="W28" s="133">
        <f t="shared" ref="W28:W30" si="49">RANK(V28,V$28:V$30,1)</f>
        <v>3</v>
      </c>
      <c r="X28" s="133">
        <f t="shared" ref="X28:X30" si="50">IF(AND($Q$4=$Q$6,$Q$4=$Q$7,$Q$4&lt;&gt;$Q$5),W28,0)</f>
        <v>0</v>
      </c>
      <c r="Y28" s="133" t="str">
        <f>IF(AND(V28=V29,V28&lt;&gt;V30),IF(AA28&gt;AA29,3,IF(AA28=AA29,1,0)),IF(AND(V28=V30,V28&lt;&gt;V29),IF(AB28&gt;AB30,3,IF(AB28=AB30,1,0)),""))</f>
        <v/>
      </c>
      <c r="Z28" s="133" t="str">
        <f t="shared" ref="Z28:Z30" si="51">IF(X28&gt;0,Y28,"")</f>
        <v/>
      </c>
      <c r="AA28" s="842">
        <f>$J$18</f>
        <v>1</v>
      </c>
      <c r="AB28" s="133">
        <f>$K$18</f>
        <v>2</v>
      </c>
      <c r="AC28" s="843"/>
      <c r="AD28" s="133">
        <f t="shared" ref="AD28:AD30" si="52">IF(AND($AF$16,$AD$4=$AD$6,$AD$4=$AD$7,$AD$4&lt;&gt;$AD$5),W28,0)</f>
        <v>0</v>
      </c>
      <c r="AE28" s="133" t="str">
        <f t="shared" ref="AE28:AE30" si="53">IF(AD28&gt;0,Y28,"")</f>
        <v/>
      </c>
    </row>
    <row r="29" ht="14.25" customHeight="1">
      <c r="O29" s="133" t="s">
        <v>102</v>
      </c>
      <c r="P29" s="153" t="str">
        <f>$P$6</f>
        <v>Romania</v>
      </c>
      <c r="Q29" s="133">
        <f t="shared" si="45"/>
        <v>0</v>
      </c>
      <c r="R29" s="133">
        <f t="shared" si="46"/>
        <v>-2</v>
      </c>
      <c r="S29" s="133">
        <f t="shared" si="47"/>
        <v>0</v>
      </c>
      <c r="T29" s="133">
        <f t="shared" si="48"/>
        <v>2</v>
      </c>
      <c r="U29" s="133"/>
      <c r="V29" s="834">
        <f>Q29*FactorPts+(GDzero+R29)*FactorGD+S29*FactorFor</f>
        <v>48000</v>
      </c>
      <c r="W29" s="133">
        <f t="shared" si="49"/>
        <v>1</v>
      </c>
      <c r="X29" s="133">
        <f t="shared" si="50"/>
        <v>0</v>
      </c>
      <c r="Y29" s="133" t="str">
        <f>IF(AND(V29=V28,V29&lt;&gt;V30),IF(AA29&gt;AA28,3,IF(AA29=AA28,1,0)),IF(AND(V29=V30,V29&lt;&gt;V28),IF(AC29&gt;AC30,3,IF(AC29=AC30,1,0)),""))</f>
        <v/>
      </c>
      <c r="Z29" s="133" t="str">
        <f t="shared" si="51"/>
        <v/>
      </c>
      <c r="AA29" s="842">
        <f>$H$20</f>
        <v>0</v>
      </c>
      <c r="AB29" s="133"/>
      <c r="AC29" s="843">
        <f>$K$20</f>
        <v>0</v>
      </c>
      <c r="AD29" s="133">
        <f t="shared" si="52"/>
        <v>0</v>
      </c>
      <c r="AE29" s="133" t="str">
        <f t="shared" si="53"/>
        <v/>
      </c>
    </row>
    <row r="30" ht="14.25" customHeight="1">
      <c r="O30" s="133" t="s">
        <v>118</v>
      </c>
      <c r="P30" s="153" t="str">
        <f>$P$7</f>
        <v>Ukraine</v>
      </c>
      <c r="Q30" s="133">
        <f t="shared" si="45"/>
        <v>3</v>
      </c>
      <c r="R30" s="133">
        <f t="shared" si="46"/>
        <v>0</v>
      </c>
      <c r="S30" s="133">
        <f t="shared" si="47"/>
        <v>2</v>
      </c>
      <c r="T30" s="133">
        <f t="shared" si="48"/>
        <v>2</v>
      </c>
      <c r="U30" s="133"/>
      <c r="V30" s="834">
        <f>Q30*FactorPts+(GDzero+R30)*FactorGD+S30*FactorFor</f>
        <v>30050020</v>
      </c>
      <c r="W30" s="133">
        <f t="shared" si="49"/>
        <v>2</v>
      </c>
      <c r="X30" s="133">
        <f t="shared" si="50"/>
        <v>0</v>
      </c>
      <c r="Y30" s="133" t="str">
        <f>IF(AND(V30=V28,V30&lt;&gt;V29),IF(AB30&gt;AB28,3,IF(AB30=AB28,1,0)),IF(AND(V30=V29,V30&lt;&gt;V28),IF(AC30&gt;AC29,3,IF(AC30=AC29,1,0)),""))</f>
        <v/>
      </c>
      <c r="Z30" s="133" t="str">
        <f t="shared" si="51"/>
        <v/>
      </c>
      <c r="AA30" s="842"/>
      <c r="AB30" s="133">
        <f>$H$21</f>
        <v>1</v>
      </c>
      <c r="AC30" s="843">
        <f>$J$21</f>
        <v>1</v>
      </c>
      <c r="AD30" s="133">
        <f t="shared" si="52"/>
        <v>0</v>
      </c>
      <c r="AE30" s="133" t="str">
        <f t="shared" si="53"/>
        <v/>
      </c>
    </row>
    <row r="31" ht="14.25" customHeight="1">
      <c r="O31" s="133"/>
      <c r="P31" s="848" t="str">
        <f>$P$5</f>
        <v>Slovakia</v>
      </c>
      <c r="Q31" s="849"/>
      <c r="R31" s="849"/>
      <c r="S31" s="849"/>
      <c r="T31" s="849"/>
      <c r="U31" s="849"/>
      <c r="V31" s="52"/>
      <c r="W31" s="52"/>
      <c r="X31" s="849"/>
      <c r="Y31" s="849"/>
      <c r="Z31" s="849"/>
      <c r="AA31" s="850"/>
      <c r="AB31" s="849"/>
      <c r="AC31" s="851"/>
      <c r="AD31" s="52"/>
      <c r="AE31" s="849"/>
    </row>
    <row r="32" ht="14.25" customHeight="1">
      <c r="O32" s="133"/>
      <c r="Q32" s="52"/>
      <c r="R32" s="52"/>
      <c r="S32" s="52"/>
      <c r="T32" s="52"/>
      <c r="U32" s="52"/>
      <c r="V32" s="52"/>
      <c r="W32" s="52"/>
      <c r="X32" s="849"/>
      <c r="Y32" s="849"/>
      <c r="Z32" s="849"/>
      <c r="AA32" s="850"/>
      <c r="AB32" s="849"/>
      <c r="AC32" s="851"/>
      <c r="AD32" s="52"/>
      <c r="AE32" s="849"/>
    </row>
    <row r="33" ht="14.25" customHeight="1">
      <c r="O33" s="133" t="s">
        <v>101</v>
      </c>
      <c r="P33" s="153" t="str">
        <f>$P$5</f>
        <v>Slovakia</v>
      </c>
      <c r="Q33" s="133">
        <f t="shared" ref="Q33:Q35" si="54">SUMIFS($H$4:$H$9,$B$4:$B$9,$P33,$D$4:$D$9,"&lt;&gt;"&amp;$P$36)+SUMIFS($I$4:$I$9,$B$4:$B$9,"&lt;&gt;"&amp;$P$36,$D$4:$D$9,$P33)</f>
        <v>4</v>
      </c>
      <c r="R33" s="133">
        <f t="shared" ref="R33:R35" si="55">S33-T33</f>
        <v>1</v>
      </c>
      <c r="S33" s="133">
        <f t="shared" ref="S33:S35" si="56">SUMIFS($E$4:$E$9,$B$4:$B$9,$P33,$D$4:$D$9,"&lt;&gt;"&amp;$P$36)+SUMIFS($G$4:$G$9,$B$4:$B$9,"&lt;&gt;"&amp;$P$36,$D$4:$D$9,$P33)</f>
        <v>1</v>
      </c>
      <c r="T33" s="133">
        <f t="shared" ref="T33:T35" si="57">SUMIFS($G$4:$G$9,$B$4:$B$9,$P33,$D$4:$D$9,"&lt;&gt;"&amp;$P$36)+SUMIFS($E$4:$E$9,$B$4:$B$9,"&lt;&gt;"&amp;$P$36,$D$4:$D$9,$P33)</f>
        <v>0</v>
      </c>
      <c r="U33" s="133"/>
      <c r="V33" s="834">
        <f>Q33*FactorPts+(GDzero+R33)*FactorGD+S33*FactorFor</f>
        <v>40051010</v>
      </c>
      <c r="W33" s="133">
        <f t="shared" ref="W33:W35" si="58">RANK(V33,V$33:V$35,1)</f>
        <v>3</v>
      </c>
      <c r="X33" s="133">
        <f t="shared" ref="X33:X35" si="59">IF(AND($Q$5=$Q$6,$Q$5=$Q$7,$Q$5&lt;&gt;$Q$4),W33,0)</f>
        <v>0</v>
      </c>
      <c r="Y33" s="133" t="str">
        <f>IF(AND(V33=V34,V33&lt;&gt;V35),IF(AA33&gt;AA34,3,IF(AA33=AA34,1,0)),IF(AND(V33=V35,V33&lt;&gt;V34),IF(AB33&gt;AB35,3,IF(AB33=AB35,1,0)),""))</f>
        <v/>
      </c>
      <c r="Z33" s="133" t="str">
        <f t="shared" ref="Z33:Z35" si="60">IF(X33&gt;0,Y33,"")</f>
        <v/>
      </c>
      <c r="AA33" s="842">
        <f>$J$19</f>
        <v>0</v>
      </c>
      <c r="AB33" s="133">
        <f>$K$19</f>
        <v>1</v>
      </c>
      <c r="AC33" s="843"/>
      <c r="AD33" s="133">
        <f t="shared" ref="AD33:AD35" si="61">IF(AND($AF$16,$AD$5=$AD$6,$AD$5=$AD$7,$AD$5&lt;&gt;$AD$4),W33,0)</f>
        <v>0</v>
      </c>
      <c r="AE33" s="133" t="str">
        <f t="shared" ref="AE33:AE35" si="62">IF(AD33&gt;0,Y33,"")</f>
        <v/>
      </c>
    </row>
    <row r="34" ht="14.25" customHeight="1">
      <c r="O34" s="133" t="s">
        <v>102</v>
      </c>
      <c r="P34" s="153" t="str">
        <f>$P$6</f>
        <v>Romania</v>
      </c>
      <c r="Q34" s="133">
        <f t="shared" si="54"/>
        <v>1</v>
      </c>
      <c r="R34" s="133">
        <f t="shared" si="55"/>
        <v>-1</v>
      </c>
      <c r="S34" s="133">
        <f t="shared" si="56"/>
        <v>0</v>
      </c>
      <c r="T34" s="133">
        <f t="shared" si="57"/>
        <v>1</v>
      </c>
      <c r="U34" s="133"/>
      <c r="V34" s="834">
        <f>Q34*FactorPts+(GDzero+R34)*FactorGD+S34*FactorFor</f>
        <v>10049000</v>
      </c>
      <c r="W34" s="133">
        <f t="shared" si="58"/>
        <v>1</v>
      </c>
      <c r="X34" s="133">
        <f t="shared" si="59"/>
        <v>0</v>
      </c>
      <c r="Y34" s="133" t="str">
        <f>IF(AND(V34=V33,V34&lt;&gt;V35),IF(AA34&gt;AA33,3,IF(AA34=AA33,1,0)),IF(AND(V34=V35,V34&lt;&gt;V33),IF(AC34&gt;AC35,3,IF(AC34=AC35,1,0)),""))</f>
        <v/>
      </c>
      <c r="Z34" s="133" t="str">
        <f t="shared" si="60"/>
        <v/>
      </c>
      <c r="AA34" s="842">
        <f>$I$20</f>
        <v>0</v>
      </c>
      <c r="AB34" s="133"/>
      <c r="AC34" s="843">
        <f>$K$20</f>
        <v>0</v>
      </c>
      <c r="AD34" s="133">
        <f t="shared" si="61"/>
        <v>0</v>
      </c>
      <c r="AE34" s="133" t="str">
        <f t="shared" si="62"/>
        <v/>
      </c>
    </row>
    <row r="35" ht="14.25" customHeight="1">
      <c r="O35" s="133" t="s">
        <v>118</v>
      </c>
      <c r="P35" s="153" t="str">
        <f>$P$7</f>
        <v>Ukraine</v>
      </c>
      <c r="Q35" s="133">
        <f t="shared" si="54"/>
        <v>3</v>
      </c>
      <c r="R35" s="133">
        <f t="shared" si="55"/>
        <v>0</v>
      </c>
      <c r="S35" s="133">
        <f t="shared" si="56"/>
        <v>1</v>
      </c>
      <c r="T35" s="133">
        <f t="shared" si="57"/>
        <v>1</v>
      </c>
      <c r="U35" s="133"/>
      <c r="V35" s="834">
        <f>Q35*FactorPts+(GDzero+R35)*FactorGD+S35*FactorFor</f>
        <v>30050010</v>
      </c>
      <c r="W35" s="133">
        <f t="shared" si="58"/>
        <v>2</v>
      </c>
      <c r="X35" s="133">
        <f t="shared" si="59"/>
        <v>0</v>
      </c>
      <c r="Y35" s="133" t="str">
        <f>IF(AND(V35=V33,V35&lt;&gt;V34),IF(AB35&gt;AB33,3,IF(AB35=AB33,1,0)),IF(AND(V35=V34,V35&lt;&gt;V33),IF(AC35&gt;AC34,3,IF(AC35=AC34,1,0)),""))</f>
        <v/>
      </c>
      <c r="Z35" s="133" t="str">
        <f t="shared" si="60"/>
        <v/>
      </c>
      <c r="AA35" s="852"/>
      <c r="AB35" s="853">
        <f>$I$21</f>
        <v>0</v>
      </c>
      <c r="AC35" s="854">
        <f>$J$21</f>
        <v>1</v>
      </c>
      <c r="AD35" s="133">
        <f t="shared" si="61"/>
        <v>0</v>
      </c>
      <c r="AE35" s="133" t="str">
        <f t="shared" si="62"/>
        <v/>
      </c>
    </row>
    <row r="36" ht="14.25" customHeight="1">
      <c r="O36" s="133"/>
      <c r="P36" s="848" t="str">
        <f>$P$4</f>
        <v>Belgium</v>
      </c>
      <c r="Q36" s="133"/>
      <c r="R36" s="133"/>
      <c r="S36" s="133"/>
      <c r="T36" s="133"/>
      <c r="U36" s="133"/>
    </row>
    <row r="37" ht="14.25" customHeight="1">
      <c r="O37" s="133"/>
    </row>
    <row r="38" ht="14.25" customHeight="1">
      <c r="O38" s="133"/>
    </row>
    <row r="39" ht="14.25" customHeight="1">
      <c r="O39" s="133"/>
    </row>
    <row r="40" ht="14.25" customHeight="1">
      <c r="O40" s="133"/>
    </row>
    <row r="41" ht="14.25" customHeight="1">
      <c r="O41" s="133"/>
    </row>
    <row r="42" ht="14.25" customHeight="1">
      <c r="O42" s="133"/>
    </row>
    <row r="43" ht="14.25" customHeight="1">
      <c r="O43" s="133"/>
    </row>
    <row r="44" ht="14.25" customHeight="1">
      <c r="O44" s="133"/>
    </row>
    <row r="45" ht="14.25" customHeight="1">
      <c r="O45" s="133"/>
    </row>
    <row r="46" ht="14.25" customHeight="1">
      <c r="O46" s="133"/>
    </row>
    <row r="47" ht="14.25" customHeight="1">
      <c r="O47" s="133"/>
    </row>
    <row r="48" ht="14.25" customHeight="1">
      <c r="O48" s="133"/>
    </row>
    <row r="49" ht="14.25" customHeight="1">
      <c r="O49" s="133"/>
    </row>
    <row r="50" ht="14.25" customHeight="1">
      <c r="O50" s="133"/>
    </row>
    <row r="51" ht="14.25" customHeight="1">
      <c r="O51" s="133"/>
    </row>
    <row r="52" ht="14.25" customHeight="1">
      <c r="O52" s="133"/>
    </row>
    <row r="53" ht="14.25" customHeight="1">
      <c r="O53" s="133"/>
    </row>
    <row r="54" ht="14.25" customHeight="1">
      <c r="O54" s="133"/>
    </row>
    <row r="55" ht="14.25" customHeight="1">
      <c r="O55" s="133"/>
    </row>
    <row r="56" ht="14.25" customHeight="1">
      <c r="O56" s="133"/>
    </row>
    <row r="57" ht="14.25" customHeight="1">
      <c r="O57" s="133"/>
    </row>
    <row r="58" ht="14.25" customHeight="1">
      <c r="O58" s="133"/>
    </row>
    <row r="59" ht="14.25" customHeight="1">
      <c r="O59" s="133"/>
    </row>
    <row r="60" ht="14.25" customHeight="1">
      <c r="O60" s="133"/>
    </row>
    <row r="61" ht="14.25" customHeight="1">
      <c r="O61" s="133"/>
    </row>
    <row r="62" ht="14.25" customHeight="1">
      <c r="O62" s="133"/>
    </row>
    <row r="63" ht="14.25" customHeight="1">
      <c r="O63" s="133"/>
    </row>
    <row r="64" ht="14.25" customHeight="1">
      <c r="O64" s="133"/>
    </row>
    <row r="65" ht="14.25" customHeight="1">
      <c r="O65" s="133"/>
    </row>
    <row r="66" ht="14.25" customHeight="1">
      <c r="O66" s="133"/>
    </row>
    <row r="67" ht="14.25" customHeight="1">
      <c r="O67" s="133"/>
    </row>
    <row r="68" ht="14.25" customHeight="1">
      <c r="O68" s="133"/>
    </row>
    <row r="69" ht="14.25" customHeight="1">
      <c r="O69" s="133"/>
    </row>
    <row r="70" ht="14.25" customHeight="1">
      <c r="O70" s="133"/>
    </row>
    <row r="71" ht="14.25" customHeight="1">
      <c r="O71" s="133"/>
    </row>
    <row r="72" ht="14.25" customHeight="1">
      <c r="O72" s="133"/>
    </row>
    <row r="73" ht="14.25" customHeight="1">
      <c r="O73" s="133"/>
    </row>
    <row r="74" ht="14.25" customHeight="1">
      <c r="O74" s="133"/>
    </row>
    <row r="75" ht="14.25" customHeight="1">
      <c r="O75" s="133"/>
    </row>
    <row r="76" ht="14.25" customHeight="1">
      <c r="O76" s="133"/>
    </row>
    <row r="77" ht="14.25" customHeight="1">
      <c r="O77" s="133"/>
    </row>
    <row r="78" ht="14.25" customHeight="1">
      <c r="O78" s="133"/>
    </row>
    <row r="79" ht="14.25" customHeight="1">
      <c r="O79" s="133"/>
    </row>
    <row r="80" ht="14.25" customHeight="1">
      <c r="O80" s="133"/>
    </row>
    <row r="81" ht="14.25" customHeight="1">
      <c r="O81" s="133"/>
    </row>
    <row r="82" ht="14.25" customHeight="1">
      <c r="O82" s="133"/>
    </row>
    <row r="83" ht="14.25" customHeight="1">
      <c r="O83" s="133"/>
    </row>
    <row r="84" ht="14.25" customHeight="1">
      <c r="O84" s="133"/>
    </row>
    <row r="85" ht="14.25" customHeight="1">
      <c r="O85" s="133"/>
    </row>
    <row r="86" ht="14.25" customHeight="1">
      <c r="O86" s="133"/>
    </row>
    <row r="87" ht="14.25" customHeight="1">
      <c r="O87" s="133"/>
    </row>
    <row r="88" ht="14.25" customHeight="1">
      <c r="O88" s="133"/>
    </row>
    <row r="89" ht="14.25" customHeight="1">
      <c r="O89" s="133"/>
    </row>
    <row r="90" ht="14.25" customHeight="1">
      <c r="O90" s="133"/>
    </row>
    <row r="91" ht="14.25" customHeight="1">
      <c r="O91" s="133"/>
    </row>
    <row r="92" ht="14.25" customHeight="1">
      <c r="O92" s="133"/>
    </row>
    <row r="93" ht="14.25" customHeight="1">
      <c r="O93" s="133"/>
    </row>
    <row r="94" ht="14.25" customHeight="1">
      <c r="O94" s="133"/>
    </row>
    <row r="95" ht="14.25" customHeight="1">
      <c r="O95" s="133"/>
    </row>
    <row r="96" ht="14.25" customHeight="1">
      <c r="O96" s="133"/>
    </row>
    <row r="97" ht="14.25" customHeight="1">
      <c r="O97" s="133"/>
    </row>
    <row r="98" ht="14.25" customHeight="1">
      <c r="O98" s="133"/>
    </row>
    <row r="99" ht="14.25" customHeight="1">
      <c r="O99" s="133"/>
    </row>
    <row r="100" ht="14.25" customHeight="1">
      <c r="O100" s="133"/>
    </row>
    <row r="101" ht="14.25" customHeight="1">
      <c r="O101" s="133"/>
    </row>
    <row r="102" ht="14.25" customHeight="1">
      <c r="O102" s="133"/>
    </row>
    <row r="103" ht="14.25" customHeight="1">
      <c r="O103" s="133"/>
    </row>
    <row r="104" ht="14.25" customHeight="1">
      <c r="O104" s="133"/>
    </row>
    <row r="105" ht="14.25" customHeight="1">
      <c r="O105" s="133"/>
    </row>
    <row r="106" ht="14.25" customHeight="1">
      <c r="O106" s="133"/>
    </row>
    <row r="107" ht="14.25" customHeight="1">
      <c r="O107" s="133"/>
    </row>
    <row r="108" ht="14.25" customHeight="1">
      <c r="O108" s="133"/>
    </row>
    <row r="109" ht="14.25" customHeight="1">
      <c r="O109" s="133"/>
    </row>
    <row r="110" ht="14.25" customHeight="1">
      <c r="O110" s="133"/>
    </row>
    <row r="111" ht="14.25" customHeight="1">
      <c r="O111" s="133"/>
    </row>
    <row r="112" ht="14.25" customHeight="1">
      <c r="O112" s="133"/>
    </row>
    <row r="113" ht="14.25" customHeight="1">
      <c r="O113" s="133"/>
    </row>
    <row r="114" ht="14.25" customHeight="1">
      <c r="O114" s="133"/>
    </row>
    <row r="115" ht="14.25" customHeight="1">
      <c r="O115" s="133"/>
    </row>
    <row r="116" ht="14.25" customHeight="1">
      <c r="O116" s="133"/>
    </row>
    <row r="117" ht="14.25" customHeight="1">
      <c r="O117" s="133"/>
    </row>
    <row r="118" ht="14.25" customHeight="1">
      <c r="O118" s="133"/>
    </row>
    <row r="119" ht="14.25" customHeight="1">
      <c r="O119" s="133"/>
    </row>
    <row r="120" ht="14.25" customHeight="1">
      <c r="O120" s="133"/>
    </row>
    <row r="121" ht="14.25" customHeight="1">
      <c r="O121" s="133"/>
    </row>
    <row r="122" ht="14.25" customHeight="1">
      <c r="O122" s="133"/>
    </row>
    <row r="123" ht="14.25" customHeight="1">
      <c r="O123" s="133"/>
    </row>
    <row r="124" ht="14.25" customHeight="1">
      <c r="O124" s="133"/>
    </row>
    <row r="125" ht="14.25" customHeight="1">
      <c r="O125" s="133"/>
    </row>
    <row r="126" ht="14.25" customHeight="1">
      <c r="O126" s="133"/>
    </row>
    <row r="127" ht="14.25" customHeight="1">
      <c r="O127" s="133"/>
    </row>
    <row r="128" ht="14.25" customHeight="1">
      <c r="O128" s="133"/>
    </row>
    <row r="129" ht="14.25" customHeight="1">
      <c r="O129" s="133"/>
    </row>
    <row r="130" ht="14.25" customHeight="1">
      <c r="O130" s="133"/>
    </row>
    <row r="131" ht="14.25" customHeight="1">
      <c r="O131" s="133"/>
    </row>
    <row r="132" ht="14.25" customHeight="1">
      <c r="O132" s="133"/>
    </row>
    <row r="133" ht="14.25" customHeight="1">
      <c r="O133" s="133"/>
    </row>
    <row r="134" ht="14.25" customHeight="1">
      <c r="O134" s="133"/>
    </row>
    <row r="135" ht="14.25" customHeight="1">
      <c r="O135" s="133"/>
    </row>
    <row r="136" ht="14.25" customHeight="1">
      <c r="O136" s="133"/>
    </row>
    <row r="137" ht="14.25" customHeight="1">
      <c r="O137" s="133"/>
    </row>
    <row r="138" ht="14.25" customHeight="1">
      <c r="O138" s="133"/>
    </row>
    <row r="139" ht="14.25" customHeight="1">
      <c r="O139" s="133"/>
    </row>
    <row r="140" ht="14.25" customHeight="1">
      <c r="O140" s="133"/>
    </row>
    <row r="141" ht="14.25" customHeight="1">
      <c r="O141" s="133"/>
    </row>
    <row r="142" ht="14.25" customHeight="1">
      <c r="O142" s="133"/>
    </row>
    <row r="143" ht="14.25" customHeight="1">
      <c r="O143" s="133"/>
    </row>
    <row r="144" ht="14.25" customHeight="1">
      <c r="O144" s="133"/>
    </row>
    <row r="145" ht="14.25" customHeight="1">
      <c r="O145" s="133"/>
    </row>
    <row r="146" ht="14.25" customHeight="1">
      <c r="O146" s="133"/>
    </row>
    <row r="147" ht="14.25" customHeight="1">
      <c r="O147" s="133"/>
    </row>
    <row r="148" ht="14.25" customHeight="1">
      <c r="O148" s="133"/>
    </row>
    <row r="149" ht="14.25" customHeight="1">
      <c r="O149" s="133"/>
    </row>
    <row r="150" ht="14.25" customHeight="1">
      <c r="O150" s="133"/>
    </row>
    <row r="151" ht="14.25" customHeight="1">
      <c r="O151" s="133"/>
    </row>
    <row r="152" ht="14.25" customHeight="1">
      <c r="O152" s="133"/>
    </row>
    <row r="153" ht="14.25" customHeight="1">
      <c r="O153" s="133"/>
    </row>
    <row r="154" ht="14.25" customHeight="1">
      <c r="O154" s="133"/>
    </row>
    <row r="155" ht="14.25" customHeight="1">
      <c r="O155" s="133"/>
    </row>
    <row r="156" ht="14.25" customHeight="1">
      <c r="O156" s="133"/>
    </row>
    <row r="157" ht="14.25" customHeight="1">
      <c r="O157" s="133"/>
    </row>
    <row r="158" ht="14.25" customHeight="1">
      <c r="O158" s="133"/>
    </row>
    <row r="159" ht="14.25" customHeight="1">
      <c r="O159" s="133"/>
    </row>
    <row r="160" ht="14.25" customHeight="1">
      <c r="O160" s="133"/>
    </row>
    <row r="161" ht="14.25" customHeight="1">
      <c r="O161" s="133"/>
    </row>
    <row r="162" ht="14.25" customHeight="1">
      <c r="O162" s="133"/>
    </row>
    <row r="163" ht="14.25" customHeight="1">
      <c r="O163" s="133"/>
    </row>
    <row r="164" ht="14.25" customHeight="1">
      <c r="O164" s="133"/>
    </row>
    <row r="165" ht="14.25" customHeight="1">
      <c r="O165" s="133"/>
    </row>
    <row r="166" ht="14.25" customHeight="1">
      <c r="O166" s="133"/>
    </row>
    <row r="167" ht="14.25" customHeight="1">
      <c r="O167" s="133"/>
    </row>
    <row r="168" ht="14.25" customHeight="1">
      <c r="O168" s="133"/>
    </row>
    <row r="169" ht="14.25" customHeight="1">
      <c r="O169" s="133"/>
    </row>
    <row r="170" ht="14.25" customHeight="1">
      <c r="O170" s="133"/>
    </row>
    <row r="171" ht="14.25" customHeight="1">
      <c r="O171" s="133"/>
    </row>
    <row r="172" ht="14.25" customHeight="1">
      <c r="O172" s="133"/>
    </row>
    <row r="173" ht="14.25" customHeight="1">
      <c r="O173" s="133"/>
    </row>
    <row r="174" ht="14.25" customHeight="1">
      <c r="O174" s="133"/>
    </row>
    <row r="175" ht="14.25" customHeight="1">
      <c r="O175" s="133"/>
    </row>
    <row r="176" ht="14.25" customHeight="1">
      <c r="O176" s="133"/>
    </row>
    <row r="177" ht="14.25" customHeight="1">
      <c r="O177" s="133"/>
    </row>
    <row r="178" ht="14.25" customHeight="1">
      <c r="O178" s="133"/>
    </row>
    <row r="179" ht="14.25" customHeight="1">
      <c r="O179" s="133"/>
    </row>
    <row r="180" ht="14.25" customHeight="1">
      <c r="O180" s="133"/>
    </row>
    <row r="181" ht="14.25" customHeight="1">
      <c r="O181" s="133"/>
    </row>
    <row r="182" ht="14.25" customHeight="1">
      <c r="O182" s="133"/>
    </row>
    <row r="183" ht="14.25" customHeight="1">
      <c r="O183" s="133"/>
    </row>
    <row r="184" ht="14.25" customHeight="1">
      <c r="O184" s="133"/>
    </row>
    <row r="185" ht="14.25" customHeight="1">
      <c r="O185" s="133"/>
    </row>
    <row r="186" ht="14.25" customHeight="1">
      <c r="O186" s="133"/>
    </row>
    <row r="187" ht="14.25" customHeight="1">
      <c r="O187" s="133"/>
    </row>
    <row r="188" ht="14.25" customHeight="1">
      <c r="O188" s="133"/>
    </row>
    <row r="189" ht="14.25" customHeight="1">
      <c r="O189" s="133"/>
    </row>
    <row r="190" ht="14.25" customHeight="1">
      <c r="O190" s="133"/>
    </row>
    <row r="191" ht="14.25" customHeight="1">
      <c r="O191" s="133"/>
    </row>
    <row r="192" ht="14.25" customHeight="1">
      <c r="O192" s="133"/>
    </row>
    <row r="193" ht="14.25" customHeight="1">
      <c r="O193" s="133"/>
    </row>
    <row r="194" ht="14.25" customHeight="1">
      <c r="O194" s="133"/>
    </row>
    <row r="195" ht="14.25" customHeight="1">
      <c r="O195" s="133"/>
    </row>
    <row r="196" ht="14.25" customHeight="1">
      <c r="O196" s="133"/>
    </row>
    <row r="197" ht="14.25" customHeight="1">
      <c r="O197" s="133"/>
    </row>
    <row r="198" ht="14.25" customHeight="1">
      <c r="O198" s="133"/>
    </row>
    <row r="199" ht="14.25" customHeight="1">
      <c r="O199" s="133"/>
    </row>
    <row r="200" ht="14.25" customHeight="1">
      <c r="O200" s="133"/>
    </row>
    <row r="201" ht="14.25" customHeight="1">
      <c r="O201" s="133"/>
    </row>
    <row r="202" ht="14.25" customHeight="1">
      <c r="O202" s="133"/>
    </row>
    <row r="203" ht="14.25" customHeight="1">
      <c r="O203" s="133"/>
    </row>
    <row r="204" ht="14.25" customHeight="1">
      <c r="O204" s="133"/>
    </row>
    <row r="205" ht="14.25" customHeight="1">
      <c r="O205" s="133"/>
    </row>
    <row r="206" ht="14.25" customHeight="1">
      <c r="O206" s="133"/>
    </row>
    <row r="207" ht="14.25" customHeight="1">
      <c r="O207" s="133"/>
    </row>
    <row r="208" ht="14.25" customHeight="1">
      <c r="O208" s="133"/>
    </row>
    <row r="209" ht="14.25" customHeight="1">
      <c r="O209" s="133"/>
    </row>
    <row r="210" ht="14.25" customHeight="1">
      <c r="O210" s="133"/>
    </row>
    <row r="211" ht="14.25" customHeight="1">
      <c r="O211" s="133"/>
    </row>
    <row r="212" ht="14.25" customHeight="1">
      <c r="O212" s="133"/>
    </row>
    <row r="213" ht="14.25" customHeight="1">
      <c r="O213" s="133"/>
    </row>
    <row r="214" ht="14.25" customHeight="1">
      <c r="O214" s="133"/>
    </row>
    <row r="215" ht="14.25" customHeight="1">
      <c r="O215" s="133"/>
    </row>
    <row r="216" ht="14.25" customHeight="1">
      <c r="O216" s="133"/>
    </row>
    <row r="217" ht="14.25" customHeight="1">
      <c r="O217" s="133"/>
    </row>
    <row r="218" ht="14.25" customHeight="1">
      <c r="O218" s="133"/>
    </row>
    <row r="219" ht="14.25" customHeight="1">
      <c r="O219" s="133"/>
    </row>
    <row r="220" ht="14.25" customHeight="1">
      <c r="O220" s="133"/>
    </row>
    <row r="221" ht="14.25" customHeight="1">
      <c r="O221" s="133"/>
    </row>
    <row r="222" ht="14.25" customHeight="1">
      <c r="O222" s="133"/>
    </row>
    <row r="223" ht="14.25" customHeight="1">
      <c r="O223" s="133"/>
    </row>
    <row r="224" ht="14.25" customHeight="1">
      <c r="O224" s="133"/>
    </row>
    <row r="225" ht="14.25" customHeight="1">
      <c r="O225" s="133"/>
    </row>
    <row r="226" ht="14.25" customHeight="1">
      <c r="O226" s="133"/>
    </row>
    <row r="227" ht="14.25" customHeight="1">
      <c r="O227" s="133"/>
    </row>
    <row r="228" ht="14.25" customHeight="1">
      <c r="O228" s="133"/>
    </row>
    <row r="229" ht="14.25" customHeight="1">
      <c r="O229" s="133"/>
    </row>
    <row r="230" ht="14.25" customHeight="1">
      <c r="O230" s="133"/>
    </row>
    <row r="231" ht="14.25" customHeight="1">
      <c r="O231" s="133"/>
    </row>
    <row r="232" ht="14.25" customHeight="1">
      <c r="O232" s="133"/>
    </row>
    <row r="233" ht="14.25" customHeight="1">
      <c r="O233" s="133"/>
    </row>
    <row r="234" ht="14.25" customHeight="1">
      <c r="O234" s="133"/>
    </row>
    <row r="235" ht="14.25" customHeight="1">
      <c r="O235" s="133"/>
    </row>
    <row r="236" ht="14.25" customHeight="1">
      <c r="O236" s="133"/>
    </row>
    <row r="237" ht="14.25" customHeight="1">
      <c r="O237" s="133"/>
    </row>
    <row r="238" ht="14.25" customHeight="1">
      <c r="O238" s="133"/>
    </row>
    <row r="239" ht="14.25" customHeight="1">
      <c r="O239" s="133"/>
    </row>
    <row r="240" ht="14.25" customHeight="1">
      <c r="O240" s="133"/>
    </row>
    <row r="241" ht="14.25" customHeight="1">
      <c r="O241" s="133"/>
    </row>
    <row r="242" ht="14.25" customHeight="1">
      <c r="O242" s="133"/>
    </row>
    <row r="243" ht="14.25" customHeight="1">
      <c r="O243" s="133"/>
    </row>
    <row r="244" ht="14.25" customHeight="1">
      <c r="O244" s="133"/>
    </row>
    <row r="245" ht="14.25" customHeight="1">
      <c r="O245" s="133"/>
    </row>
    <row r="246" ht="14.25" customHeight="1">
      <c r="O246" s="133"/>
    </row>
    <row r="247" ht="14.25" customHeight="1">
      <c r="O247" s="133"/>
    </row>
    <row r="248" ht="14.25" customHeight="1">
      <c r="O248" s="133"/>
    </row>
    <row r="249" ht="14.25" customHeight="1">
      <c r="O249" s="133"/>
    </row>
    <row r="250" ht="14.25" customHeight="1">
      <c r="O250" s="133"/>
    </row>
    <row r="251" ht="14.25" customHeight="1">
      <c r="O251" s="133"/>
    </row>
    <row r="252" ht="14.25" customHeight="1">
      <c r="O252" s="133"/>
    </row>
    <row r="253" ht="14.25" customHeight="1">
      <c r="O253" s="133"/>
    </row>
    <row r="254" ht="14.25" customHeight="1">
      <c r="O254" s="133"/>
    </row>
    <row r="255" ht="14.25" customHeight="1">
      <c r="O255" s="133"/>
    </row>
    <row r="256" ht="14.25" customHeight="1">
      <c r="O256" s="133"/>
    </row>
    <row r="257" ht="14.25" customHeight="1">
      <c r="O257" s="133"/>
    </row>
    <row r="258" ht="14.25" customHeight="1">
      <c r="O258" s="133"/>
    </row>
    <row r="259" ht="14.25" customHeight="1">
      <c r="O259" s="133"/>
    </row>
    <row r="260" ht="14.25" customHeight="1">
      <c r="O260" s="133"/>
    </row>
    <row r="261" ht="14.25" customHeight="1">
      <c r="O261" s="133"/>
    </row>
    <row r="262" ht="14.25" customHeight="1">
      <c r="O262" s="133"/>
    </row>
    <row r="263" ht="14.25" customHeight="1">
      <c r="O263" s="133"/>
    </row>
    <row r="264" ht="14.25" customHeight="1">
      <c r="O264" s="133"/>
    </row>
    <row r="265" ht="14.25" customHeight="1">
      <c r="O265" s="133"/>
    </row>
    <row r="266" ht="14.25" customHeight="1">
      <c r="O266" s="133"/>
    </row>
    <row r="267" ht="14.25" customHeight="1">
      <c r="O267" s="133"/>
    </row>
    <row r="268" ht="14.25" customHeight="1">
      <c r="O268" s="133"/>
    </row>
    <row r="269" ht="14.25" customHeight="1">
      <c r="O269" s="133"/>
    </row>
    <row r="270" ht="14.25" customHeight="1">
      <c r="O270" s="133"/>
    </row>
    <row r="271" ht="14.25" customHeight="1">
      <c r="O271" s="133"/>
    </row>
    <row r="272" ht="14.25" customHeight="1">
      <c r="O272" s="133"/>
    </row>
    <row r="273" ht="14.25" customHeight="1">
      <c r="O273" s="133"/>
    </row>
    <row r="274" ht="14.25" customHeight="1">
      <c r="O274" s="133"/>
    </row>
    <row r="275" ht="14.25" customHeight="1">
      <c r="O275" s="133"/>
    </row>
    <row r="276" ht="14.25" customHeight="1">
      <c r="O276" s="133"/>
    </row>
    <row r="277" ht="14.25" customHeight="1">
      <c r="O277" s="133"/>
    </row>
    <row r="278" ht="14.25" customHeight="1">
      <c r="O278" s="133"/>
    </row>
    <row r="279" ht="14.25" customHeight="1">
      <c r="O279" s="133"/>
    </row>
    <row r="280" ht="14.25" customHeight="1">
      <c r="O280" s="133"/>
    </row>
    <row r="281" ht="14.25" customHeight="1">
      <c r="O281" s="133"/>
    </row>
    <row r="282" ht="14.25" customHeight="1">
      <c r="O282" s="133"/>
    </row>
    <row r="283" ht="14.25" customHeight="1">
      <c r="O283" s="133"/>
    </row>
    <row r="284" ht="14.25" customHeight="1">
      <c r="O284" s="133"/>
    </row>
    <row r="285" ht="14.25" customHeight="1">
      <c r="O285" s="133"/>
    </row>
    <row r="286" ht="14.25" customHeight="1">
      <c r="O286" s="133"/>
    </row>
    <row r="287" ht="14.25" customHeight="1">
      <c r="O287" s="133"/>
    </row>
    <row r="288" ht="14.25" customHeight="1">
      <c r="O288" s="133"/>
    </row>
    <row r="289" ht="14.25" customHeight="1">
      <c r="O289" s="133"/>
    </row>
    <row r="290" ht="14.25" customHeight="1">
      <c r="O290" s="133"/>
    </row>
    <row r="291" ht="14.25" customHeight="1">
      <c r="O291" s="133"/>
    </row>
    <row r="292" ht="14.25" customHeight="1">
      <c r="O292" s="133"/>
    </row>
    <row r="293" ht="14.25" customHeight="1">
      <c r="O293" s="133"/>
    </row>
    <row r="294" ht="14.25" customHeight="1">
      <c r="O294" s="133"/>
    </row>
    <row r="295" ht="14.25" customHeight="1">
      <c r="O295" s="133"/>
    </row>
    <row r="296" ht="14.25" customHeight="1">
      <c r="O296" s="133"/>
    </row>
    <row r="297" ht="14.25" customHeight="1">
      <c r="O297" s="133"/>
    </row>
    <row r="298" ht="14.25" customHeight="1">
      <c r="O298" s="133"/>
    </row>
    <row r="299" ht="14.25" customHeight="1">
      <c r="O299" s="133"/>
    </row>
    <row r="300" ht="14.25" customHeight="1">
      <c r="O300" s="133"/>
    </row>
    <row r="301" ht="14.25" customHeight="1">
      <c r="O301" s="133"/>
    </row>
    <row r="302" ht="14.25" customHeight="1">
      <c r="O302" s="133"/>
    </row>
    <row r="303" ht="14.25" customHeight="1">
      <c r="O303" s="133"/>
    </row>
    <row r="304" ht="14.25" customHeight="1">
      <c r="O304" s="133"/>
    </row>
    <row r="305" ht="14.25" customHeight="1">
      <c r="O305" s="133"/>
    </row>
    <row r="306" ht="14.25" customHeight="1">
      <c r="O306" s="133"/>
    </row>
    <row r="307" ht="14.25" customHeight="1">
      <c r="O307" s="133"/>
    </row>
    <row r="308" ht="14.25" customHeight="1">
      <c r="O308" s="133"/>
    </row>
    <row r="309" ht="14.25" customHeight="1">
      <c r="O309" s="133"/>
    </row>
    <row r="310" ht="14.25" customHeight="1">
      <c r="O310" s="133"/>
    </row>
    <row r="311" ht="14.25" customHeight="1">
      <c r="O311" s="133"/>
    </row>
    <row r="312" ht="14.25" customHeight="1">
      <c r="O312" s="133"/>
    </row>
    <row r="313" ht="14.25" customHeight="1">
      <c r="O313" s="133"/>
    </row>
    <row r="314" ht="14.25" customHeight="1">
      <c r="O314" s="133"/>
    </row>
    <row r="315" ht="14.25" customHeight="1">
      <c r="O315" s="133"/>
    </row>
    <row r="316" ht="14.25" customHeight="1">
      <c r="O316" s="133"/>
    </row>
    <row r="317" ht="14.25" customHeight="1">
      <c r="O317" s="133"/>
    </row>
    <row r="318" ht="14.25" customHeight="1">
      <c r="O318" s="133"/>
    </row>
    <row r="319" ht="14.25" customHeight="1">
      <c r="O319" s="133"/>
    </row>
    <row r="320" ht="14.25" customHeight="1">
      <c r="O320" s="133"/>
    </row>
    <row r="321" ht="14.25" customHeight="1">
      <c r="O321" s="133"/>
    </row>
    <row r="322" ht="14.25" customHeight="1">
      <c r="O322" s="133"/>
    </row>
    <row r="323" ht="14.25" customHeight="1">
      <c r="O323" s="133"/>
    </row>
    <row r="324" ht="14.25" customHeight="1">
      <c r="O324" s="133"/>
    </row>
    <row r="325" ht="14.25" customHeight="1">
      <c r="O325" s="133"/>
    </row>
    <row r="326" ht="14.25" customHeight="1">
      <c r="O326" s="133"/>
    </row>
    <row r="327" ht="14.25" customHeight="1">
      <c r="O327" s="133"/>
    </row>
    <row r="328" ht="14.25" customHeight="1">
      <c r="O328" s="133"/>
    </row>
    <row r="329" ht="14.25" customHeight="1">
      <c r="O329" s="133"/>
    </row>
    <row r="330" ht="14.25" customHeight="1">
      <c r="O330" s="133"/>
    </row>
    <row r="331" ht="14.25" customHeight="1">
      <c r="O331" s="133"/>
    </row>
    <row r="332" ht="14.25" customHeight="1">
      <c r="O332" s="133"/>
    </row>
    <row r="333" ht="14.25" customHeight="1">
      <c r="O333" s="133"/>
    </row>
    <row r="334" ht="14.25" customHeight="1">
      <c r="O334" s="133"/>
    </row>
    <row r="335" ht="14.25" customHeight="1">
      <c r="O335" s="133"/>
    </row>
    <row r="336" ht="14.25" customHeight="1">
      <c r="O336" s="133"/>
    </row>
    <row r="337" ht="14.25" customHeight="1">
      <c r="O337" s="133"/>
    </row>
    <row r="338" ht="14.25" customHeight="1">
      <c r="O338" s="133"/>
    </row>
    <row r="339" ht="14.25" customHeight="1">
      <c r="O339" s="133"/>
    </row>
    <row r="340" ht="14.25" customHeight="1">
      <c r="O340" s="133"/>
    </row>
    <row r="341" ht="14.25" customHeight="1">
      <c r="O341" s="133"/>
    </row>
    <row r="342" ht="14.25" customHeight="1">
      <c r="O342" s="133"/>
    </row>
    <row r="343" ht="14.25" customHeight="1">
      <c r="O343" s="133"/>
    </row>
    <row r="344" ht="14.25" customHeight="1">
      <c r="O344" s="133"/>
    </row>
    <row r="345" ht="14.25" customHeight="1">
      <c r="O345" s="133"/>
    </row>
    <row r="346" ht="14.25" customHeight="1">
      <c r="O346" s="133"/>
    </row>
    <row r="347" ht="14.25" customHeight="1">
      <c r="O347" s="133"/>
    </row>
    <row r="348" ht="14.25" customHeight="1">
      <c r="O348" s="133"/>
    </row>
    <row r="349" ht="14.25" customHeight="1">
      <c r="O349" s="133"/>
    </row>
    <row r="350" ht="14.25" customHeight="1">
      <c r="O350" s="133"/>
    </row>
    <row r="351" ht="14.25" customHeight="1">
      <c r="O351" s="133"/>
    </row>
    <row r="352" ht="14.25" customHeight="1">
      <c r="O352" s="133"/>
    </row>
    <row r="353" ht="14.25" customHeight="1">
      <c r="O353" s="133"/>
    </row>
    <row r="354" ht="14.25" customHeight="1">
      <c r="O354" s="133"/>
    </row>
    <row r="355" ht="14.25" customHeight="1">
      <c r="O355" s="133"/>
    </row>
    <row r="356" ht="14.25" customHeight="1">
      <c r="O356" s="133"/>
    </row>
    <row r="357" ht="14.25" customHeight="1">
      <c r="O357" s="133"/>
    </row>
    <row r="358" ht="14.25" customHeight="1">
      <c r="O358" s="133"/>
    </row>
    <row r="359" ht="14.25" customHeight="1">
      <c r="O359" s="133"/>
    </row>
    <row r="360" ht="14.25" customHeight="1">
      <c r="O360" s="133"/>
    </row>
    <row r="361" ht="14.25" customHeight="1">
      <c r="O361" s="133"/>
    </row>
    <row r="362" ht="14.25" customHeight="1">
      <c r="O362" s="133"/>
    </row>
    <row r="363" ht="14.25" customHeight="1">
      <c r="O363" s="133"/>
    </row>
    <row r="364" ht="14.25" customHeight="1">
      <c r="O364" s="133"/>
    </row>
    <row r="365" ht="14.25" customHeight="1">
      <c r="O365" s="133"/>
    </row>
    <row r="366" ht="14.25" customHeight="1">
      <c r="O366" s="133"/>
    </row>
    <row r="367" ht="14.25" customHeight="1">
      <c r="O367" s="133"/>
    </row>
    <row r="368" ht="14.25" customHeight="1">
      <c r="O368" s="133"/>
    </row>
    <row r="369" ht="14.25" customHeight="1">
      <c r="O369" s="133"/>
    </row>
    <row r="370" ht="14.25" customHeight="1">
      <c r="O370" s="133"/>
    </row>
    <row r="371" ht="14.25" customHeight="1">
      <c r="O371" s="133"/>
    </row>
    <row r="372" ht="14.25" customHeight="1">
      <c r="O372" s="133"/>
    </row>
    <row r="373" ht="14.25" customHeight="1">
      <c r="O373" s="133"/>
    </row>
    <row r="374" ht="14.25" customHeight="1">
      <c r="O374" s="133"/>
    </row>
    <row r="375" ht="14.25" customHeight="1">
      <c r="O375" s="133"/>
    </row>
    <row r="376" ht="14.25" customHeight="1">
      <c r="O376" s="133"/>
    </row>
    <row r="377" ht="14.25" customHeight="1">
      <c r="O377" s="133"/>
    </row>
    <row r="378" ht="14.25" customHeight="1">
      <c r="O378" s="133"/>
    </row>
    <row r="379" ht="14.25" customHeight="1">
      <c r="O379" s="133"/>
    </row>
    <row r="380" ht="14.25" customHeight="1">
      <c r="O380" s="133"/>
    </row>
    <row r="381" ht="14.25" customHeight="1">
      <c r="O381" s="133"/>
    </row>
    <row r="382" ht="14.25" customHeight="1">
      <c r="O382" s="133"/>
    </row>
    <row r="383" ht="14.25" customHeight="1">
      <c r="O383" s="133"/>
    </row>
    <row r="384" ht="14.25" customHeight="1">
      <c r="O384" s="133"/>
    </row>
    <row r="385" ht="14.25" customHeight="1">
      <c r="O385" s="133"/>
    </row>
    <row r="386" ht="14.25" customHeight="1">
      <c r="O386" s="133"/>
    </row>
    <row r="387" ht="14.25" customHeight="1">
      <c r="O387" s="133"/>
    </row>
    <row r="388" ht="14.25" customHeight="1">
      <c r="O388" s="133"/>
    </row>
    <row r="389" ht="14.25" customHeight="1">
      <c r="O389" s="133"/>
    </row>
    <row r="390" ht="14.25" customHeight="1">
      <c r="O390" s="133"/>
    </row>
    <row r="391" ht="14.25" customHeight="1">
      <c r="O391" s="133"/>
    </row>
    <row r="392" ht="14.25" customHeight="1">
      <c r="O392" s="133"/>
    </row>
    <row r="393" ht="14.25" customHeight="1">
      <c r="O393" s="133"/>
    </row>
    <row r="394" ht="14.25" customHeight="1">
      <c r="O394" s="133"/>
    </row>
    <row r="395" ht="14.25" customHeight="1">
      <c r="O395" s="133"/>
    </row>
    <row r="396" ht="14.25" customHeight="1">
      <c r="O396" s="133"/>
    </row>
    <row r="397" ht="14.25" customHeight="1">
      <c r="O397" s="133"/>
    </row>
    <row r="398" ht="14.25" customHeight="1">
      <c r="O398" s="133"/>
    </row>
    <row r="399" ht="14.25" customHeight="1">
      <c r="O399" s="133"/>
    </row>
    <row r="400" ht="14.25" customHeight="1">
      <c r="O400" s="133"/>
    </row>
    <row r="401" ht="14.25" customHeight="1">
      <c r="O401" s="133"/>
    </row>
    <row r="402" ht="14.25" customHeight="1">
      <c r="O402" s="133"/>
    </row>
    <row r="403" ht="14.25" customHeight="1">
      <c r="O403" s="133"/>
    </row>
    <row r="404" ht="14.25" customHeight="1">
      <c r="O404" s="133"/>
    </row>
    <row r="405" ht="14.25" customHeight="1">
      <c r="O405" s="133"/>
    </row>
    <row r="406" ht="14.25" customHeight="1">
      <c r="O406" s="133"/>
    </row>
    <row r="407" ht="14.25" customHeight="1">
      <c r="O407" s="133"/>
    </row>
    <row r="408" ht="14.25" customHeight="1">
      <c r="O408" s="133"/>
    </row>
    <row r="409" ht="14.25" customHeight="1">
      <c r="O409" s="133"/>
    </row>
    <row r="410" ht="14.25" customHeight="1">
      <c r="O410" s="133"/>
    </row>
    <row r="411" ht="14.25" customHeight="1">
      <c r="O411" s="133"/>
    </row>
    <row r="412" ht="14.25" customHeight="1">
      <c r="O412" s="133"/>
    </row>
    <row r="413" ht="14.25" customHeight="1">
      <c r="O413" s="133"/>
    </row>
    <row r="414" ht="14.25" customHeight="1">
      <c r="O414" s="133"/>
    </row>
    <row r="415" ht="14.25" customHeight="1">
      <c r="O415" s="133"/>
    </row>
    <row r="416" ht="14.25" customHeight="1">
      <c r="O416" s="133"/>
    </row>
    <row r="417" ht="14.25" customHeight="1">
      <c r="O417" s="133"/>
    </row>
    <row r="418" ht="14.25" customHeight="1">
      <c r="O418" s="133"/>
    </row>
    <row r="419" ht="14.25" customHeight="1">
      <c r="O419" s="133"/>
    </row>
    <row r="420" ht="14.25" customHeight="1">
      <c r="O420" s="133"/>
    </row>
    <row r="421" ht="14.25" customHeight="1">
      <c r="O421" s="133"/>
    </row>
    <row r="422" ht="14.25" customHeight="1">
      <c r="O422" s="133"/>
    </row>
    <row r="423" ht="14.25" customHeight="1">
      <c r="O423" s="133"/>
    </row>
    <row r="424" ht="14.25" customHeight="1">
      <c r="O424" s="133"/>
    </row>
    <row r="425" ht="14.25" customHeight="1">
      <c r="O425" s="133"/>
    </row>
    <row r="426" ht="14.25" customHeight="1">
      <c r="O426" s="133"/>
    </row>
    <row r="427" ht="14.25" customHeight="1">
      <c r="O427" s="133"/>
    </row>
    <row r="428" ht="14.25" customHeight="1">
      <c r="O428" s="133"/>
    </row>
    <row r="429" ht="14.25" customHeight="1">
      <c r="O429" s="133"/>
    </row>
    <row r="430" ht="14.25" customHeight="1">
      <c r="O430" s="133"/>
    </row>
    <row r="431" ht="14.25" customHeight="1">
      <c r="O431" s="133"/>
    </row>
    <row r="432" ht="14.25" customHeight="1">
      <c r="O432" s="133"/>
    </row>
    <row r="433" ht="14.25" customHeight="1">
      <c r="O433" s="133"/>
    </row>
    <row r="434" ht="14.25" customHeight="1">
      <c r="O434" s="133"/>
    </row>
    <row r="435" ht="14.25" customHeight="1">
      <c r="O435" s="133"/>
    </row>
    <row r="436" ht="14.25" customHeight="1">
      <c r="O436" s="133"/>
    </row>
    <row r="437" ht="14.25" customHeight="1">
      <c r="O437" s="133"/>
    </row>
    <row r="438" ht="14.25" customHeight="1">
      <c r="O438" s="133"/>
    </row>
    <row r="439" ht="14.25" customHeight="1">
      <c r="O439" s="133"/>
    </row>
    <row r="440" ht="14.25" customHeight="1">
      <c r="O440" s="133"/>
    </row>
    <row r="441" ht="14.25" customHeight="1">
      <c r="O441" s="133"/>
    </row>
    <row r="442" ht="14.25" customHeight="1">
      <c r="O442" s="133"/>
    </row>
    <row r="443" ht="14.25" customHeight="1">
      <c r="O443" s="133"/>
    </row>
    <row r="444" ht="14.25" customHeight="1">
      <c r="O444" s="133"/>
    </row>
    <row r="445" ht="14.25" customHeight="1">
      <c r="O445" s="133"/>
    </row>
    <row r="446" ht="14.25" customHeight="1">
      <c r="O446" s="133"/>
    </row>
    <row r="447" ht="14.25" customHeight="1">
      <c r="O447" s="133"/>
    </row>
    <row r="448" ht="14.25" customHeight="1">
      <c r="O448" s="133"/>
    </row>
    <row r="449" ht="14.25" customHeight="1">
      <c r="O449" s="133"/>
    </row>
    <row r="450" ht="14.25" customHeight="1">
      <c r="O450" s="133"/>
    </row>
    <row r="451" ht="14.25" customHeight="1">
      <c r="O451" s="133"/>
    </row>
    <row r="452" ht="14.25" customHeight="1">
      <c r="O452" s="133"/>
    </row>
    <row r="453" ht="14.25" customHeight="1">
      <c r="O453" s="133"/>
    </row>
    <row r="454" ht="14.25" customHeight="1">
      <c r="O454" s="133"/>
    </row>
    <row r="455" ht="14.25" customHeight="1">
      <c r="O455" s="133"/>
    </row>
    <row r="456" ht="14.25" customHeight="1">
      <c r="O456" s="133"/>
    </row>
    <row r="457" ht="14.25" customHeight="1">
      <c r="O457" s="133"/>
    </row>
    <row r="458" ht="14.25" customHeight="1">
      <c r="O458" s="133"/>
    </row>
    <row r="459" ht="14.25" customHeight="1">
      <c r="O459" s="133"/>
    </row>
    <row r="460" ht="14.25" customHeight="1">
      <c r="O460" s="133"/>
    </row>
    <row r="461" ht="14.25" customHeight="1">
      <c r="O461" s="133"/>
    </row>
    <row r="462" ht="14.25" customHeight="1">
      <c r="O462" s="133"/>
    </row>
    <row r="463" ht="14.25" customHeight="1">
      <c r="O463" s="133"/>
    </row>
    <row r="464" ht="14.25" customHeight="1">
      <c r="O464" s="133"/>
    </row>
    <row r="465" ht="14.25" customHeight="1">
      <c r="O465" s="133"/>
    </row>
    <row r="466" ht="14.25" customHeight="1">
      <c r="O466" s="133"/>
    </row>
    <row r="467" ht="14.25" customHeight="1">
      <c r="O467" s="133"/>
    </row>
    <row r="468" ht="14.25" customHeight="1">
      <c r="O468" s="133"/>
    </row>
    <row r="469" ht="14.25" customHeight="1">
      <c r="O469" s="133"/>
    </row>
    <row r="470" ht="14.25" customHeight="1">
      <c r="O470" s="133"/>
    </row>
    <row r="471" ht="14.25" customHeight="1">
      <c r="O471" s="133"/>
    </row>
    <row r="472" ht="14.25" customHeight="1">
      <c r="O472" s="133"/>
    </row>
    <row r="473" ht="14.25" customHeight="1">
      <c r="O473" s="133"/>
    </row>
    <row r="474" ht="14.25" customHeight="1">
      <c r="O474" s="133"/>
    </row>
    <row r="475" ht="14.25" customHeight="1">
      <c r="O475" s="133"/>
    </row>
    <row r="476" ht="14.25" customHeight="1">
      <c r="O476" s="133"/>
    </row>
    <row r="477" ht="14.25" customHeight="1">
      <c r="O477" s="133"/>
    </row>
    <row r="478" ht="14.25" customHeight="1">
      <c r="O478" s="133"/>
    </row>
    <row r="479" ht="14.25" customHeight="1">
      <c r="O479" s="133"/>
    </row>
    <row r="480" ht="14.25" customHeight="1">
      <c r="O480" s="133"/>
    </row>
    <row r="481" ht="14.25" customHeight="1">
      <c r="O481" s="133"/>
    </row>
    <row r="482" ht="14.25" customHeight="1">
      <c r="O482" s="133"/>
    </row>
    <row r="483" ht="14.25" customHeight="1">
      <c r="O483" s="133"/>
    </row>
    <row r="484" ht="14.25" customHeight="1">
      <c r="O484" s="133"/>
    </row>
    <row r="485" ht="14.25" customHeight="1">
      <c r="O485" s="133"/>
    </row>
    <row r="486" ht="14.25" customHeight="1">
      <c r="O486" s="133"/>
    </row>
    <row r="487" ht="14.25" customHeight="1">
      <c r="O487" s="133"/>
    </row>
    <row r="488" ht="14.25" customHeight="1">
      <c r="O488" s="133"/>
    </row>
    <row r="489" ht="14.25" customHeight="1">
      <c r="O489" s="133"/>
    </row>
    <row r="490" ht="14.25" customHeight="1">
      <c r="O490" s="133"/>
    </row>
    <row r="491" ht="14.25" customHeight="1">
      <c r="O491" s="133"/>
    </row>
    <row r="492" ht="14.25" customHeight="1">
      <c r="O492" s="133"/>
    </row>
    <row r="493" ht="14.25" customHeight="1">
      <c r="O493" s="133"/>
    </row>
    <row r="494" ht="14.25" customHeight="1">
      <c r="O494" s="133"/>
    </row>
    <row r="495" ht="14.25" customHeight="1">
      <c r="O495" s="133"/>
    </row>
    <row r="496" ht="14.25" customHeight="1">
      <c r="O496" s="133"/>
    </row>
    <row r="497" ht="14.25" customHeight="1">
      <c r="O497" s="133"/>
    </row>
    <row r="498" ht="14.25" customHeight="1">
      <c r="O498" s="133"/>
    </row>
    <row r="499" ht="14.25" customHeight="1">
      <c r="O499" s="133"/>
    </row>
    <row r="500" ht="14.25" customHeight="1">
      <c r="O500" s="133"/>
    </row>
    <row r="501" ht="14.25" customHeight="1">
      <c r="O501" s="133"/>
    </row>
    <row r="502" ht="14.25" customHeight="1">
      <c r="O502" s="133"/>
    </row>
    <row r="503" ht="14.25" customHeight="1">
      <c r="O503" s="133"/>
    </row>
    <row r="504" ht="14.25" customHeight="1">
      <c r="O504" s="133"/>
    </row>
    <row r="505" ht="14.25" customHeight="1">
      <c r="O505" s="133"/>
    </row>
    <row r="506" ht="14.25" customHeight="1">
      <c r="O506" s="133"/>
    </row>
    <row r="507" ht="14.25" customHeight="1">
      <c r="O507" s="133"/>
    </row>
    <row r="508" ht="14.25" customHeight="1">
      <c r="O508" s="133"/>
    </row>
    <row r="509" ht="14.25" customHeight="1">
      <c r="O509" s="133"/>
    </row>
    <row r="510" ht="14.25" customHeight="1">
      <c r="O510" s="133"/>
    </row>
    <row r="511" ht="14.25" customHeight="1">
      <c r="O511" s="133"/>
    </row>
    <row r="512" ht="14.25" customHeight="1">
      <c r="O512" s="133"/>
    </row>
    <row r="513" ht="14.25" customHeight="1">
      <c r="O513" s="133"/>
    </row>
    <row r="514" ht="14.25" customHeight="1">
      <c r="O514" s="133"/>
    </row>
    <row r="515" ht="14.25" customHeight="1">
      <c r="O515" s="133"/>
    </row>
    <row r="516" ht="14.25" customHeight="1">
      <c r="O516" s="133"/>
    </row>
    <row r="517" ht="14.25" customHeight="1">
      <c r="O517" s="133"/>
    </row>
    <row r="518" ht="14.25" customHeight="1">
      <c r="O518" s="133"/>
    </row>
    <row r="519" ht="14.25" customHeight="1">
      <c r="O519" s="133"/>
    </row>
    <row r="520" ht="14.25" customHeight="1">
      <c r="O520" s="133"/>
    </row>
    <row r="521" ht="14.25" customHeight="1">
      <c r="O521" s="133"/>
    </row>
    <row r="522" ht="14.25" customHeight="1">
      <c r="O522" s="133"/>
    </row>
    <row r="523" ht="14.25" customHeight="1">
      <c r="O523" s="133"/>
    </row>
    <row r="524" ht="14.25" customHeight="1">
      <c r="O524" s="133"/>
    </row>
    <row r="525" ht="14.25" customHeight="1">
      <c r="O525" s="133"/>
    </row>
    <row r="526" ht="14.25" customHeight="1">
      <c r="O526" s="133"/>
    </row>
    <row r="527" ht="14.25" customHeight="1">
      <c r="O527" s="133"/>
    </row>
    <row r="528" ht="14.25" customHeight="1">
      <c r="O528" s="133"/>
    </row>
    <row r="529" ht="14.25" customHeight="1">
      <c r="O529" s="133"/>
    </row>
    <row r="530" ht="14.25" customHeight="1">
      <c r="O530" s="133"/>
    </row>
    <row r="531" ht="14.25" customHeight="1">
      <c r="O531" s="133"/>
    </row>
    <row r="532" ht="14.25" customHeight="1">
      <c r="O532" s="133"/>
    </row>
    <row r="533" ht="14.25" customHeight="1">
      <c r="O533" s="133"/>
    </row>
    <row r="534" ht="14.25" customHeight="1">
      <c r="O534" s="133"/>
    </row>
    <row r="535" ht="14.25" customHeight="1">
      <c r="O535" s="133"/>
    </row>
    <row r="536" ht="14.25" customHeight="1">
      <c r="O536" s="133"/>
    </row>
    <row r="537" ht="14.25" customHeight="1">
      <c r="O537" s="133"/>
    </row>
    <row r="538" ht="14.25" customHeight="1">
      <c r="O538" s="133"/>
    </row>
    <row r="539" ht="14.25" customHeight="1">
      <c r="O539" s="133"/>
    </row>
    <row r="540" ht="14.25" customHeight="1">
      <c r="O540" s="133"/>
    </row>
    <row r="541" ht="14.25" customHeight="1">
      <c r="O541" s="133"/>
    </row>
    <row r="542" ht="14.25" customHeight="1">
      <c r="O542" s="133"/>
    </row>
    <row r="543" ht="14.25" customHeight="1">
      <c r="O543" s="133"/>
    </row>
    <row r="544" ht="14.25" customHeight="1">
      <c r="O544" s="133"/>
    </row>
    <row r="545" ht="14.25" customHeight="1">
      <c r="O545" s="133"/>
    </row>
    <row r="546" ht="14.25" customHeight="1">
      <c r="O546" s="133"/>
    </row>
    <row r="547" ht="14.25" customHeight="1">
      <c r="O547" s="133"/>
    </row>
    <row r="548" ht="14.25" customHeight="1">
      <c r="O548" s="133"/>
    </row>
    <row r="549" ht="14.25" customHeight="1">
      <c r="O549" s="133"/>
    </row>
    <row r="550" ht="14.25" customHeight="1">
      <c r="O550" s="133"/>
    </row>
    <row r="551" ht="14.25" customHeight="1">
      <c r="O551" s="133"/>
    </row>
    <row r="552" ht="14.25" customHeight="1">
      <c r="O552" s="133"/>
    </row>
    <row r="553" ht="14.25" customHeight="1">
      <c r="O553" s="133"/>
    </row>
    <row r="554" ht="14.25" customHeight="1">
      <c r="O554" s="133"/>
    </row>
    <row r="555" ht="14.25" customHeight="1">
      <c r="O555" s="133"/>
    </row>
    <row r="556" ht="14.25" customHeight="1">
      <c r="O556" s="133"/>
    </row>
    <row r="557" ht="14.25" customHeight="1">
      <c r="O557" s="133"/>
    </row>
    <row r="558" ht="14.25" customHeight="1">
      <c r="O558" s="133"/>
    </row>
    <row r="559" ht="14.25" customHeight="1">
      <c r="O559" s="133"/>
    </row>
    <row r="560" ht="14.25" customHeight="1">
      <c r="O560" s="133"/>
    </row>
    <row r="561" ht="14.25" customHeight="1">
      <c r="O561" s="133"/>
    </row>
    <row r="562" ht="14.25" customHeight="1">
      <c r="O562" s="133"/>
    </row>
    <row r="563" ht="14.25" customHeight="1">
      <c r="O563" s="133"/>
    </row>
    <row r="564" ht="14.25" customHeight="1">
      <c r="O564" s="133"/>
    </row>
    <row r="565" ht="14.25" customHeight="1">
      <c r="O565" s="133"/>
    </row>
    <row r="566" ht="14.25" customHeight="1">
      <c r="O566" s="133"/>
    </row>
    <row r="567" ht="14.25" customHeight="1">
      <c r="O567" s="133"/>
    </row>
    <row r="568" ht="14.25" customHeight="1">
      <c r="O568" s="133"/>
    </row>
    <row r="569" ht="14.25" customHeight="1">
      <c r="O569" s="133"/>
    </row>
    <row r="570" ht="14.25" customHeight="1">
      <c r="O570" s="133"/>
    </row>
    <row r="571" ht="14.25" customHeight="1">
      <c r="O571" s="133"/>
    </row>
    <row r="572" ht="14.25" customHeight="1">
      <c r="O572" s="133"/>
    </row>
    <row r="573" ht="14.25" customHeight="1">
      <c r="O573" s="133"/>
    </row>
    <row r="574" ht="14.25" customHeight="1">
      <c r="O574" s="133"/>
    </row>
    <row r="575" ht="14.25" customHeight="1">
      <c r="O575" s="133"/>
    </row>
    <row r="576" ht="14.25" customHeight="1">
      <c r="O576" s="133"/>
    </row>
    <row r="577" ht="14.25" customHeight="1">
      <c r="O577" s="133"/>
    </row>
    <row r="578" ht="14.25" customHeight="1">
      <c r="O578" s="133"/>
    </row>
    <row r="579" ht="14.25" customHeight="1">
      <c r="O579" s="133"/>
    </row>
    <row r="580" ht="14.25" customHeight="1">
      <c r="O580" s="133"/>
    </row>
    <row r="581" ht="14.25" customHeight="1">
      <c r="O581" s="133"/>
    </row>
    <row r="582" ht="14.25" customHeight="1">
      <c r="O582" s="133"/>
    </row>
    <row r="583" ht="14.25" customHeight="1">
      <c r="O583" s="133"/>
    </row>
    <row r="584" ht="14.25" customHeight="1">
      <c r="O584" s="133"/>
    </row>
    <row r="585" ht="14.25" customHeight="1">
      <c r="O585" s="133"/>
    </row>
    <row r="586" ht="14.25" customHeight="1">
      <c r="O586" s="133"/>
    </row>
    <row r="587" ht="14.25" customHeight="1">
      <c r="O587" s="133"/>
    </row>
    <row r="588" ht="14.25" customHeight="1">
      <c r="O588" s="133"/>
    </row>
    <row r="589" ht="14.25" customHeight="1">
      <c r="O589" s="133"/>
    </row>
    <row r="590" ht="14.25" customHeight="1">
      <c r="O590" s="133"/>
    </row>
    <row r="591" ht="14.25" customHeight="1">
      <c r="O591" s="133"/>
    </row>
    <row r="592" ht="14.25" customHeight="1">
      <c r="O592" s="133"/>
    </row>
    <row r="593" ht="14.25" customHeight="1">
      <c r="O593" s="133"/>
    </row>
    <row r="594" ht="14.25" customHeight="1">
      <c r="O594" s="133"/>
    </row>
    <row r="595" ht="14.25" customHeight="1">
      <c r="O595" s="133"/>
    </row>
    <row r="596" ht="14.25" customHeight="1">
      <c r="O596" s="133"/>
    </row>
    <row r="597" ht="14.25" customHeight="1">
      <c r="O597" s="133"/>
    </row>
    <row r="598" ht="14.25" customHeight="1">
      <c r="O598" s="133"/>
    </row>
    <row r="599" ht="14.25" customHeight="1">
      <c r="O599" s="133"/>
    </row>
    <row r="600" ht="14.25" customHeight="1">
      <c r="O600" s="133"/>
    </row>
    <row r="601" ht="14.25" customHeight="1">
      <c r="O601" s="133"/>
    </row>
    <row r="602" ht="14.25" customHeight="1">
      <c r="O602" s="133"/>
    </row>
    <row r="603" ht="14.25" customHeight="1">
      <c r="O603" s="133"/>
    </row>
    <row r="604" ht="14.25" customHeight="1">
      <c r="O604" s="133"/>
    </row>
    <row r="605" ht="14.25" customHeight="1">
      <c r="O605" s="133"/>
    </row>
    <row r="606" ht="14.25" customHeight="1">
      <c r="O606" s="133"/>
    </row>
    <row r="607" ht="14.25" customHeight="1">
      <c r="O607" s="133"/>
    </row>
    <row r="608" ht="14.25" customHeight="1">
      <c r="O608" s="133"/>
    </row>
    <row r="609" ht="14.25" customHeight="1">
      <c r="O609" s="133"/>
    </row>
    <row r="610" ht="14.25" customHeight="1">
      <c r="O610" s="133"/>
    </row>
    <row r="611" ht="14.25" customHeight="1">
      <c r="O611" s="133"/>
    </row>
    <row r="612" ht="14.25" customHeight="1">
      <c r="O612" s="133"/>
    </row>
    <row r="613" ht="14.25" customHeight="1">
      <c r="O613" s="133"/>
    </row>
    <row r="614" ht="14.25" customHeight="1">
      <c r="O614" s="133"/>
    </row>
    <row r="615" ht="14.25" customHeight="1">
      <c r="O615" s="133"/>
    </row>
    <row r="616" ht="14.25" customHeight="1">
      <c r="O616" s="133"/>
    </row>
    <row r="617" ht="14.25" customHeight="1">
      <c r="O617" s="133"/>
    </row>
    <row r="618" ht="14.25" customHeight="1">
      <c r="O618" s="133"/>
    </row>
    <row r="619" ht="14.25" customHeight="1">
      <c r="O619" s="133"/>
    </row>
    <row r="620" ht="14.25" customHeight="1">
      <c r="O620" s="133"/>
    </row>
    <row r="621" ht="14.25" customHeight="1">
      <c r="O621" s="133"/>
    </row>
    <row r="622" ht="14.25" customHeight="1">
      <c r="O622" s="133"/>
    </row>
    <row r="623" ht="14.25" customHeight="1">
      <c r="O623" s="133"/>
    </row>
    <row r="624" ht="14.25" customHeight="1">
      <c r="O624" s="133"/>
    </row>
    <row r="625" ht="14.25" customHeight="1">
      <c r="O625" s="133"/>
    </row>
    <row r="626" ht="14.25" customHeight="1">
      <c r="O626" s="133"/>
    </row>
    <row r="627" ht="14.25" customHeight="1">
      <c r="O627" s="133"/>
    </row>
    <row r="628" ht="14.25" customHeight="1">
      <c r="O628" s="133"/>
    </row>
    <row r="629" ht="14.25" customHeight="1">
      <c r="O629" s="133"/>
    </row>
    <row r="630" ht="14.25" customHeight="1">
      <c r="O630" s="133"/>
    </row>
    <row r="631" ht="14.25" customHeight="1">
      <c r="O631" s="133"/>
    </row>
    <row r="632" ht="14.25" customHeight="1">
      <c r="O632" s="133"/>
    </row>
    <row r="633" ht="14.25" customHeight="1">
      <c r="O633" s="133"/>
    </row>
    <row r="634" ht="14.25" customHeight="1">
      <c r="O634" s="133"/>
    </row>
    <row r="635" ht="14.25" customHeight="1">
      <c r="O635" s="133"/>
    </row>
    <row r="636" ht="14.25" customHeight="1">
      <c r="O636" s="133"/>
    </row>
    <row r="637" ht="14.25" customHeight="1">
      <c r="O637" s="133"/>
    </row>
    <row r="638" ht="14.25" customHeight="1">
      <c r="O638" s="133"/>
    </row>
    <row r="639" ht="14.25" customHeight="1">
      <c r="O639" s="133"/>
    </row>
    <row r="640" ht="14.25" customHeight="1">
      <c r="O640" s="133"/>
    </row>
    <row r="641" ht="14.25" customHeight="1">
      <c r="O641" s="133"/>
    </row>
    <row r="642" ht="14.25" customHeight="1">
      <c r="O642" s="133"/>
    </row>
    <row r="643" ht="14.25" customHeight="1">
      <c r="O643" s="133"/>
    </row>
    <row r="644" ht="14.25" customHeight="1">
      <c r="O644" s="133"/>
    </row>
    <row r="645" ht="14.25" customHeight="1">
      <c r="O645" s="133"/>
    </row>
    <row r="646" ht="14.25" customHeight="1">
      <c r="O646" s="133"/>
    </row>
    <row r="647" ht="14.25" customHeight="1">
      <c r="O647" s="133"/>
    </row>
    <row r="648" ht="14.25" customHeight="1">
      <c r="O648" s="133"/>
    </row>
    <row r="649" ht="14.25" customHeight="1">
      <c r="O649" s="133"/>
    </row>
    <row r="650" ht="14.25" customHeight="1">
      <c r="O650" s="133"/>
    </row>
    <row r="651" ht="14.25" customHeight="1">
      <c r="O651" s="133"/>
    </row>
    <row r="652" ht="14.25" customHeight="1">
      <c r="O652" s="133"/>
    </row>
    <row r="653" ht="14.25" customHeight="1">
      <c r="O653" s="133"/>
    </row>
    <row r="654" ht="14.25" customHeight="1">
      <c r="O654" s="133"/>
    </row>
    <row r="655" ht="14.25" customHeight="1">
      <c r="O655" s="133"/>
    </row>
    <row r="656" ht="14.25" customHeight="1">
      <c r="O656" s="133"/>
    </row>
    <row r="657" ht="14.25" customHeight="1">
      <c r="O657" s="133"/>
    </row>
    <row r="658" ht="14.25" customHeight="1">
      <c r="O658" s="133"/>
    </row>
    <row r="659" ht="14.25" customHeight="1">
      <c r="O659" s="133"/>
    </row>
    <row r="660" ht="14.25" customHeight="1">
      <c r="O660" s="133"/>
    </row>
    <row r="661" ht="14.25" customHeight="1">
      <c r="O661" s="133"/>
    </row>
    <row r="662" ht="14.25" customHeight="1">
      <c r="O662" s="133"/>
    </row>
    <row r="663" ht="14.25" customHeight="1">
      <c r="O663" s="133"/>
    </row>
    <row r="664" ht="14.25" customHeight="1">
      <c r="O664" s="133"/>
    </row>
    <row r="665" ht="14.25" customHeight="1">
      <c r="O665" s="133"/>
    </row>
    <row r="666" ht="14.25" customHeight="1">
      <c r="O666" s="133"/>
    </row>
    <row r="667" ht="14.25" customHeight="1">
      <c r="O667" s="133"/>
    </row>
    <row r="668" ht="14.25" customHeight="1">
      <c r="O668" s="133"/>
    </row>
    <row r="669" ht="14.25" customHeight="1">
      <c r="O669" s="133"/>
    </row>
    <row r="670" ht="14.25" customHeight="1">
      <c r="O670" s="133"/>
    </row>
    <row r="671" ht="14.25" customHeight="1">
      <c r="O671" s="133"/>
    </row>
    <row r="672" ht="14.25" customHeight="1">
      <c r="O672" s="133"/>
    </row>
    <row r="673" ht="14.25" customHeight="1">
      <c r="O673" s="133"/>
    </row>
    <row r="674" ht="14.25" customHeight="1">
      <c r="O674" s="133"/>
    </row>
    <row r="675" ht="14.25" customHeight="1">
      <c r="O675" s="133"/>
    </row>
    <row r="676" ht="14.25" customHeight="1">
      <c r="O676" s="133"/>
    </row>
    <row r="677" ht="14.25" customHeight="1">
      <c r="O677" s="133"/>
    </row>
    <row r="678" ht="14.25" customHeight="1">
      <c r="O678" s="133"/>
    </row>
    <row r="679" ht="14.25" customHeight="1">
      <c r="O679" s="133"/>
    </row>
    <row r="680" ht="14.25" customHeight="1">
      <c r="O680" s="133"/>
    </row>
    <row r="681" ht="14.25" customHeight="1">
      <c r="O681" s="133"/>
    </row>
    <row r="682" ht="14.25" customHeight="1">
      <c r="O682" s="133"/>
    </row>
    <row r="683" ht="14.25" customHeight="1">
      <c r="O683" s="133"/>
    </row>
    <row r="684" ht="14.25" customHeight="1">
      <c r="O684" s="133"/>
    </row>
    <row r="685" ht="14.25" customHeight="1">
      <c r="O685" s="133"/>
    </row>
    <row r="686" ht="14.25" customHeight="1">
      <c r="O686" s="133"/>
    </row>
    <row r="687" ht="14.25" customHeight="1">
      <c r="O687" s="133"/>
    </row>
    <row r="688" ht="14.25" customHeight="1">
      <c r="O688" s="133"/>
    </row>
    <row r="689" ht="14.25" customHeight="1">
      <c r="O689" s="133"/>
    </row>
    <row r="690" ht="14.25" customHeight="1">
      <c r="O690" s="133"/>
    </row>
    <row r="691" ht="14.25" customHeight="1">
      <c r="O691" s="133"/>
    </row>
    <row r="692" ht="14.25" customHeight="1">
      <c r="O692" s="133"/>
    </row>
    <row r="693" ht="14.25" customHeight="1">
      <c r="O693" s="133"/>
    </row>
    <row r="694" ht="14.25" customHeight="1">
      <c r="O694" s="133"/>
    </row>
    <row r="695" ht="14.25" customHeight="1">
      <c r="O695" s="133"/>
    </row>
    <row r="696" ht="14.25" customHeight="1">
      <c r="O696" s="133"/>
    </row>
    <row r="697" ht="14.25" customHeight="1">
      <c r="O697" s="133"/>
    </row>
    <row r="698" ht="14.25" customHeight="1">
      <c r="O698" s="133"/>
    </row>
    <row r="699" ht="14.25" customHeight="1">
      <c r="O699" s="133"/>
    </row>
    <row r="700" ht="14.25" customHeight="1">
      <c r="O700" s="133"/>
    </row>
    <row r="701" ht="14.25" customHeight="1">
      <c r="O701" s="133"/>
    </row>
    <row r="702" ht="14.25" customHeight="1">
      <c r="O702" s="133"/>
    </row>
    <row r="703" ht="14.25" customHeight="1">
      <c r="O703" s="133"/>
    </row>
    <row r="704" ht="14.25" customHeight="1">
      <c r="O704" s="133"/>
    </row>
    <row r="705" ht="14.25" customHeight="1">
      <c r="O705" s="133"/>
    </row>
    <row r="706" ht="14.25" customHeight="1">
      <c r="O706" s="133"/>
    </row>
    <row r="707" ht="14.25" customHeight="1">
      <c r="O707" s="133"/>
    </row>
    <row r="708" ht="14.25" customHeight="1">
      <c r="O708" s="133"/>
    </row>
    <row r="709" ht="14.25" customHeight="1">
      <c r="O709" s="133"/>
    </row>
    <row r="710" ht="14.25" customHeight="1">
      <c r="O710" s="133"/>
    </row>
    <row r="711" ht="14.25" customHeight="1">
      <c r="O711" s="133"/>
    </row>
    <row r="712" ht="14.25" customHeight="1">
      <c r="O712" s="133"/>
    </row>
    <row r="713" ht="14.25" customHeight="1">
      <c r="O713" s="133"/>
    </row>
    <row r="714" ht="14.25" customHeight="1">
      <c r="O714" s="133"/>
    </row>
    <row r="715" ht="14.25" customHeight="1">
      <c r="O715" s="133"/>
    </row>
    <row r="716" ht="14.25" customHeight="1">
      <c r="O716" s="133"/>
    </row>
    <row r="717" ht="14.25" customHeight="1">
      <c r="O717" s="133"/>
    </row>
    <row r="718" ht="14.25" customHeight="1">
      <c r="O718" s="133"/>
    </row>
    <row r="719" ht="14.25" customHeight="1">
      <c r="O719" s="133"/>
    </row>
    <row r="720" ht="14.25" customHeight="1">
      <c r="O720" s="133"/>
    </row>
    <row r="721" ht="14.25" customHeight="1">
      <c r="O721" s="133"/>
    </row>
    <row r="722" ht="14.25" customHeight="1">
      <c r="O722" s="133"/>
    </row>
    <row r="723" ht="14.25" customHeight="1">
      <c r="O723" s="133"/>
    </row>
    <row r="724" ht="14.25" customHeight="1">
      <c r="O724" s="133"/>
    </row>
    <row r="725" ht="14.25" customHeight="1">
      <c r="O725" s="133"/>
    </row>
    <row r="726" ht="14.25" customHeight="1">
      <c r="O726" s="133"/>
    </row>
    <row r="727" ht="14.25" customHeight="1">
      <c r="O727" s="133"/>
    </row>
    <row r="728" ht="14.25" customHeight="1">
      <c r="O728" s="133"/>
    </row>
    <row r="729" ht="14.25" customHeight="1">
      <c r="O729" s="133"/>
    </row>
    <row r="730" ht="14.25" customHeight="1">
      <c r="O730" s="133"/>
    </row>
    <row r="731" ht="14.25" customHeight="1">
      <c r="O731" s="133"/>
    </row>
    <row r="732" ht="14.25" customHeight="1">
      <c r="O732" s="133"/>
    </row>
    <row r="733" ht="14.25" customHeight="1">
      <c r="O733" s="133"/>
    </row>
    <row r="734" ht="14.25" customHeight="1">
      <c r="O734" s="133"/>
    </row>
    <row r="735" ht="14.25" customHeight="1">
      <c r="O735" s="133"/>
    </row>
    <row r="736" ht="14.25" customHeight="1">
      <c r="O736" s="133"/>
    </row>
    <row r="737" ht="14.25" customHeight="1">
      <c r="O737" s="133"/>
    </row>
    <row r="738" ht="14.25" customHeight="1">
      <c r="O738" s="133"/>
    </row>
    <row r="739" ht="14.25" customHeight="1">
      <c r="O739" s="133"/>
    </row>
    <row r="740" ht="14.25" customHeight="1">
      <c r="O740" s="133"/>
    </row>
    <row r="741" ht="14.25" customHeight="1">
      <c r="O741" s="133"/>
    </row>
    <row r="742" ht="14.25" customHeight="1">
      <c r="O742" s="133"/>
    </row>
    <row r="743" ht="14.25" customHeight="1">
      <c r="O743" s="133"/>
    </row>
    <row r="744" ht="14.25" customHeight="1">
      <c r="O744" s="133"/>
    </row>
    <row r="745" ht="14.25" customHeight="1">
      <c r="O745" s="133"/>
    </row>
    <row r="746" ht="14.25" customHeight="1">
      <c r="O746" s="133"/>
    </row>
    <row r="747" ht="14.25" customHeight="1">
      <c r="O747" s="133"/>
    </row>
    <row r="748" ht="14.25" customHeight="1">
      <c r="O748" s="133"/>
    </row>
    <row r="749" ht="14.25" customHeight="1">
      <c r="O749" s="133"/>
    </row>
    <row r="750" ht="14.25" customHeight="1">
      <c r="O750" s="133"/>
    </row>
    <row r="751" ht="14.25" customHeight="1">
      <c r="O751" s="133"/>
    </row>
    <row r="752" ht="14.25" customHeight="1">
      <c r="O752" s="133"/>
    </row>
    <row r="753" ht="14.25" customHeight="1">
      <c r="O753" s="133"/>
    </row>
    <row r="754" ht="14.25" customHeight="1">
      <c r="O754" s="133"/>
    </row>
    <row r="755" ht="14.25" customHeight="1">
      <c r="O755" s="133"/>
    </row>
    <row r="756" ht="14.25" customHeight="1">
      <c r="O756" s="133"/>
    </row>
    <row r="757" ht="14.25" customHeight="1">
      <c r="O757" s="133"/>
    </row>
    <row r="758" ht="14.25" customHeight="1">
      <c r="O758" s="133"/>
    </row>
    <row r="759" ht="14.25" customHeight="1">
      <c r="O759" s="133"/>
    </row>
    <row r="760" ht="14.25" customHeight="1">
      <c r="O760" s="133"/>
    </row>
    <row r="761" ht="14.25" customHeight="1">
      <c r="O761" s="133"/>
    </row>
    <row r="762" ht="14.25" customHeight="1">
      <c r="O762" s="133"/>
    </row>
    <row r="763" ht="14.25" customHeight="1">
      <c r="O763" s="133"/>
    </row>
    <row r="764" ht="14.25" customHeight="1">
      <c r="O764" s="133"/>
    </row>
    <row r="765" ht="14.25" customHeight="1">
      <c r="O765" s="133"/>
    </row>
    <row r="766" ht="14.25" customHeight="1">
      <c r="O766" s="133"/>
    </row>
    <row r="767" ht="14.25" customHeight="1">
      <c r="O767" s="133"/>
    </row>
    <row r="768" ht="14.25" customHeight="1">
      <c r="O768" s="133"/>
    </row>
    <row r="769" ht="14.25" customHeight="1">
      <c r="O769" s="133"/>
    </row>
    <row r="770" ht="14.25" customHeight="1">
      <c r="O770" s="133"/>
    </row>
    <row r="771" ht="14.25" customHeight="1">
      <c r="O771" s="133"/>
    </row>
    <row r="772" ht="14.25" customHeight="1">
      <c r="O772" s="133"/>
    </row>
    <row r="773" ht="14.25" customHeight="1">
      <c r="O773" s="133"/>
    </row>
    <row r="774" ht="14.25" customHeight="1">
      <c r="O774" s="133"/>
    </row>
    <row r="775" ht="14.25" customHeight="1">
      <c r="O775" s="133"/>
    </row>
    <row r="776" ht="14.25" customHeight="1">
      <c r="O776" s="133"/>
    </row>
    <row r="777" ht="14.25" customHeight="1">
      <c r="O777" s="133"/>
    </row>
    <row r="778" ht="14.25" customHeight="1">
      <c r="O778" s="133"/>
    </row>
    <row r="779" ht="14.25" customHeight="1">
      <c r="O779" s="133"/>
    </row>
    <row r="780" ht="14.25" customHeight="1">
      <c r="O780" s="133"/>
    </row>
    <row r="781" ht="14.25" customHeight="1">
      <c r="O781" s="133"/>
    </row>
    <row r="782" ht="14.25" customHeight="1">
      <c r="O782" s="133"/>
    </row>
    <row r="783" ht="14.25" customHeight="1">
      <c r="O783" s="133"/>
    </row>
    <row r="784" ht="14.25" customHeight="1">
      <c r="O784" s="133"/>
    </row>
    <row r="785" ht="14.25" customHeight="1">
      <c r="O785" s="133"/>
    </row>
    <row r="786" ht="14.25" customHeight="1">
      <c r="O786" s="133"/>
    </row>
    <row r="787" ht="14.25" customHeight="1">
      <c r="O787" s="133"/>
    </row>
    <row r="788" ht="14.25" customHeight="1">
      <c r="O788" s="133"/>
    </row>
    <row r="789" ht="14.25" customHeight="1">
      <c r="O789" s="133"/>
    </row>
    <row r="790" ht="14.25" customHeight="1">
      <c r="O790" s="133"/>
    </row>
    <row r="791" ht="14.25" customHeight="1">
      <c r="O791" s="133"/>
    </row>
    <row r="792" ht="14.25" customHeight="1">
      <c r="O792" s="133"/>
    </row>
    <row r="793" ht="14.25" customHeight="1">
      <c r="O793" s="133"/>
    </row>
    <row r="794" ht="14.25" customHeight="1">
      <c r="O794" s="133"/>
    </row>
    <row r="795" ht="14.25" customHeight="1">
      <c r="O795" s="133"/>
    </row>
    <row r="796" ht="14.25" customHeight="1">
      <c r="O796" s="133"/>
    </row>
    <row r="797" ht="14.25" customHeight="1">
      <c r="O797" s="133"/>
    </row>
    <row r="798" ht="14.25" customHeight="1">
      <c r="O798" s="133"/>
    </row>
    <row r="799" ht="14.25" customHeight="1">
      <c r="O799" s="133"/>
    </row>
    <row r="800" ht="14.25" customHeight="1">
      <c r="O800" s="133"/>
    </row>
    <row r="801" ht="14.25" customHeight="1">
      <c r="O801" s="133"/>
    </row>
    <row r="802" ht="14.25" customHeight="1">
      <c r="O802" s="133"/>
    </row>
    <row r="803" ht="14.25" customHeight="1">
      <c r="O803" s="133"/>
    </row>
    <row r="804" ht="14.25" customHeight="1">
      <c r="O804" s="133"/>
    </row>
    <row r="805" ht="14.25" customHeight="1">
      <c r="O805" s="133"/>
    </row>
    <row r="806" ht="14.25" customHeight="1">
      <c r="O806" s="133"/>
    </row>
    <row r="807" ht="14.25" customHeight="1">
      <c r="O807" s="133"/>
    </row>
    <row r="808" ht="14.25" customHeight="1">
      <c r="O808" s="133"/>
    </row>
    <row r="809" ht="14.25" customHeight="1">
      <c r="O809" s="133"/>
    </row>
    <row r="810" ht="14.25" customHeight="1">
      <c r="O810" s="133"/>
    </row>
    <row r="811" ht="14.25" customHeight="1">
      <c r="O811" s="133"/>
    </row>
    <row r="812" ht="14.25" customHeight="1">
      <c r="O812" s="133"/>
    </row>
    <row r="813" ht="14.25" customHeight="1">
      <c r="O813" s="133"/>
    </row>
    <row r="814" ht="14.25" customHeight="1">
      <c r="O814" s="133"/>
    </row>
    <row r="815" ht="14.25" customHeight="1">
      <c r="O815" s="133"/>
    </row>
    <row r="816" ht="14.25" customHeight="1">
      <c r="O816" s="133"/>
    </row>
    <row r="817" ht="14.25" customHeight="1">
      <c r="O817" s="133"/>
    </row>
    <row r="818" ht="14.25" customHeight="1">
      <c r="O818" s="133"/>
    </row>
    <row r="819" ht="14.25" customHeight="1">
      <c r="O819" s="133"/>
    </row>
    <row r="820" ht="14.25" customHeight="1">
      <c r="O820" s="133"/>
    </row>
    <row r="821" ht="14.25" customHeight="1">
      <c r="O821" s="133"/>
    </row>
    <row r="822" ht="14.25" customHeight="1">
      <c r="O822" s="133"/>
    </row>
    <row r="823" ht="14.25" customHeight="1">
      <c r="O823" s="133"/>
    </row>
    <row r="824" ht="14.25" customHeight="1">
      <c r="O824" s="133"/>
    </row>
    <row r="825" ht="14.25" customHeight="1">
      <c r="O825" s="133"/>
    </row>
    <row r="826" ht="14.25" customHeight="1">
      <c r="O826" s="133"/>
    </row>
    <row r="827" ht="14.25" customHeight="1">
      <c r="O827" s="133"/>
    </row>
    <row r="828" ht="14.25" customHeight="1">
      <c r="O828" s="133"/>
    </row>
    <row r="829" ht="14.25" customHeight="1">
      <c r="O829" s="133"/>
    </row>
    <row r="830" ht="14.25" customHeight="1">
      <c r="O830" s="133"/>
    </row>
    <row r="831" ht="14.25" customHeight="1">
      <c r="O831" s="133"/>
    </row>
    <row r="832" ht="14.25" customHeight="1">
      <c r="O832" s="133"/>
    </row>
    <row r="833" ht="14.25" customHeight="1">
      <c r="O833" s="133"/>
    </row>
    <row r="834" ht="14.25" customHeight="1">
      <c r="O834" s="133"/>
    </row>
    <row r="835" ht="14.25" customHeight="1">
      <c r="O835" s="133"/>
    </row>
    <row r="836" ht="14.25" customHeight="1">
      <c r="O836" s="133"/>
    </row>
    <row r="837" ht="14.25" customHeight="1">
      <c r="O837" s="133"/>
    </row>
    <row r="838" ht="14.25" customHeight="1">
      <c r="O838" s="133"/>
    </row>
    <row r="839" ht="14.25" customHeight="1">
      <c r="O839" s="133"/>
    </row>
    <row r="840" ht="14.25" customHeight="1">
      <c r="O840" s="133"/>
    </row>
    <row r="841" ht="14.25" customHeight="1">
      <c r="O841" s="133"/>
    </row>
    <row r="842" ht="14.25" customHeight="1">
      <c r="O842" s="133"/>
    </row>
    <row r="843" ht="14.25" customHeight="1">
      <c r="O843" s="133"/>
    </row>
    <row r="844" ht="14.25" customHeight="1">
      <c r="O844" s="133"/>
    </row>
    <row r="845" ht="14.25" customHeight="1">
      <c r="O845" s="133"/>
    </row>
    <row r="846" ht="14.25" customHeight="1">
      <c r="O846" s="133"/>
    </row>
    <row r="847" ht="14.25" customHeight="1">
      <c r="O847" s="133"/>
    </row>
    <row r="848" ht="14.25" customHeight="1">
      <c r="O848" s="133"/>
    </row>
    <row r="849" ht="14.25" customHeight="1">
      <c r="O849" s="133"/>
    </row>
    <row r="850" ht="14.25" customHeight="1">
      <c r="O850" s="133"/>
    </row>
    <row r="851" ht="14.25" customHeight="1">
      <c r="O851" s="133"/>
    </row>
    <row r="852" ht="14.25" customHeight="1">
      <c r="O852" s="133"/>
    </row>
    <row r="853" ht="14.25" customHeight="1">
      <c r="O853" s="133"/>
    </row>
    <row r="854" ht="14.25" customHeight="1">
      <c r="O854" s="133"/>
    </row>
    <row r="855" ht="14.25" customHeight="1">
      <c r="O855" s="133"/>
    </row>
    <row r="856" ht="14.25" customHeight="1">
      <c r="O856" s="133"/>
    </row>
    <row r="857" ht="14.25" customHeight="1">
      <c r="O857" s="133"/>
    </row>
    <row r="858" ht="14.25" customHeight="1">
      <c r="O858" s="133"/>
    </row>
    <row r="859" ht="14.25" customHeight="1">
      <c r="O859" s="133"/>
    </row>
    <row r="860" ht="14.25" customHeight="1">
      <c r="O860" s="133"/>
    </row>
    <row r="861" ht="14.25" customHeight="1">
      <c r="O861" s="133"/>
    </row>
    <row r="862" ht="14.25" customHeight="1">
      <c r="O862" s="133"/>
    </row>
    <row r="863" ht="14.25" customHeight="1">
      <c r="O863" s="133"/>
    </row>
    <row r="864" ht="14.25" customHeight="1">
      <c r="O864" s="133"/>
    </row>
    <row r="865" ht="14.25" customHeight="1">
      <c r="O865" s="133"/>
    </row>
    <row r="866" ht="14.25" customHeight="1">
      <c r="O866" s="133"/>
    </row>
    <row r="867" ht="14.25" customHeight="1">
      <c r="O867" s="133"/>
    </row>
    <row r="868" ht="14.25" customHeight="1">
      <c r="O868" s="133"/>
    </row>
    <row r="869" ht="14.25" customHeight="1">
      <c r="O869" s="133"/>
    </row>
    <row r="870" ht="14.25" customHeight="1">
      <c r="O870" s="133"/>
    </row>
    <row r="871" ht="14.25" customHeight="1">
      <c r="O871" s="133"/>
    </row>
    <row r="872" ht="14.25" customHeight="1">
      <c r="O872" s="133"/>
    </row>
    <row r="873" ht="14.25" customHeight="1">
      <c r="O873" s="133"/>
    </row>
    <row r="874" ht="14.25" customHeight="1">
      <c r="O874" s="133"/>
    </row>
    <row r="875" ht="14.25" customHeight="1">
      <c r="O875" s="133"/>
    </row>
    <row r="876" ht="14.25" customHeight="1">
      <c r="O876" s="133"/>
    </row>
    <row r="877" ht="14.25" customHeight="1">
      <c r="O877" s="133"/>
    </row>
    <row r="878" ht="14.25" customHeight="1">
      <c r="O878" s="133"/>
    </row>
    <row r="879" ht="14.25" customHeight="1">
      <c r="O879" s="133"/>
    </row>
    <row r="880" ht="14.25" customHeight="1">
      <c r="O880" s="133"/>
    </row>
    <row r="881" ht="14.25" customHeight="1">
      <c r="O881" s="133"/>
    </row>
    <row r="882" ht="14.25" customHeight="1">
      <c r="O882" s="133"/>
    </row>
    <row r="883" ht="14.25" customHeight="1">
      <c r="O883" s="133"/>
    </row>
    <row r="884" ht="14.25" customHeight="1">
      <c r="O884" s="133"/>
    </row>
    <row r="885" ht="14.25" customHeight="1">
      <c r="O885" s="133"/>
    </row>
    <row r="886" ht="14.25" customHeight="1">
      <c r="O886" s="133"/>
    </row>
    <row r="887" ht="14.25" customHeight="1">
      <c r="O887" s="133"/>
    </row>
    <row r="888" ht="14.25" customHeight="1">
      <c r="O888" s="133"/>
    </row>
    <row r="889" ht="14.25" customHeight="1">
      <c r="O889" s="133"/>
    </row>
    <row r="890" ht="14.25" customHeight="1">
      <c r="O890" s="133"/>
    </row>
    <row r="891" ht="14.25" customHeight="1">
      <c r="O891" s="133"/>
    </row>
    <row r="892" ht="14.25" customHeight="1">
      <c r="O892" s="133"/>
    </row>
    <row r="893" ht="14.25" customHeight="1">
      <c r="O893" s="133"/>
    </row>
    <row r="894" ht="14.25" customHeight="1">
      <c r="O894" s="133"/>
    </row>
    <row r="895" ht="14.25" customHeight="1">
      <c r="O895" s="133"/>
    </row>
    <row r="896" ht="14.25" customHeight="1">
      <c r="O896" s="133"/>
    </row>
    <row r="897" ht="14.25" customHeight="1">
      <c r="O897" s="133"/>
    </row>
    <row r="898" ht="14.25" customHeight="1">
      <c r="O898" s="133"/>
    </row>
    <row r="899" ht="14.25" customHeight="1">
      <c r="O899" s="133"/>
    </row>
    <row r="900" ht="14.25" customHeight="1">
      <c r="O900" s="133"/>
    </row>
    <row r="901" ht="14.25" customHeight="1">
      <c r="O901" s="133"/>
    </row>
    <row r="902" ht="14.25" customHeight="1">
      <c r="O902" s="133"/>
    </row>
    <row r="903" ht="14.25" customHeight="1">
      <c r="O903" s="133"/>
    </row>
    <row r="904" ht="14.25" customHeight="1">
      <c r="O904" s="133"/>
    </row>
    <row r="905" ht="14.25" customHeight="1">
      <c r="O905" s="133"/>
    </row>
    <row r="906" ht="14.25" customHeight="1">
      <c r="O906" s="133"/>
    </row>
    <row r="907" ht="14.25" customHeight="1">
      <c r="O907" s="133"/>
    </row>
    <row r="908" ht="14.25" customHeight="1">
      <c r="O908" s="133"/>
    </row>
    <row r="909" ht="14.25" customHeight="1">
      <c r="O909" s="133"/>
    </row>
    <row r="910" ht="14.25" customHeight="1">
      <c r="O910" s="133"/>
    </row>
    <row r="911" ht="14.25" customHeight="1">
      <c r="O911" s="133"/>
    </row>
    <row r="912" ht="14.25" customHeight="1">
      <c r="O912" s="133"/>
    </row>
    <row r="913" ht="14.25" customHeight="1">
      <c r="O913" s="133"/>
    </row>
    <row r="914" ht="14.25" customHeight="1">
      <c r="O914" s="133"/>
    </row>
    <row r="915" ht="14.25" customHeight="1">
      <c r="O915" s="133"/>
    </row>
    <row r="916" ht="14.25" customHeight="1">
      <c r="O916" s="133"/>
    </row>
    <row r="917" ht="14.25" customHeight="1">
      <c r="O917" s="133"/>
    </row>
    <row r="918" ht="14.25" customHeight="1">
      <c r="O918" s="133"/>
    </row>
    <row r="919" ht="14.25" customHeight="1">
      <c r="O919" s="133"/>
    </row>
    <row r="920" ht="14.25" customHeight="1">
      <c r="O920" s="133"/>
    </row>
    <row r="921" ht="14.25" customHeight="1">
      <c r="O921" s="133"/>
    </row>
    <row r="922" ht="14.25" customHeight="1">
      <c r="O922" s="133"/>
    </row>
    <row r="923" ht="14.25" customHeight="1">
      <c r="O923" s="133"/>
    </row>
    <row r="924" ht="14.25" customHeight="1">
      <c r="O924" s="133"/>
    </row>
    <row r="925" ht="14.25" customHeight="1">
      <c r="O925" s="133"/>
    </row>
    <row r="926" ht="14.25" customHeight="1">
      <c r="O926" s="133"/>
    </row>
    <row r="927" ht="14.25" customHeight="1">
      <c r="O927" s="133"/>
    </row>
    <row r="928" ht="14.25" customHeight="1">
      <c r="O928" s="133"/>
    </row>
    <row r="929" ht="14.25" customHeight="1">
      <c r="O929" s="133"/>
    </row>
    <row r="930" ht="14.25" customHeight="1">
      <c r="O930" s="133"/>
    </row>
    <row r="931" ht="14.25" customHeight="1">
      <c r="O931" s="133"/>
    </row>
    <row r="932" ht="14.25" customHeight="1">
      <c r="O932" s="133"/>
    </row>
    <row r="933" ht="14.25" customHeight="1">
      <c r="O933" s="133"/>
    </row>
    <row r="934" ht="14.25" customHeight="1">
      <c r="O934" s="133"/>
    </row>
    <row r="935" ht="14.25" customHeight="1">
      <c r="O935" s="133"/>
    </row>
    <row r="936" ht="14.25" customHeight="1">
      <c r="O936" s="133"/>
    </row>
    <row r="937" ht="14.25" customHeight="1">
      <c r="O937" s="133"/>
    </row>
    <row r="938" ht="14.25" customHeight="1">
      <c r="O938" s="133"/>
    </row>
    <row r="939" ht="14.25" customHeight="1">
      <c r="O939" s="133"/>
    </row>
    <row r="940" ht="14.25" customHeight="1">
      <c r="O940" s="133"/>
    </row>
    <row r="941" ht="14.25" customHeight="1">
      <c r="O941" s="133"/>
    </row>
    <row r="942" ht="14.25" customHeight="1">
      <c r="O942" s="133"/>
    </row>
    <row r="943" ht="14.25" customHeight="1">
      <c r="O943" s="133"/>
    </row>
    <row r="944" ht="14.25" customHeight="1">
      <c r="O944" s="133"/>
    </row>
    <row r="945" ht="14.25" customHeight="1">
      <c r="O945" s="133"/>
    </row>
    <row r="946" ht="14.25" customHeight="1">
      <c r="O946" s="133"/>
    </row>
    <row r="947" ht="14.25" customHeight="1">
      <c r="O947" s="133"/>
    </row>
    <row r="948" ht="14.25" customHeight="1">
      <c r="O948" s="133"/>
    </row>
    <row r="949" ht="14.25" customHeight="1">
      <c r="O949" s="133"/>
    </row>
    <row r="950" ht="14.25" customHeight="1">
      <c r="O950" s="133"/>
    </row>
    <row r="951" ht="14.25" customHeight="1">
      <c r="O951" s="133"/>
    </row>
    <row r="952" ht="14.25" customHeight="1">
      <c r="O952" s="133"/>
    </row>
    <row r="953" ht="14.25" customHeight="1">
      <c r="O953" s="133"/>
    </row>
    <row r="954" ht="14.25" customHeight="1">
      <c r="O954" s="133"/>
    </row>
    <row r="955" ht="14.25" customHeight="1">
      <c r="O955" s="133"/>
    </row>
    <row r="956" ht="14.25" customHeight="1">
      <c r="O956" s="133"/>
    </row>
    <row r="957" ht="14.25" customHeight="1">
      <c r="O957" s="133"/>
    </row>
    <row r="958" ht="14.25" customHeight="1">
      <c r="O958" s="133"/>
    </row>
    <row r="959" ht="14.25" customHeight="1">
      <c r="O959" s="133"/>
    </row>
    <row r="960" ht="14.25" customHeight="1">
      <c r="O960" s="133"/>
    </row>
    <row r="961" ht="14.25" customHeight="1">
      <c r="O961" s="133"/>
    </row>
    <row r="962" ht="14.25" customHeight="1">
      <c r="O962" s="133"/>
    </row>
    <row r="963" ht="14.25" customHeight="1">
      <c r="O963" s="133"/>
    </row>
    <row r="964" ht="14.25" customHeight="1">
      <c r="O964" s="133"/>
    </row>
    <row r="965" ht="14.25" customHeight="1">
      <c r="O965" s="133"/>
    </row>
    <row r="966" ht="14.25" customHeight="1">
      <c r="O966" s="133"/>
    </row>
    <row r="967" ht="14.25" customHeight="1">
      <c r="O967" s="133"/>
    </row>
    <row r="968" ht="14.25" customHeight="1">
      <c r="O968" s="133"/>
    </row>
    <row r="969" ht="14.25" customHeight="1">
      <c r="O969" s="133"/>
    </row>
    <row r="970" ht="14.25" customHeight="1">
      <c r="O970" s="133"/>
    </row>
    <row r="971" ht="14.25" customHeight="1">
      <c r="O971" s="133"/>
    </row>
    <row r="972" ht="14.25" customHeight="1">
      <c r="O972" s="133"/>
    </row>
    <row r="973" ht="14.25" customHeight="1">
      <c r="O973" s="133"/>
    </row>
    <row r="974" ht="14.25" customHeight="1">
      <c r="O974" s="133"/>
    </row>
    <row r="975" ht="14.25" customHeight="1">
      <c r="O975" s="133"/>
    </row>
    <row r="976" ht="14.25" customHeight="1">
      <c r="O976" s="133"/>
    </row>
    <row r="977" ht="14.25" customHeight="1">
      <c r="O977" s="133"/>
    </row>
    <row r="978" ht="14.25" customHeight="1">
      <c r="O978" s="133"/>
    </row>
    <row r="979" ht="14.25" customHeight="1">
      <c r="O979" s="133"/>
    </row>
    <row r="980" ht="14.25" customHeight="1">
      <c r="O980" s="133"/>
    </row>
    <row r="981" ht="14.25" customHeight="1">
      <c r="O981" s="133"/>
    </row>
    <row r="982" ht="14.25" customHeight="1">
      <c r="O982" s="133"/>
    </row>
    <row r="983" ht="14.25" customHeight="1">
      <c r="O983" s="133"/>
    </row>
    <row r="984" ht="14.25" customHeight="1">
      <c r="O984" s="133"/>
    </row>
    <row r="985" ht="14.25" customHeight="1">
      <c r="O985" s="133"/>
    </row>
    <row r="986" ht="14.25" customHeight="1">
      <c r="O986" s="133"/>
    </row>
    <row r="987" ht="14.25" customHeight="1">
      <c r="O987" s="133"/>
    </row>
    <row r="988" ht="14.25" customHeight="1">
      <c r="O988" s="133"/>
    </row>
    <row r="989" ht="14.25" customHeight="1">
      <c r="O989" s="133"/>
    </row>
    <row r="990" ht="14.25" customHeight="1">
      <c r="O990" s="133"/>
    </row>
    <row r="991" ht="14.25" customHeight="1">
      <c r="O991" s="133"/>
    </row>
    <row r="992" ht="14.25" customHeight="1">
      <c r="O992" s="133"/>
    </row>
    <row r="993" ht="14.25" customHeight="1">
      <c r="O993" s="133"/>
    </row>
    <row r="994" ht="14.25" customHeight="1">
      <c r="O994" s="133"/>
    </row>
    <row r="995" ht="14.25" customHeight="1">
      <c r="O995" s="133"/>
    </row>
    <row r="996" ht="14.25" customHeight="1">
      <c r="O996" s="133"/>
    </row>
    <row r="997" ht="14.25" customHeight="1">
      <c r="O997" s="133"/>
    </row>
    <row r="998" ht="14.25" customHeight="1">
      <c r="O998" s="133"/>
    </row>
    <row r="999" ht="14.25" customHeight="1">
      <c r="O999" s="133"/>
    </row>
    <row r="1000" ht="14.25" customHeight="1">
      <c r="O1000" s="133"/>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57"/>
    <col customWidth="1" min="33" max="33" width="10.86"/>
  </cols>
  <sheetData>
    <row r="1" ht="14.25" customHeight="1">
      <c r="A1" s="780"/>
      <c r="B1" s="781" t="str">
        <f>VLOOKUP($Q$1,References!$B$5:$D$10,2,0)</f>
        <v>Q</v>
      </c>
      <c r="D1" s="781" t="str">
        <f>VLOOKUP($Q$1,References!$B$5:$D$10,3,0)</f>
        <v>R</v>
      </c>
      <c r="O1" s="133"/>
      <c r="P1" s="782" t="s">
        <v>623</v>
      </c>
      <c r="Q1" s="783" t="s">
        <v>108</v>
      </c>
    </row>
    <row r="2" ht="8.25" customHeight="1">
      <c r="O2" s="133"/>
    </row>
    <row r="3" ht="14.25" customHeight="1">
      <c r="B3" s="655" t="s">
        <v>1790</v>
      </c>
      <c r="C3" s="784"/>
      <c r="D3" s="784"/>
      <c r="E3" s="655" t="s">
        <v>97</v>
      </c>
      <c r="F3" s="784"/>
      <c r="G3" s="784"/>
      <c r="H3" s="655" t="s">
        <v>113</v>
      </c>
      <c r="I3" s="784"/>
      <c r="J3" s="655" t="s">
        <v>1791</v>
      </c>
      <c r="K3" s="784"/>
      <c r="L3" s="784"/>
      <c r="M3" s="655" t="s">
        <v>1792</v>
      </c>
      <c r="N3" s="657"/>
      <c r="O3" s="653"/>
      <c r="P3" s="654"/>
      <c r="Q3" s="655" t="s">
        <v>113</v>
      </c>
      <c r="R3" s="655" t="s">
        <v>114</v>
      </c>
      <c r="S3" s="655" t="s">
        <v>115</v>
      </c>
      <c r="T3" s="655" t="s">
        <v>116</v>
      </c>
      <c r="U3" s="655" t="s">
        <v>652</v>
      </c>
      <c r="V3" s="655" t="s">
        <v>1710</v>
      </c>
      <c r="W3" s="655" t="s">
        <v>112</v>
      </c>
      <c r="X3" s="655" t="s">
        <v>1793</v>
      </c>
      <c r="Y3" s="655" t="s">
        <v>1794</v>
      </c>
      <c r="Z3" s="655" t="s">
        <v>1795</v>
      </c>
      <c r="AA3" s="655" t="s">
        <v>1796</v>
      </c>
      <c r="AB3" s="655" t="s">
        <v>1711</v>
      </c>
      <c r="AC3" s="655" t="s">
        <v>1797</v>
      </c>
      <c r="AD3" s="655" t="s">
        <v>1798</v>
      </c>
      <c r="AE3" s="655" t="s">
        <v>1799</v>
      </c>
      <c r="AF3" s="655" t="s">
        <v>1712</v>
      </c>
    </row>
    <row r="4" ht="14.25" customHeight="1">
      <c r="B4" s="785" t="str">
        <f>INDIRECT("'"&amp;References!$A$1&amp;"'!"&amp;$B$1&amp;References!$G5)</f>
        <v>Türkiye</v>
      </c>
      <c r="C4" s="786" t="s">
        <v>117</v>
      </c>
      <c r="D4" s="787" t="str">
        <f>INDIRECT("'"&amp;References!$A$1&amp;"'!"&amp;$D$1&amp;References!$G5)</f>
        <v>Georgia</v>
      </c>
      <c r="E4" s="785">
        <f>IF(OR(INDIRECT("'"&amp;References!$A$1&amp;"'!"&amp;$B$1&amp;References!$H5)="",INDIRECT("'"&amp;References!$A$1&amp;"'!"&amp;$D$1&amp;References!$H5)=""),"",INDIRECT("'"&amp;References!$A$1&amp;"'!"&amp;$B$1&amp;References!$H5))</f>
        <v>2</v>
      </c>
      <c r="F4" s="786" t="s">
        <v>117</v>
      </c>
      <c r="G4" s="788">
        <f>IF(OR(INDIRECT("'"&amp;References!$A$1&amp;"'!"&amp;$B$1&amp;References!$H5)="",INDIRECT("'"&amp;References!$A$1&amp;"'!"&amp;$D$1&amp;References!$H5)=""),"",INDIRECT("'"&amp;References!$A$1&amp;"'!"&amp;$D$1&amp;References!$H5))</f>
        <v>1</v>
      </c>
      <c r="H4" s="133">
        <f t="shared" ref="H4:H9" si="1">IF($M4&gt;0,IF($E4&gt;$G4,3,IF($E4=$G4,1,0)),0)</f>
        <v>3</v>
      </c>
      <c r="I4" s="133">
        <f t="shared" ref="I4:I9" si="2">IF($M4&gt;0,IF($E4&lt;$G4,3,IF($E4=$G4,1,0)),0)</f>
        <v>0</v>
      </c>
      <c r="L4" s="35"/>
      <c r="M4" s="133">
        <f t="shared" ref="M4:M9" si="3">IF(AND($E4&lt;&gt;"",$G4&lt;&gt;""),1,0)</f>
        <v>1</v>
      </c>
      <c r="N4" s="133"/>
      <c r="O4" s="133" t="s">
        <v>101</v>
      </c>
      <c r="P4" s="789" t="str">
        <f>VLOOKUP($Q$1&amp;ROW($A1),Groups!$B$7:$D$35,3,0)</f>
        <v>Türkiye</v>
      </c>
      <c r="Q4" s="133">
        <f t="shared" ref="Q4:Q7" si="4">SUMIF($B$4:$B$9,P4,$H$4:$H$9)+SUMIF($D$4:$D$9,P4,$I$4:$I$9)</f>
        <v>6</v>
      </c>
      <c r="R4" s="133">
        <f t="shared" ref="R4:R7" si="5">S4-T4</f>
        <v>1</v>
      </c>
      <c r="S4" s="133">
        <f t="shared" ref="S4:S7" si="6">SUMIF($B$4:$B$9,$P4,$E$4:$E$9)+SUMIF($D$4:$D$9,$P4,$G$4:$G$9)</f>
        <v>3</v>
      </c>
      <c r="T4" s="133">
        <f t="shared" ref="T4:T7" si="7">SUMIF($B$4:$B$9,$P4,$G$4:$G$9)+SUMIF($D$4:$D$9,$P4,$E$4:$E$9)</f>
        <v>2</v>
      </c>
      <c r="U4" s="133">
        <f t="shared" ref="U4:U7" si="8">COUNTIFS($B$4:$B$9,$P4,$H$4:$H$9,"=3")+COUNTIFS($D$4:$D$9,$P4,$I$4:$I$9,"=3")</f>
        <v>2</v>
      </c>
      <c r="V4" s="790">
        <f>$Q4*FactorPts+(GDzero+$R4)*FactorGD+$S4*FactorFor+$U4*FactorWins+$W4*FactorDirC3+$X4*FactorDirC2+$Y4*FactorDirC43+$Z4*FactorDirC42+$AA4*FactorDirC42+$AB4*FactorFairPlay+$AE4*FactorPenalty+(100-$AF4)*($M$10&gt;0)*FactorRank+(8-ROW())*FactorRow</f>
        <v>60051030</v>
      </c>
      <c r="W4" s="133">
        <f t="shared" ref="W4:W7" si="9">SUMIFS($X$18:$X$35,$P$18:$P$35,$P4)</f>
        <v>0</v>
      </c>
      <c r="X4" s="133">
        <f t="shared" ref="X4:X7" si="10">IF($L18="",0,$L18)+SUMIFS($Z$18:$Z$35,$P$18:$P$35,$P4)</f>
        <v>0</v>
      </c>
      <c r="Y4" s="153">
        <f t="shared" ref="Y4:Y7" si="11">SUMIFS($AD$18:$AD$35,$P$18:$P$35,$P4)</f>
        <v>0</v>
      </c>
      <c r="Z4" s="153">
        <f t="shared" ref="Z4:Z7" si="12">SUMIFS($AE$18:$AE$35,$P$18:$P$35,$P4)</f>
        <v>0</v>
      </c>
      <c r="AA4" s="133">
        <f t="shared" ref="AA4:AA7" si="13">IF($M18="",0,$M18)</f>
        <v>0</v>
      </c>
      <c r="AB4" s="133">
        <f>SUMIFS(FairPlayPoints1,FairPlayTeams1,$P4)+SUMIFS(FairPlayPoints2,FairPlayTeams2,$P4)</f>
        <v>0</v>
      </c>
      <c r="AC4" s="133" t="b">
        <f t="shared" ref="AC4:AC7" si="14">(Q4+T4&gt;0)</f>
        <v>1</v>
      </c>
      <c r="AD4" s="791">
        <f>$Q4*FactorPts+(GDzero+$R4)*FactorGD+$S4*FactorFor</f>
        <v>60051030</v>
      </c>
      <c r="AE4" s="133">
        <f t="shared" ref="AE4:AE7" si="15">IF(OR(AND($Y$11&gt;0,OR(AND($B$8=$P4,$J$8&gt;$L$8),AND($D$8=$P4,$J$8&lt;$L$8))),AND($Y$12&gt;0,OR(AND($B$9=$P4,$J$9&gt;$L$9),AND($D$9=$P4,$J$9&lt;$L$9)))),1,0)</f>
        <v>0</v>
      </c>
      <c r="AF4" s="133">
        <f t="array" ref="AF4">INDEX(Language!$D$5:$D$63,MATCH($P4,Language!$E$5:$E$63,0),1)</f>
        <v>7</v>
      </c>
      <c r="AG4" s="133"/>
    </row>
    <row r="5" ht="14.25" customHeight="1">
      <c r="B5" s="792" t="str">
        <f>INDIRECT("'"&amp;References!$A$1&amp;"'!"&amp;$B$1&amp;References!$G6)</f>
        <v>Portugal</v>
      </c>
      <c r="C5" s="793" t="s">
        <v>117</v>
      </c>
      <c r="D5" s="794" t="str">
        <f>INDIRECT("'"&amp;References!$A$1&amp;"'!"&amp;$D$1&amp;References!$G6)</f>
        <v>Czechia</v>
      </c>
      <c r="E5" s="792">
        <f>IF(OR(INDIRECT("'"&amp;References!$A$1&amp;"'!"&amp;$B$1&amp;References!$H6)="",INDIRECT("'"&amp;References!$A$1&amp;"'!"&amp;$D$1&amp;References!$H6)=""),"",INDIRECT("'"&amp;References!$A$1&amp;"'!"&amp;$B$1&amp;References!$H6))</f>
        <v>2</v>
      </c>
      <c r="F5" s="793" t="s">
        <v>117</v>
      </c>
      <c r="G5" s="795">
        <f>IF(OR(INDIRECT("'"&amp;References!$A$1&amp;"'!"&amp;$B$1&amp;References!$H6)="",INDIRECT("'"&amp;References!$A$1&amp;"'!"&amp;$D$1&amp;References!$H6)=""),"",INDIRECT("'"&amp;References!$A$1&amp;"'!"&amp;$D$1&amp;References!$H6))</f>
        <v>0</v>
      </c>
      <c r="H5" s="133">
        <f t="shared" si="1"/>
        <v>3</v>
      </c>
      <c r="I5" s="133">
        <f t="shared" si="2"/>
        <v>0</v>
      </c>
      <c r="L5" s="35"/>
      <c r="M5" s="133">
        <f t="shared" si="3"/>
        <v>1</v>
      </c>
      <c r="N5" s="133"/>
      <c r="O5" s="133" t="s">
        <v>102</v>
      </c>
      <c r="P5" s="789" t="str">
        <f>VLOOKUP($Q$1&amp;ROW($A2),Groups!$B$7:$D$35,3,0)</f>
        <v>Georgia</v>
      </c>
      <c r="Q5" s="133">
        <f t="shared" si="4"/>
        <v>3</v>
      </c>
      <c r="R5" s="133">
        <f t="shared" si="5"/>
        <v>-1</v>
      </c>
      <c r="S5" s="133">
        <f t="shared" si="6"/>
        <v>3</v>
      </c>
      <c r="T5" s="133">
        <f t="shared" si="7"/>
        <v>4</v>
      </c>
      <c r="U5" s="133">
        <f t="shared" si="8"/>
        <v>1</v>
      </c>
      <c r="V5" s="790">
        <f>$Q5*FactorPts+(GDzero+$R5)*FactorGD+$S5*FactorFor+$U5*FactorWins+$W5*FactorDirC3+$X5*FactorDirC2+$Y5*FactorDirC43+$Z5*FactorDirC42+$AA5*FactorDirC42+$AB5*FactorFairPlay+$AE5*FactorPenalty+(100-$AF5)*($M$10&gt;0)*FactorRank+(8-ROW())*FactorRow</f>
        <v>30049030</v>
      </c>
      <c r="W5" s="133">
        <f t="shared" si="9"/>
        <v>0</v>
      </c>
      <c r="X5" s="133">
        <f t="shared" si="10"/>
        <v>0</v>
      </c>
      <c r="Y5" s="153">
        <f t="shared" si="11"/>
        <v>0</v>
      </c>
      <c r="Z5" s="153">
        <f t="shared" si="12"/>
        <v>0</v>
      </c>
      <c r="AA5" s="133">
        <f t="shared" si="13"/>
        <v>0</v>
      </c>
      <c r="AB5" s="133">
        <f>SUMIFS(FairPlayPoints1,FairPlayTeams1,$P5)+SUMIFS(FairPlayPoints2,FairPlayTeams2,$P5)</f>
        <v>0</v>
      </c>
      <c r="AC5" s="133" t="b">
        <f t="shared" si="14"/>
        <v>1</v>
      </c>
      <c r="AD5" s="791">
        <f>$Q5*FactorPts+(GDzero+$R5)*FactorGD+$S5*FactorFor</f>
        <v>30049030</v>
      </c>
      <c r="AE5" s="133">
        <f t="shared" si="15"/>
        <v>0</v>
      </c>
      <c r="AF5" s="133">
        <f t="array" ref="AF5">INDEX(Language!$D$5:$D$63,MATCH($P5,Language!$E$5:$E$63,0),1)</f>
        <v>34</v>
      </c>
    </row>
    <row r="6" ht="14.25" customHeight="1">
      <c r="B6" s="792" t="str">
        <f>INDIRECT("'"&amp;References!$A$1&amp;"'!"&amp;$B$1&amp;References!$G7)</f>
        <v>Georgia</v>
      </c>
      <c r="C6" s="793" t="s">
        <v>117</v>
      </c>
      <c r="D6" s="794" t="str">
        <f>INDIRECT("'"&amp;References!$A$1&amp;"'!"&amp;$D$1&amp;References!$G7)</f>
        <v>Czechia</v>
      </c>
      <c r="E6" s="792">
        <f>IF(OR(INDIRECT("'"&amp;References!$A$1&amp;"'!"&amp;$B$1&amp;References!$H7)="",INDIRECT("'"&amp;References!$A$1&amp;"'!"&amp;$D$1&amp;References!$H7)=""),"",INDIRECT("'"&amp;References!$A$1&amp;"'!"&amp;$B$1&amp;References!$H7))</f>
        <v>2</v>
      </c>
      <c r="F6" s="793" t="s">
        <v>117</v>
      </c>
      <c r="G6" s="795">
        <f>IF(OR(INDIRECT("'"&amp;References!$A$1&amp;"'!"&amp;$B$1&amp;References!$H7)="",INDIRECT("'"&amp;References!$A$1&amp;"'!"&amp;$D$1&amp;References!$H7)=""),"",INDIRECT("'"&amp;References!$A$1&amp;"'!"&amp;$D$1&amp;References!$H7))</f>
        <v>1</v>
      </c>
      <c r="H6" s="133">
        <f t="shared" si="1"/>
        <v>3</v>
      </c>
      <c r="I6" s="133">
        <f t="shared" si="2"/>
        <v>0</v>
      </c>
      <c r="L6" s="35"/>
      <c r="M6" s="133">
        <f t="shared" si="3"/>
        <v>1</v>
      </c>
      <c r="N6" s="133"/>
      <c r="O6" s="133" t="s">
        <v>118</v>
      </c>
      <c r="P6" s="789" t="str">
        <f>VLOOKUP($Q$1&amp;ROW($A3),Groups!$B$7:$D$35,3,0)</f>
        <v>Portugal</v>
      </c>
      <c r="Q6" s="133">
        <f t="shared" si="4"/>
        <v>9</v>
      </c>
      <c r="R6" s="133">
        <f t="shared" si="5"/>
        <v>4</v>
      </c>
      <c r="S6" s="133">
        <f t="shared" si="6"/>
        <v>4</v>
      </c>
      <c r="T6" s="133">
        <f t="shared" si="7"/>
        <v>0</v>
      </c>
      <c r="U6" s="133">
        <f t="shared" si="8"/>
        <v>3</v>
      </c>
      <c r="V6" s="790">
        <f>$Q6*FactorPts+(GDzero+$R6)*FactorGD+$S6*FactorFor+$U6*FactorWins+$W6*FactorDirC3+$X6*FactorDirC2+$Y6*FactorDirC43+$Z6*FactorDirC42+$AA6*FactorDirC42+$AB6*FactorFairPlay+$AE6*FactorPenalty+(100-$AF6)*($M$10&gt;0)*FactorRank+(8-ROW())*FactorRow</f>
        <v>90054040</v>
      </c>
      <c r="W6" s="133">
        <f t="shared" si="9"/>
        <v>0</v>
      </c>
      <c r="X6" s="133">
        <f t="shared" si="10"/>
        <v>0</v>
      </c>
      <c r="Y6" s="153">
        <f t="shared" si="11"/>
        <v>0</v>
      </c>
      <c r="Z6" s="153">
        <f t="shared" si="12"/>
        <v>0</v>
      </c>
      <c r="AA6" s="133">
        <f t="shared" si="13"/>
        <v>0</v>
      </c>
      <c r="AB6" s="133">
        <f>SUMIFS(FairPlayPoints1,FairPlayTeams1,$P6)+SUMIFS(FairPlayPoints2,FairPlayTeams2,$P6)</f>
        <v>0</v>
      </c>
      <c r="AC6" s="133" t="b">
        <f t="shared" si="14"/>
        <v>1</v>
      </c>
      <c r="AD6" s="791">
        <f>$Q6*FactorPts+(GDzero+$R6)*FactorGD+$S6*FactorFor</f>
        <v>90054040</v>
      </c>
      <c r="AE6" s="133">
        <f t="shared" si="15"/>
        <v>0</v>
      </c>
      <c r="AF6" s="133">
        <f t="array" ref="AF6">INDEX(Language!$D$5:$D$63,MATCH($P6,Language!$E$5:$E$63,0),1)</f>
        <v>1</v>
      </c>
    </row>
    <row r="7" ht="14.25" customHeight="1">
      <c r="B7" s="792" t="str">
        <f>INDIRECT("'"&amp;References!$A$1&amp;"'!"&amp;$B$1&amp;References!$G8)</f>
        <v>Türkiye</v>
      </c>
      <c r="C7" s="793" t="s">
        <v>117</v>
      </c>
      <c r="D7" s="794" t="str">
        <f>INDIRECT("'"&amp;References!$A$1&amp;"'!"&amp;$D$1&amp;References!$G8)</f>
        <v>Portugal</v>
      </c>
      <c r="E7" s="792">
        <f>IF(OR(INDIRECT("'"&amp;References!$A$1&amp;"'!"&amp;$B$1&amp;References!$H8)="",INDIRECT("'"&amp;References!$A$1&amp;"'!"&amp;$D$1&amp;References!$H8)=""),"",INDIRECT("'"&amp;References!$A$1&amp;"'!"&amp;$B$1&amp;References!$H8))</f>
        <v>0</v>
      </c>
      <c r="F7" s="793" t="s">
        <v>117</v>
      </c>
      <c r="G7" s="795">
        <f>IF(OR(INDIRECT("'"&amp;References!$A$1&amp;"'!"&amp;$B$1&amp;References!$H8)="",INDIRECT("'"&amp;References!$A$1&amp;"'!"&amp;$D$1&amp;References!$H8)=""),"",INDIRECT("'"&amp;References!$A$1&amp;"'!"&amp;$D$1&amp;References!$H8))</f>
        <v>1</v>
      </c>
      <c r="H7" s="133">
        <f t="shared" si="1"/>
        <v>0</v>
      </c>
      <c r="I7" s="133">
        <f t="shared" si="2"/>
        <v>3</v>
      </c>
      <c r="L7" s="35"/>
      <c r="M7" s="133">
        <f t="shared" si="3"/>
        <v>1</v>
      </c>
      <c r="N7" s="133"/>
      <c r="O7" s="133" t="s">
        <v>119</v>
      </c>
      <c r="P7" s="789" t="str">
        <f>VLOOKUP($Q$1&amp;ROW($A4),Groups!$B$7:$D$35,3,0)</f>
        <v>Czechia</v>
      </c>
      <c r="Q7" s="133">
        <f t="shared" si="4"/>
        <v>0</v>
      </c>
      <c r="R7" s="133">
        <f t="shared" si="5"/>
        <v>-4</v>
      </c>
      <c r="S7" s="133">
        <f t="shared" si="6"/>
        <v>1</v>
      </c>
      <c r="T7" s="133">
        <f t="shared" si="7"/>
        <v>5</v>
      </c>
      <c r="U7" s="133">
        <f t="shared" si="8"/>
        <v>0</v>
      </c>
      <c r="V7" s="790">
        <f>$Q7*FactorPts+(GDzero+$R7)*FactorGD+$S7*FactorFor+$U7*FactorWins+$W7*FactorDirC3+$X7*FactorDirC2+$Y7*FactorDirC43+$Z7*FactorDirC42+$AA7*FactorDirC42+$AB7*FactorFairPlay+$AE7*FactorPenalty+(100-$AF7)*($M$10&gt;0)*FactorRank+(8-ROW())*FactorRow</f>
        <v>46010.00008</v>
      </c>
      <c r="W7" s="133">
        <f t="shared" si="9"/>
        <v>0</v>
      </c>
      <c r="X7" s="133">
        <f t="shared" si="10"/>
        <v>0</v>
      </c>
      <c r="Y7" s="153">
        <f t="shared" si="11"/>
        <v>0</v>
      </c>
      <c r="Z7" s="153">
        <f t="shared" si="12"/>
        <v>0</v>
      </c>
      <c r="AA7" s="133">
        <f t="shared" si="13"/>
        <v>0</v>
      </c>
      <c r="AB7" s="133">
        <f>SUMIFS(FairPlayPoints1,FairPlayTeams1,$P7)+SUMIFS(FairPlayPoints2,FairPlayTeams2,$P7)</f>
        <v>0</v>
      </c>
      <c r="AC7" s="133" t="b">
        <f t="shared" si="14"/>
        <v>1</v>
      </c>
      <c r="AD7" s="791">
        <f>$Q7*FactorPts+(GDzero+$R7)*FactorGD+$S7*FactorFor</f>
        <v>46010</v>
      </c>
      <c r="AE7" s="133">
        <f t="shared" si="15"/>
        <v>0</v>
      </c>
      <c r="AF7" s="133">
        <f t="array" ref="AF7">INDEX(Language!$D$5:$D$63,MATCH($P7,Language!$E$5:$E$63,0),1)</f>
        <v>17</v>
      </c>
    </row>
    <row r="8" ht="14.25" customHeight="1">
      <c r="B8" s="792" t="str">
        <f>INDIRECT("'"&amp;References!$A$1&amp;"'!"&amp;$B$1&amp;References!$G9)</f>
        <v>Georgia</v>
      </c>
      <c r="C8" s="793" t="s">
        <v>117</v>
      </c>
      <c r="D8" s="794" t="str">
        <f>INDIRECT("'"&amp;References!$A$1&amp;"'!"&amp;$D$1&amp;References!$G9)</f>
        <v>Portugal</v>
      </c>
      <c r="E8" s="792">
        <f>IF(OR(INDIRECT("'"&amp;References!$A$1&amp;"'!"&amp;$B$1&amp;References!$H9)="",INDIRECT("'"&amp;References!$A$1&amp;"'!"&amp;$D$1&amp;References!$H9)=""),"",INDIRECT("'"&amp;References!$A$1&amp;"'!"&amp;$B$1&amp;References!$H9))</f>
        <v>0</v>
      </c>
      <c r="F8" s="793" t="s">
        <v>117</v>
      </c>
      <c r="G8" s="795">
        <f>IF(OR(INDIRECT("'"&amp;References!$A$1&amp;"'!"&amp;$B$1&amp;References!$H9)="",INDIRECT("'"&amp;References!$A$1&amp;"'!"&amp;$D$1&amp;References!$H9)=""),"",INDIRECT("'"&amp;References!$A$1&amp;"'!"&amp;$D$1&amp;References!$H9))</f>
        <v>1</v>
      </c>
      <c r="H8" s="133">
        <f t="shared" si="1"/>
        <v>0</v>
      </c>
      <c r="I8" s="133">
        <f t="shared" si="2"/>
        <v>3</v>
      </c>
      <c r="J8" s="153" t="str">
        <f>IF(OR(INDIRECT("'"&amp;References!$A$1&amp;"'!"&amp;$B$1&amp;(References!$H9+2))="",INDIRECT("'"&amp;References!$A$1&amp;"'!"&amp;$D$1&amp;(References!$H9+2))=""),"",INDIRECT("'"&amp;References!$A$1&amp;"'!"&amp;$B$1&amp;(References!$H9+2)))</f>
        <v/>
      </c>
      <c r="K8" s="133" t="s">
        <v>1021</v>
      </c>
      <c r="L8" s="35" t="str">
        <f>IF(OR(INDIRECT("'"&amp;References!$A$1&amp;"'!"&amp;$B$1&amp;(References!$H9+2))="",INDIRECT("'"&amp;References!$A$1&amp;"'!"&amp;$D$1&amp;(References!$H9+2))=""),"",INDIRECT("'"&amp;References!$A$1&amp;"'!"&amp;$D$1&amp;(References!$H9+2)))</f>
        <v/>
      </c>
      <c r="M8" s="133">
        <f t="shared" si="3"/>
        <v>1</v>
      </c>
      <c r="N8" s="133"/>
      <c r="O8" s="133"/>
      <c r="Z8" s="336"/>
    </row>
    <row r="9" ht="14.25" customHeight="1">
      <c r="B9" s="792" t="str">
        <f>INDIRECT("'"&amp;References!$A$1&amp;"'!"&amp;$B$1&amp;References!$G10)</f>
        <v>Czechia</v>
      </c>
      <c r="C9" s="793" t="s">
        <v>117</v>
      </c>
      <c r="D9" s="794" t="str">
        <f>INDIRECT("'"&amp;References!$A$1&amp;"'!"&amp;$D$1&amp;References!$G10)</f>
        <v>Türkiye</v>
      </c>
      <c r="E9" s="792">
        <f>IF(OR(INDIRECT("'"&amp;References!$A$1&amp;"'!"&amp;$B$1&amp;References!$H10)="",INDIRECT("'"&amp;References!$A$1&amp;"'!"&amp;$D$1&amp;References!$H10)=""),"",INDIRECT("'"&amp;References!$A$1&amp;"'!"&amp;$B$1&amp;References!$H10))</f>
        <v>0</v>
      </c>
      <c r="F9" s="793" t="s">
        <v>117</v>
      </c>
      <c r="G9" s="795">
        <f>IF(OR(INDIRECT("'"&amp;References!$A$1&amp;"'!"&amp;$B$1&amp;References!$H10)="",INDIRECT("'"&amp;References!$A$1&amp;"'!"&amp;$D$1&amp;References!$H10)=""),"",INDIRECT("'"&amp;References!$A$1&amp;"'!"&amp;$D$1&amp;References!$H10))</f>
        <v>1</v>
      </c>
      <c r="H9" s="133">
        <f t="shared" si="1"/>
        <v>0</v>
      </c>
      <c r="I9" s="133">
        <f t="shared" si="2"/>
        <v>3</v>
      </c>
      <c r="J9" s="153" t="str">
        <f>IF(OR(INDIRECT("'"&amp;References!$A$1&amp;"'!"&amp;$B$1&amp;(References!$H10+2))="",INDIRECT("'"&amp;References!$A$1&amp;"'!"&amp;$D$1&amp;(References!$H10+2))=""),"",INDIRECT("'"&amp;References!$A$1&amp;"'!"&amp;$B$1&amp;(References!$H10+2)))</f>
        <v/>
      </c>
      <c r="K9" s="133" t="s">
        <v>1021</v>
      </c>
      <c r="L9" s="35" t="str">
        <f>IF(OR(INDIRECT("'"&amp;References!$A$1&amp;"'!"&amp;$B$1&amp;(References!$H10+2))="",INDIRECT("'"&amp;References!$A$1&amp;"'!"&amp;$D$1&amp;(References!$H10+2))=""),"",INDIRECT("'"&amp;References!$A$1&amp;"'!"&amp;$D$1&amp;(References!$H10+2)))</f>
        <v/>
      </c>
      <c r="M9" s="133">
        <f t="shared" si="3"/>
        <v>1</v>
      </c>
      <c r="N9" s="133"/>
      <c r="O9" s="133"/>
      <c r="Z9" s="796" t="s">
        <v>1800</v>
      </c>
    </row>
    <row r="10" ht="14.25" customHeight="1">
      <c r="L10" s="693" t="s">
        <v>1200</v>
      </c>
      <c r="M10" s="797">
        <f>SUM($M$4:$M$9)</f>
        <v>6</v>
      </c>
      <c r="N10" s="133"/>
      <c r="O10" s="133"/>
      <c r="P10" s="798" t="s">
        <v>1801</v>
      </c>
      <c r="Q10" s="429" t="s">
        <v>113</v>
      </c>
      <c r="R10" s="429" t="s">
        <v>114</v>
      </c>
      <c r="S10" s="429" t="s">
        <v>115</v>
      </c>
      <c r="T10" s="429" t="s">
        <v>116</v>
      </c>
      <c r="U10" s="429" t="s">
        <v>1802</v>
      </c>
      <c r="V10" s="429" t="s">
        <v>1710</v>
      </c>
      <c r="X10" s="657" t="s">
        <v>1803</v>
      </c>
      <c r="Y10" s="429" t="s">
        <v>1804</v>
      </c>
      <c r="Z10" s="429" t="s">
        <v>1805</v>
      </c>
      <c r="AA10" s="429" t="s">
        <v>1806</v>
      </c>
      <c r="AB10" s="429" t="s">
        <v>1807</v>
      </c>
      <c r="AC10" s="429" t="s">
        <v>1808</v>
      </c>
      <c r="AD10" s="429" t="s">
        <v>1809</v>
      </c>
      <c r="AE10" s="429" t="s">
        <v>1799</v>
      </c>
    </row>
    <row r="11" ht="14.25" customHeight="1">
      <c r="B11" s="657"/>
      <c r="C11" s="133"/>
      <c r="D11" s="657"/>
      <c r="O11" s="799" t="s">
        <v>101</v>
      </c>
      <c r="P11" s="800" t="str">
        <f t="shared" ref="P11:U11" si="16">INDEX(P$4:P$7,MATCH($V11,$V$4:$V$7,0))</f>
        <v>Portugal</v>
      </c>
      <c r="Q11" s="801">
        <f t="shared" si="16"/>
        <v>9</v>
      </c>
      <c r="R11" s="802">
        <f t="shared" si="16"/>
        <v>4</v>
      </c>
      <c r="S11" s="802">
        <f t="shared" si="16"/>
        <v>4</v>
      </c>
      <c r="T11" s="802">
        <f t="shared" si="16"/>
        <v>0</v>
      </c>
      <c r="U11" s="802">
        <f t="shared" si="16"/>
        <v>3</v>
      </c>
      <c r="V11" s="803">
        <f t="shared" ref="V11:V14" si="18">LARGE($V$4:$V$7,ROW(A1))</f>
        <v>90054040</v>
      </c>
      <c r="X11" s="804">
        <f>IF(AND(OR(TRUNC($V$11,4)=TRUNC($V$12,4),TRUNC($V$11,4)=TRUNC($V$13,4),TRUNC($V$11,4)=TRUNC($V$14,4),TRUNC($V$12,4)=TRUNC($V$13,4),TRUNC($V$12,4)=TRUNC($V$14,4),TRUNC($V$13,4)=TRUNC($V$14,4)),$M$10&gt;0),1,0)</f>
        <v>0</v>
      </c>
      <c r="Y11" s="133">
        <f>IF(AND(VLOOKUP($B$8,$P$4:$AD$7,15,0)=VLOOKUP($D$8,$P$4:$AD$7,15,0),$E$8=$G$8,COUNTIF($Q$4:$Q$7,VLOOKUP($B$8,$P$4:$Q$7,2,0))=2,$M$10=6),1,0)</f>
        <v>0</v>
      </c>
      <c r="Z11" s="805" t="b">
        <f t="shared" ref="Z11:Z14" si="19">VLOOKUP($P11,$E$18:$M$21,8,0)&lt;&gt;""</f>
        <v>0</v>
      </c>
      <c r="AA11" s="806" t="b">
        <f t="shared" ref="AA11:AA14" si="20">VLOOKUP($P11,$E$18:$M$21,9,0)&lt;&gt;""</f>
        <v>0</v>
      </c>
      <c r="AB11" s="807" t="b">
        <f t="shared" ref="AB11:AB14" si="21">SUMPRODUCT(1*(LEN($Z$18:$Z$35)&gt;0)*($P$18:$P$35=$P11))&gt;0</f>
        <v>0</v>
      </c>
      <c r="AC11" s="807" t="b">
        <f t="shared" ref="AC11:AC14" si="22">SUMPRODUCT(1*(LEN($AE$18:$AE$35)&gt;0)*($P$18:$P$35=$P11))&gt;0</f>
        <v>0</v>
      </c>
      <c r="AD11" s="806" t="str">
        <f t="shared" ref="AD11:AD14" si="23">IF($Z11,VLOOKUP($P11,$E$18:$M$21,8,0),IF($AA11,VLOOKUP($P11,$E$18:$M$21,9,0),IF($AB11,SUMIFS($Z$18:$Z$35,$P$18:$P$35,$P11),IF($AC11,SUMIFS($AE$18:$AE$35,$P$18:$P$35,$P11),""))))</f>
        <v/>
      </c>
      <c r="AE11" s="808" t="str">
        <f t="shared" ref="AE11:AE14" si="24">IF(OR(AND($Y$11&gt;0,OR($B$8=$P11,$D$8=$P11)),AND($Y$12&gt;0,OR($B$9=$P11,$D$9=$P11))),SUMIF($B$8:$B$9,$P11,$J$8:$J$9)+SUMIF($D$8:$D$9,$P11,$L$8:$L$9),"")</f>
        <v/>
      </c>
    </row>
    <row r="12" ht="14.25" customHeight="1">
      <c r="B12" s="133"/>
      <c r="C12" s="133"/>
      <c r="D12" s="133"/>
      <c r="O12" s="809" t="s">
        <v>102</v>
      </c>
      <c r="P12" s="153" t="str">
        <f t="shared" ref="P12:U12" si="17">INDEX(P$4:P$7,MATCH($V12,$V$4:$V$7,0))</f>
        <v>Türkiye</v>
      </c>
      <c r="Q12" s="163">
        <f t="shared" si="17"/>
        <v>6</v>
      </c>
      <c r="R12" s="133">
        <f t="shared" si="17"/>
        <v>1</v>
      </c>
      <c r="S12" s="133">
        <f t="shared" si="17"/>
        <v>3</v>
      </c>
      <c r="T12" s="133">
        <f t="shared" si="17"/>
        <v>2</v>
      </c>
      <c r="U12" s="133">
        <f t="shared" si="17"/>
        <v>2</v>
      </c>
      <c r="V12" s="810">
        <f t="shared" si="18"/>
        <v>60051030</v>
      </c>
      <c r="Y12" s="133">
        <f>IF(AND(VLOOKUP($B$9,$P$4:$AD$7,15,0)=VLOOKUP($D$9,$P$4:$AD$7,15,0),$E$9=$G$9,COUNTIF($Q$4:$Q$7,VLOOKUP($B$9,$P$4:$Q$7,2,0))=2,$M$10=6),1,0)</f>
        <v>0</v>
      </c>
      <c r="Z12" s="811" t="b">
        <f t="shared" si="19"/>
        <v>0</v>
      </c>
      <c r="AA12" s="133" t="b">
        <f t="shared" si="20"/>
        <v>0</v>
      </c>
      <c r="AB12" s="153" t="b">
        <f t="shared" si="21"/>
        <v>0</v>
      </c>
      <c r="AC12" s="153" t="b">
        <f t="shared" si="22"/>
        <v>0</v>
      </c>
      <c r="AD12" s="133" t="str">
        <f t="shared" si="23"/>
        <v/>
      </c>
      <c r="AE12" s="812" t="str">
        <f t="shared" si="24"/>
        <v/>
      </c>
    </row>
    <row r="13" ht="14.25" customHeight="1">
      <c r="B13" s="133"/>
      <c r="C13" s="133"/>
      <c r="D13" s="133"/>
      <c r="O13" s="809" t="s">
        <v>118</v>
      </c>
      <c r="P13" s="153" t="str">
        <f t="shared" ref="P13:U13" si="25">INDEX(P$4:P$7,MATCH($V13,$V$4:$V$7,0))</f>
        <v>Georgia</v>
      </c>
      <c r="Q13" s="163">
        <f t="shared" si="25"/>
        <v>3</v>
      </c>
      <c r="R13" s="133">
        <f t="shared" si="25"/>
        <v>-1</v>
      </c>
      <c r="S13" s="133">
        <f t="shared" si="25"/>
        <v>3</v>
      </c>
      <c r="T13" s="133">
        <f t="shared" si="25"/>
        <v>4</v>
      </c>
      <c r="U13" s="133">
        <f t="shared" si="25"/>
        <v>1</v>
      </c>
      <c r="V13" s="810">
        <f t="shared" si="18"/>
        <v>30049030</v>
      </c>
      <c r="Z13" s="811" t="b">
        <f t="shared" si="19"/>
        <v>0</v>
      </c>
      <c r="AA13" s="133" t="b">
        <f t="shared" si="20"/>
        <v>0</v>
      </c>
      <c r="AB13" s="153" t="b">
        <f t="shared" si="21"/>
        <v>0</v>
      </c>
      <c r="AC13" s="153" t="b">
        <f t="shared" si="22"/>
        <v>0</v>
      </c>
      <c r="AD13" s="133" t="str">
        <f t="shared" si="23"/>
        <v/>
      </c>
      <c r="AE13" s="812" t="str">
        <f t="shared" si="24"/>
        <v/>
      </c>
    </row>
    <row r="14" ht="14.25" customHeight="1">
      <c r="B14" s="133"/>
      <c r="C14" s="133"/>
      <c r="D14" s="133"/>
      <c r="F14" s="133"/>
      <c r="G14" s="35"/>
      <c r="O14" s="813" t="s">
        <v>119</v>
      </c>
      <c r="P14" s="814" t="str">
        <f t="shared" ref="P14:U14" si="26">INDEX(P$4:P$7,MATCH($V14,$V$4:$V$7,0))</f>
        <v>Czechia</v>
      </c>
      <c r="Q14" s="815">
        <f t="shared" si="26"/>
        <v>0</v>
      </c>
      <c r="R14" s="816">
        <f t="shared" si="26"/>
        <v>-4</v>
      </c>
      <c r="S14" s="816">
        <f t="shared" si="26"/>
        <v>1</v>
      </c>
      <c r="T14" s="816">
        <f t="shared" si="26"/>
        <v>5</v>
      </c>
      <c r="U14" s="816">
        <f t="shared" si="26"/>
        <v>0</v>
      </c>
      <c r="V14" s="817">
        <f t="shared" si="18"/>
        <v>46010.00008</v>
      </c>
      <c r="Z14" s="818" t="b">
        <f t="shared" si="19"/>
        <v>0</v>
      </c>
      <c r="AA14" s="819" t="b">
        <f t="shared" si="20"/>
        <v>0</v>
      </c>
      <c r="AB14" s="820" t="b">
        <f t="shared" si="21"/>
        <v>0</v>
      </c>
      <c r="AC14" s="820" t="b">
        <f t="shared" si="22"/>
        <v>0</v>
      </c>
      <c r="AD14" s="819" t="str">
        <f t="shared" si="23"/>
        <v/>
      </c>
      <c r="AE14" s="821" t="str">
        <f t="shared" si="24"/>
        <v/>
      </c>
    </row>
    <row r="15" ht="14.25" customHeight="1">
      <c r="B15" s="133"/>
      <c r="C15" s="133"/>
      <c r="D15" s="133"/>
      <c r="F15" s="133"/>
      <c r="G15" s="35"/>
      <c r="L15" s="429"/>
      <c r="M15" s="429"/>
      <c r="N15" s="429"/>
      <c r="O15" s="133"/>
    </row>
    <row r="16" ht="14.25" customHeight="1">
      <c r="B16" s="133"/>
      <c r="C16" s="133"/>
      <c r="D16" s="657"/>
      <c r="E16" s="822"/>
      <c r="F16" s="822"/>
      <c r="G16" s="823" t="s">
        <v>1810</v>
      </c>
      <c r="M16" s="429"/>
      <c r="N16" s="429"/>
      <c r="O16" s="133"/>
      <c r="W16" s="824" t="s">
        <v>1811</v>
      </c>
      <c r="AD16" s="824" t="s">
        <v>1812</v>
      </c>
      <c r="AF16" s="825" t="b">
        <f>AND($Q$4=$Q$5,$Q$4=$Q$6,$Q$4=$Q$7)</f>
        <v>0</v>
      </c>
    </row>
    <row r="17" ht="14.25" customHeight="1">
      <c r="B17" s="133"/>
      <c r="C17" s="133"/>
      <c r="D17" s="133"/>
      <c r="G17" s="826"/>
      <c r="H17" s="802" t="str">
        <f>LEFT($P$4,3)</f>
        <v>Tür</v>
      </c>
      <c r="I17" s="802" t="str">
        <f>LEFT($P$5,3)</f>
        <v>Geo</v>
      </c>
      <c r="J17" s="802" t="str">
        <f>LEFT($P$6,3)</f>
        <v>Por</v>
      </c>
      <c r="K17" s="827" t="str">
        <f>LEFT($P$7,3)</f>
        <v>Cze</v>
      </c>
      <c r="L17" s="429" t="s">
        <v>1813</v>
      </c>
      <c r="M17" s="429" t="s">
        <v>1814</v>
      </c>
      <c r="N17" s="429"/>
      <c r="O17" s="133"/>
      <c r="Q17" s="429" t="s">
        <v>113</v>
      </c>
      <c r="R17" s="429" t="s">
        <v>114</v>
      </c>
      <c r="S17" s="429" t="s">
        <v>115</v>
      </c>
      <c r="T17" s="429" t="s">
        <v>116</v>
      </c>
      <c r="U17" s="429"/>
      <c r="V17" s="429" t="s">
        <v>1798</v>
      </c>
      <c r="W17" s="429" t="s">
        <v>1815</v>
      </c>
      <c r="X17" s="828" t="s">
        <v>1816</v>
      </c>
      <c r="Y17" s="429" t="s">
        <v>1817</v>
      </c>
      <c r="Z17" s="429" t="s">
        <v>1817</v>
      </c>
      <c r="AA17" s="829" t="s">
        <v>1818</v>
      </c>
      <c r="AD17" s="828" t="s">
        <v>1819</v>
      </c>
      <c r="AE17" s="429" t="s">
        <v>1820</v>
      </c>
    </row>
    <row r="18" ht="14.25" customHeight="1">
      <c r="B18" s="133"/>
      <c r="C18" s="133"/>
      <c r="D18" s="133"/>
      <c r="E18" s="830" t="str">
        <f>$P$4</f>
        <v>Türkiye</v>
      </c>
      <c r="F18" s="831"/>
      <c r="G18" s="831"/>
      <c r="H18" s="832"/>
      <c r="I18" s="802">
        <f>SUMIFS($E$4:$E$9,$B$4:$B$9,$P$4,$D$4:$D$9,$P$5)+SUMIFS($G$4:$G$9,$B$4:$B$9,$P$5,$D$4:$D$9,$P$4)</f>
        <v>2</v>
      </c>
      <c r="J18" s="802">
        <f>SUMIFS($E$4:$E$9,$B$4:$B$9,$P$4,$D$4:$D$9,$P$6)+SUMIFS($G$4:$G$9,$B$4:$B$9,$P$6,$D$4:$D$9,$P$4)</f>
        <v>0</v>
      </c>
      <c r="K18" s="827">
        <f>SUMIFS($E$4:$E$9,$B$4:$B$9,$P$4,$D$4:$D$9,$P$7)+SUMIFS($G$4:$G$9,$B$4:$B$9,$P$7,$D$4:$D$9,$P$4)</f>
        <v>1</v>
      </c>
      <c r="L18" s="833" t="str">
        <f>IF(AND($Q$4=$Q$5,$Q$4&lt;&gt;$Q$6,$Q$4&lt;&gt;$Q$7),IF(I18&gt;H19,3,IF(I18=H19,1,0)),IF(AND($Q$4=$Q$6,$Q$4&lt;&gt;$Q$5,$Q$4&lt;&gt;$Q$7),IF(J18&gt;H20,3,IF(J18=H20,1,0)),IF(AND($Q$4=$Q$7,$Q$4&lt;&gt;$Q$5,$Q$4&lt;&gt;$Q$6),IF(K18&gt;H21,3,IF(K18=H21,1,0)),"")))</f>
        <v/>
      </c>
      <c r="M18" s="833" t="str">
        <f>IF($AF$16,IF(AND($AD$4=$AD$5,$AD$4&lt;&gt;$AD$6,$AD$4&lt;&gt;$AD$7),IF(I18&gt;H19,3,IF(I18=H19,1,0)),IF(AND($AD$4&lt;&gt;$AD$5,$AD$4=$AD$6,$AD$4&lt;&gt;$AD$7),IF(J18&gt;H20,3,IF(J18=H20,1,0)),IF(AND($AD$4&lt;&gt;$AD$5,$AD$4&lt;&gt;$AD$6,$AD$4=$AD$7),IF(K18&gt;H21,3,IF(K18=H21,1,0)),""))),"")</f>
        <v/>
      </c>
      <c r="N18" s="133"/>
      <c r="O18" s="133" t="s">
        <v>101</v>
      </c>
      <c r="P18" s="153" t="str">
        <f>$P$4</f>
        <v>Türkiye</v>
      </c>
      <c r="Q18" s="133">
        <f t="shared" ref="Q18:Q20" si="27">SUMIFS($H$4:$H$9,$B$4:$B$9,$P18,$D$4:$D$9,"&lt;&gt;"&amp;$P$21)+SUMIFS($I$4:$I$9,$B$4:$B$9,"&lt;&gt;"&amp;$P$21,$D$4:$D$9,$P18)</f>
        <v>3</v>
      </c>
      <c r="R18" s="133">
        <f t="shared" ref="R18:R20" si="28">S18-T18</f>
        <v>0</v>
      </c>
      <c r="S18" s="133">
        <f t="shared" ref="S18:S20" si="29">SUMIFS($E$4:$E$9,$B$4:$B$9,$P18,$D$4:$D$9,"&lt;&gt;"&amp;$P$21)+SUMIFS($G$4:$G$9,$B$4:$B$9,"&lt;&gt;"&amp;$P$21,$D$4:$D$9,$P18)</f>
        <v>2</v>
      </c>
      <c r="T18" s="133">
        <f t="shared" ref="T18:T20" si="30">SUMIFS($G$4:$G$9,$B$4:$B$9,$P18,$D$4:$D$9,"&lt;&gt;"&amp;$P$21)+SUMIFS($E$4:$E$9,$B$4:$B$9,"&lt;&gt;"&amp;$P$21,$D$4:$D$9,$P18)</f>
        <v>2</v>
      </c>
      <c r="U18" s="133"/>
      <c r="V18" s="834">
        <f>Q18*FactorPts+(GDzero+R18)*FactorGD+S18*FactorFor</f>
        <v>30050020</v>
      </c>
      <c r="W18" s="133">
        <f t="shared" ref="W18:W20" si="31">RANK(V18,V$18:V$20,1)</f>
        <v>2</v>
      </c>
      <c r="X18" s="133">
        <f t="shared" ref="X18:X20" si="32">IF(AND($Q$4=$Q$5,$Q$4=$Q$6,$Q$4&lt;&gt;$Q$7),W18,0)</f>
        <v>0</v>
      </c>
      <c r="Y18" s="133" t="str">
        <f>IF(AND(V18=V19,V18&lt;&gt;V20),IF(AA18&gt;AA19,3,IF(AA18=AA19,1,0)),IF(AND(V18=V20,V18&lt;&gt;V19),IF(AB18&gt;AB20,3,IF(AB18=AB20,1,0)),""))</f>
        <v/>
      </c>
      <c r="Z18" s="133" t="str">
        <f t="shared" ref="Z18:Z20" si="33">IF(X18&gt;0,Y18,"")</f>
        <v/>
      </c>
      <c r="AA18" s="835">
        <f>$I$18</f>
        <v>2</v>
      </c>
      <c r="AB18" s="836">
        <f>$J$18</f>
        <v>0</v>
      </c>
      <c r="AC18" s="837"/>
      <c r="AD18" s="133">
        <f t="shared" ref="AD18:AD20" si="34">IF(AND($AF$16,$AD$4=$AD$5,$AD$4=$AD$6,$AD$4&lt;&gt;$AD$7),W18,0)</f>
        <v>0</v>
      </c>
      <c r="AE18" s="133" t="str">
        <f t="shared" ref="AE18:AE20" si="35">IF(AD18&gt;0,Y18,"")</f>
        <v/>
      </c>
    </row>
    <row r="19" ht="14.25" customHeight="1">
      <c r="B19" s="133"/>
      <c r="C19" s="133"/>
      <c r="D19" s="133"/>
      <c r="E19" s="838" t="str">
        <f>$P$5</f>
        <v>Georgia</v>
      </c>
      <c r="H19" s="809">
        <f>SUMIFS($E$4:$E$9,$B$4:$B$9,$P$5,$D$4:$D$9,$P$4)+SUMIFS($G$4:$G$9,$B$4:$B$9,$P$4,$D$4:$D$9,$P$5)</f>
        <v>1</v>
      </c>
      <c r="I19" s="839"/>
      <c r="J19" s="133">
        <f>SUMIFS($E$4:$E$9,$B$4:$B$9,$P$5,$D$4:$D$9,$P$6)+SUMIFS($G$4:$G$9,$B$4:$B$9,$P$6,$D$4:$D$9,$P$5)</f>
        <v>0</v>
      </c>
      <c r="K19" s="840">
        <f>SUMIFS($E$4:$E$9,$B$4:$B$9,$P$5,$D$4:$D$9,$P$7)+SUMIFS($G$4:$G$9,$B$4:$B$9,$P$7,$D$4:$D$9,$P$5)</f>
        <v>2</v>
      </c>
      <c r="L19" s="841" t="str">
        <f>IF(AND($Q$5=$Q$4,$Q$5&lt;&gt;$Q$6,$Q$5&lt;&gt;$Q$7),IF(H19&gt;I18,3,IF(H19=I18,1,0)),IF(AND($Q$5=$Q$6,$Q$5&lt;&gt;$Q$4,$Q$5&lt;&gt;$Q$7),IF(J19&gt;I20,3,IF(J19=I20,1,0)),IF(AND($Q$5=$Q$7,$Q$5&lt;&gt;$Q$4,$Q$5&lt;&gt;$Q$6),IF(K19&gt;I21,3,IF(K19=I21,1,0)),"")))</f>
        <v/>
      </c>
      <c r="M19" s="841" t="str">
        <f>IF($AF$16,IF(AND($AD$5=$AD$4,$AD$5&lt;&gt;$AD$6,$AD$5&lt;&gt;$AD$7),IF(H19&gt;I18,3,IF(H19=I18,1,0)),IF(AND($AD$5&lt;&gt;$AD$4,$AD$5=$AD$6,$AD$5&lt;&gt;$AD$7),IF(J19&gt;I20,3,IF(J19=I20,1,0)),IF(AND($AD$5&lt;&gt;$AD$4,$AD$5&lt;&gt;$AD$6,$AD$5=$AD$7),IF(K19&gt;I21,3,IF(K19=I21,1,0)),""))),"")</f>
        <v/>
      </c>
      <c r="N19" s="133"/>
      <c r="O19" s="133" t="s">
        <v>102</v>
      </c>
      <c r="P19" s="153" t="str">
        <f>$P$5</f>
        <v>Georgia</v>
      </c>
      <c r="Q19" s="133">
        <f t="shared" si="27"/>
        <v>0</v>
      </c>
      <c r="R19" s="133">
        <f t="shared" si="28"/>
        <v>-2</v>
      </c>
      <c r="S19" s="133">
        <f t="shared" si="29"/>
        <v>1</v>
      </c>
      <c r="T19" s="133">
        <f t="shared" si="30"/>
        <v>3</v>
      </c>
      <c r="U19" s="133"/>
      <c r="V19" s="834">
        <f>Q19*FactorPts+(GDzero+R19)*FactorGD+S19*FactorFor</f>
        <v>48010</v>
      </c>
      <c r="W19" s="133">
        <f t="shared" si="31"/>
        <v>1</v>
      </c>
      <c r="X19" s="133">
        <f t="shared" si="32"/>
        <v>0</v>
      </c>
      <c r="Y19" s="133" t="str">
        <f>IF(AND(V19=V18,V19&lt;&gt;V20),IF(AA19&gt;AA18,3,IF(AA19=AA18,1,0)),IF(AND(V19=V20,V19&lt;&gt;V18),IF(AC19&gt;AC20,3,IF(AC19=AC20,1,0)),""))</f>
        <v/>
      </c>
      <c r="Z19" s="133" t="str">
        <f t="shared" si="33"/>
        <v/>
      </c>
      <c r="AA19" s="842">
        <f>$H$19</f>
        <v>1</v>
      </c>
      <c r="AB19" s="133"/>
      <c r="AC19" s="843">
        <f>$J$19</f>
        <v>0</v>
      </c>
      <c r="AD19" s="133">
        <f t="shared" si="34"/>
        <v>0</v>
      </c>
      <c r="AE19" s="133" t="str">
        <f t="shared" si="35"/>
        <v/>
      </c>
    </row>
    <row r="20" ht="14.25" customHeight="1">
      <c r="E20" s="838" t="str">
        <f>$P$6</f>
        <v>Portugal</v>
      </c>
      <c r="H20" s="809">
        <f>SUMIFS($E$4:$E$9,$B$4:$B$9,$P$6,$D$4:$D$9,$P$4)+SUMIFS($G$4:$G$9,$B$4:$B$9,$P$4,$D$4:$D$9,$P$6)</f>
        <v>1</v>
      </c>
      <c r="I20" s="133">
        <f>SUMIFS($E$4:$E$9,$B$4:$B$9,$P$6,$D$4:$D$9,$P$5)+SUMIFS($G$4:$G$9,$B$4:$B$9,$P$5,$D$4:$D$9,$P$6)</f>
        <v>1</v>
      </c>
      <c r="J20" s="839"/>
      <c r="K20" s="840">
        <f>SUMIFS($E$4:$E$9,$B$4:$B$9,$P$6,$D$4:$D$9,$P$7)+SUMIFS($G$4:$G$9,$B$4:$B$9,$P$7,$D$4:$D$9,$P$6)</f>
        <v>2</v>
      </c>
      <c r="L20" s="841" t="str">
        <f>IF(AND($Q$6=$Q$4,$Q$6&lt;&gt;$Q$5,$Q$6&lt;&gt;$Q$7),IF(H20&gt;J18,3,IF(H20=J18,1,0)),IF(AND($Q$6=$Q$5,$Q$6&lt;&gt;$Q$4,$Q$6&lt;&gt;$Q$7),IF(I20&gt;J19,3,IF(I20=J19,1,0)),IF(AND($Q$6=$Q$7,$Q$6&lt;&gt;$Q$4,$Q$6&lt;&gt;$Q$5),IF(K20&gt;J21,3,IF(K20=J21,1,0)),"")))</f>
        <v/>
      </c>
      <c r="M20" s="841" t="str">
        <f>IF($AF$16,IF(AND($AD$6=$AD$4,$AD$6&lt;&gt;$AD$5,$AD$6&lt;&gt;$AD$7),IF(H20&gt;J18,3,IF(H20=J18,1,0)),IF(AND($AD$6&lt;&gt;$AD$4,$AD$6=$AD$5,$AD$6&lt;&gt;$AD$7),IF(I20&gt;J19,3,IF(I20=J19,1,0)),IF(AND($AD$6&lt;&gt;$AD$4,$AD$6&lt;&gt;$AD$5,$AD$6=$AD$7),IF(K20&gt;J21,3,IF(K20=J21,1,0)),""))),"")</f>
        <v/>
      </c>
      <c r="N20" s="133"/>
      <c r="O20" s="133" t="s">
        <v>118</v>
      </c>
      <c r="P20" s="153" t="str">
        <f>$P$6</f>
        <v>Portugal</v>
      </c>
      <c r="Q20" s="133">
        <f t="shared" si="27"/>
        <v>6</v>
      </c>
      <c r="R20" s="133">
        <f t="shared" si="28"/>
        <v>2</v>
      </c>
      <c r="S20" s="133">
        <f t="shared" si="29"/>
        <v>2</v>
      </c>
      <c r="T20" s="133">
        <f t="shared" si="30"/>
        <v>0</v>
      </c>
      <c r="U20" s="133"/>
      <c r="V20" s="834">
        <f>Q20*FactorPts+(GDzero+R20)*FactorGD+S20*FactorFor</f>
        <v>60052020</v>
      </c>
      <c r="W20" s="133">
        <f t="shared" si="31"/>
        <v>3</v>
      </c>
      <c r="X20" s="133">
        <f t="shared" si="32"/>
        <v>0</v>
      </c>
      <c r="Y20" s="133" t="str">
        <f>IF(AND(V20=V18,V20&lt;&gt;V19),IF(AB20&gt;AB18,3,IF(AB20=AB18,1,0)),IF(AND(V20=V19,V20&lt;&gt;V18),IF(AC20&gt;AC19,3,IF(AC20=AC19,1,0)),""))</f>
        <v/>
      </c>
      <c r="Z20" s="133" t="str">
        <f t="shared" si="33"/>
        <v/>
      </c>
      <c r="AA20" s="842"/>
      <c r="AB20" s="133">
        <f>$H$20</f>
        <v>1</v>
      </c>
      <c r="AC20" s="843">
        <f>$I$20</f>
        <v>1</v>
      </c>
      <c r="AD20" s="133">
        <f t="shared" si="34"/>
        <v>0</v>
      </c>
      <c r="AE20" s="133" t="str">
        <f t="shared" si="35"/>
        <v/>
      </c>
    </row>
    <row r="21" ht="14.25" customHeight="1">
      <c r="B21" s="336"/>
      <c r="C21" s="133"/>
      <c r="E21" s="844" t="str">
        <f>$P$7</f>
        <v>Czechia</v>
      </c>
      <c r="F21" s="845"/>
      <c r="G21" s="845"/>
      <c r="H21" s="813">
        <f>SUMIFS($E$4:$E$9,$B$4:$B$9,$P$7,$D$4:$D$9,$P$4)+SUMIFS($G$4:$G$9,$B$4:$B$9,$P$4,$D$4:$D$9,$P$7)</f>
        <v>0</v>
      </c>
      <c r="I21" s="816">
        <f>SUMIFS($E$4:$E$9,$B$4:$B$9,$P$7,$D$4:$D$9,$P$5)+SUMIFS($G$4:$G$9,$B$4:$B$9,$P$5,$D$4:$D$9,$P$7)</f>
        <v>1</v>
      </c>
      <c r="J21" s="816">
        <f>SUMIFS($E$4:$E$9,$B$4:$B$9,$P$7,$D$4:$D$9,$P$6)+SUMIFS($G$4:$G$9,$B$4:$B$9,$P$6,$D$4:$D$9,$P$7)</f>
        <v>0</v>
      </c>
      <c r="K21" s="846"/>
      <c r="L21" s="847" t="str">
        <f>IF(AND($Q$7=$Q$4,$Q$7&lt;&gt;$Q$5,$Q$7&lt;&gt;$Q$6),IF(H21&gt;K18,3,IF(H21=K18,1,0)),IF(AND($Q$7=$Q$5,$Q$7&lt;&gt;$Q$4,$Q$7&lt;&gt;$Q$6),IF(I21&gt;K19,3,IF(I21=K19,1,0)),IF(AND($Q$7=$Q$6,$Q$7&lt;&gt;$Q$4,$Q$7&lt;&gt;$Q$5),IF(J21&gt;K20,3,IF(J21=K20,1,0)),"")))</f>
        <v/>
      </c>
      <c r="M21" s="847" t="str">
        <f>IF($AF$16,IF(AND($AD$7=$AD$4,$AD$7&lt;&gt;$AD$5,$AD$7&lt;&gt;$AD$6),IF(H21&gt;K18,3,IF(H21=K18,1,0)),IF(AND($AD$7&lt;&gt;$AD$4,$AD$7=$AD$5,$AD$7&lt;&gt;$AD$6),IF(I21&gt;K19,3,IF(I21=K19,1,0)),IF(AND($AD$7&lt;&gt;$AD$4,$AD$7&lt;&gt;$AD$5,$AD$7=$AD$6),IF(J21&gt;K20,3,IF(J21=K20,1,0)),""))),"")</f>
        <v/>
      </c>
      <c r="N21" s="133"/>
      <c r="O21" s="133"/>
      <c r="P21" s="848" t="str">
        <f>$P$7</f>
        <v>Czechia</v>
      </c>
      <c r="Q21" s="849"/>
      <c r="R21" s="849"/>
      <c r="S21" s="849"/>
      <c r="T21" s="849"/>
      <c r="U21" s="849"/>
      <c r="V21" s="52"/>
      <c r="W21" s="52"/>
      <c r="X21" s="849"/>
      <c r="Y21" s="849"/>
      <c r="Z21" s="849"/>
      <c r="AA21" s="850"/>
      <c r="AB21" s="849"/>
      <c r="AC21" s="851"/>
      <c r="AD21" s="52"/>
      <c r="AE21" s="849"/>
    </row>
    <row r="22" ht="14.25" customHeight="1">
      <c r="B22" s="336"/>
      <c r="C22" s="133"/>
      <c r="F22" s="133"/>
      <c r="G22" s="35"/>
      <c r="L22" s="429"/>
      <c r="O22" s="133"/>
      <c r="Q22" s="52"/>
      <c r="R22" s="52"/>
      <c r="S22" s="52"/>
      <c r="T22" s="52"/>
      <c r="U22" s="52"/>
      <c r="V22" s="52"/>
      <c r="W22" s="52"/>
      <c r="X22" s="849"/>
      <c r="Y22" s="849"/>
      <c r="Z22" s="849"/>
      <c r="AA22" s="850"/>
      <c r="AB22" s="849"/>
      <c r="AC22" s="851"/>
      <c r="AD22" s="52"/>
      <c r="AE22" s="849"/>
    </row>
    <row r="23" ht="14.25" customHeight="1">
      <c r="B23" s="336"/>
      <c r="C23" s="133"/>
      <c r="O23" s="133" t="s">
        <v>101</v>
      </c>
      <c r="P23" s="153" t="str">
        <f>$P$4</f>
        <v>Türkiye</v>
      </c>
      <c r="Q23" s="133">
        <f t="shared" ref="Q23:Q25" si="36">SUMIFS($H$4:$H$9,$B$4:$B$9,$P23,$D$4:$D$9,"&lt;&gt;"&amp;$P$26)+SUMIFS($I$4:$I$9,$B$4:$B$9,"&lt;&gt;"&amp;$P$26,$D$4:$D$9,$P23)</f>
        <v>6</v>
      </c>
      <c r="R23" s="133">
        <f t="shared" ref="R23:R25" si="37">S23-T23</f>
        <v>2</v>
      </c>
      <c r="S23" s="133">
        <f t="shared" ref="S23:S25" si="38">SUMIFS($E$4:$E$9,$B$4:$B$9,$P23,$D$4:$D$9,"&lt;&gt;"&amp;$P$26)+SUMIFS($G$4:$G$9,$B$4:$B$9,"&lt;&gt;"&amp;$P$26,$D$4:$D$9,$P23)</f>
        <v>3</v>
      </c>
      <c r="T23" s="133">
        <f t="shared" ref="T23:T25" si="39">SUMIFS($G$4:$G$9,$B$4:$B$9,$P23,$D$4:$D$9,"&lt;&gt;"&amp;$P$26)+SUMIFS($E$4:$E$9,$B$4:$B$9,"&lt;&gt;"&amp;$P$26,$D$4:$D$9,$P23)</f>
        <v>1</v>
      </c>
      <c r="U23" s="133"/>
      <c r="V23" s="834">
        <f>Q23*FactorPts+(GDzero+R23)*FactorGD+S23*FactorFor</f>
        <v>60052030</v>
      </c>
      <c r="W23" s="133">
        <f t="shared" ref="W23:W25" si="40">RANK(V23,V$23:V$25,1)</f>
        <v>3</v>
      </c>
      <c r="X23" s="133">
        <f t="shared" ref="X23:X25" si="41">IF(AND($Q$4=$Q$5,$Q$4=$Q$7,$Q$4&lt;&gt;$Q$6),W23,0)</f>
        <v>0</v>
      </c>
      <c r="Y23" s="133" t="str">
        <f>IF(AND(V23=V24,V23&lt;&gt;V25),IF(AA23&gt;AA24,3,IF(AA23=AA24,1,0)),IF(AND(V23=V25,V23&lt;&gt;V24),IF(AB23&gt;AB25,3,IF(AB23=AB25,1,0)),""))</f>
        <v/>
      </c>
      <c r="Z23" s="133" t="str">
        <f t="shared" ref="Z23:Z25" si="42">IF(X23&gt;0,Y23,"")</f>
        <v/>
      </c>
      <c r="AA23" s="842">
        <f>$I$18</f>
        <v>2</v>
      </c>
      <c r="AB23" s="133">
        <f>$K$18</f>
        <v>1</v>
      </c>
      <c r="AC23" s="843"/>
      <c r="AD23" s="133">
        <f t="shared" ref="AD23:AD25" si="43">IF(AND($AF$16,$AD$4=$AD$5,$AD$4=$AD$7,$AD$4&lt;&gt;$AD$6),W23,0)</f>
        <v>0</v>
      </c>
      <c r="AE23" s="133" t="str">
        <f t="shared" ref="AE23:AE25" si="44">IF(AD23&gt;0,Y23,"")</f>
        <v/>
      </c>
    </row>
    <row r="24" ht="14.25" customHeight="1">
      <c r="B24" s="336"/>
      <c r="C24" s="133"/>
      <c r="O24" s="133" t="s">
        <v>102</v>
      </c>
      <c r="P24" s="153" t="str">
        <f>$P$5</f>
        <v>Georgia</v>
      </c>
      <c r="Q24" s="133">
        <f t="shared" si="36"/>
        <v>3</v>
      </c>
      <c r="R24" s="133">
        <f t="shared" si="37"/>
        <v>0</v>
      </c>
      <c r="S24" s="133">
        <f t="shared" si="38"/>
        <v>3</v>
      </c>
      <c r="T24" s="133">
        <f t="shared" si="39"/>
        <v>3</v>
      </c>
      <c r="U24" s="133"/>
      <c r="V24" s="834">
        <f>Q24*FactorPts+(GDzero+R24)*FactorGD+S24*FactorFor</f>
        <v>30050030</v>
      </c>
      <c r="W24" s="133">
        <f t="shared" si="40"/>
        <v>2</v>
      </c>
      <c r="X24" s="133">
        <f t="shared" si="41"/>
        <v>0</v>
      </c>
      <c r="Y24" s="133" t="str">
        <f>IF(AND(V24=V23,V24&lt;&gt;V25),IF(AA24&gt;AA23,3,IF(AA24=AA23,1,0)),IF(AND(V24=V25,V24&lt;&gt;V23),IF(AC24&gt;AC25,3,IF(AC24=AC25,1,0)),""))</f>
        <v/>
      </c>
      <c r="Z24" s="133" t="str">
        <f t="shared" si="42"/>
        <v/>
      </c>
      <c r="AA24" s="842">
        <f>$H$19</f>
        <v>1</v>
      </c>
      <c r="AB24" s="133"/>
      <c r="AC24" s="843">
        <f>$K$19</f>
        <v>2</v>
      </c>
      <c r="AD24" s="133">
        <f t="shared" si="43"/>
        <v>0</v>
      </c>
      <c r="AE24" s="133" t="str">
        <f t="shared" si="44"/>
        <v/>
      </c>
    </row>
    <row r="25" ht="14.25" customHeight="1">
      <c r="B25" s="336"/>
      <c r="C25" s="133"/>
      <c r="O25" s="133" t="s">
        <v>118</v>
      </c>
      <c r="P25" s="153" t="str">
        <f>$P$7</f>
        <v>Czechia</v>
      </c>
      <c r="Q25" s="133">
        <f t="shared" si="36"/>
        <v>0</v>
      </c>
      <c r="R25" s="133">
        <f t="shared" si="37"/>
        <v>-2</v>
      </c>
      <c r="S25" s="133">
        <f t="shared" si="38"/>
        <v>1</v>
      </c>
      <c r="T25" s="133">
        <f t="shared" si="39"/>
        <v>3</v>
      </c>
      <c r="U25" s="133"/>
      <c r="V25" s="834">
        <f>Q25*FactorPts+(GDzero+R25)*FactorGD+S25*FactorFor</f>
        <v>48010</v>
      </c>
      <c r="W25" s="133">
        <f t="shared" si="40"/>
        <v>1</v>
      </c>
      <c r="X25" s="133">
        <f t="shared" si="41"/>
        <v>0</v>
      </c>
      <c r="Y25" s="133" t="str">
        <f>IF(AND(V25=V23,V25&lt;&gt;V24),IF(AB25&gt;AB23,3,IF(AB25=AB23,1,0)),IF(AND(V25=V24,V25&lt;&gt;V23),IF(AC25&gt;AC24,3,IF(AC25=AC24,1,0)),""))</f>
        <v/>
      </c>
      <c r="Z25" s="133" t="str">
        <f t="shared" si="42"/>
        <v/>
      </c>
      <c r="AA25" s="842"/>
      <c r="AB25" s="133">
        <f>$H$21</f>
        <v>0</v>
      </c>
      <c r="AC25" s="843">
        <f>$I$21</f>
        <v>1</v>
      </c>
      <c r="AD25" s="133">
        <f t="shared" si="43"/>
        <v>0</v>
      </c>
      <c r="AE25" s="133" t="str">
        <f t="shared" si="44"/>
        <v/>
      </c>
    </row>
    <row r="26" ht="14.25" customHeight="1">
      <c r="B26" s="336"/>
      <c r="C26" s="133"/>
      <c r="O26" s="133"/>
      <c r="P26" s="848" t="str">
        <f>$P$6</f>
        <v>Portugal</v>
      </c>
      <c r="Q26" s="849"/>
      <c r="R26" s="849"/>
      <c r="S26" s="849"/>
      <c r="T26" s="849"/>
      <c r="U26" s="849"/>
      <c r="V26" s="52"/>
      <c r="W26" s="52"/>
      <c r="X26" s="849"/>
      <c r="Y26" s="849"/>
      <c r="Z26" s="849"/>
      <c r="AA26" s="850"/>
      <c r="AB26" s="849"/>
      <c r="AC26" s="851"/>
      <c r="AD26" s="52"/>
      <c r="AE26" s="849"/>
    </row>
    <row r="27" ht="14.25" customHeight="1">
      <c r="O27" s="133"/>
      <c r="Q27" s="52"/>
      <c r="R27" s="52"/>
      <c r="S27" s="52"/>
      <c r="T27" s="52"/>
      <c r="U27" s="52"/>
      <c r="V27" s="52"/>
      <c r="W27" s="52"/>
      <c r="X27" s="849"/>
      <c r="Y27" s="849"/>
      <c r="Z27" s="849"/>
      <c r="AA27" s="850"/>
      <c r="AB27" s="849"/>
      <c r="AC27" s="851"/>
      <c r="AD27" s="52"/>
      <c r="AE27" s="849"/>
    </row>
    <row r="28" ht="14.25" customHeight="1">
      <c r="O28" s="133" t="s">
        <v>101</v>
      </c>
      <c r="P28" s="153" t="str">
        <f>$P$4</f>
        <v>Türkiye</v>
      </c>
      <c r="Q28" s="133">
        <f t="shared" ref="Q28:Q30" si="45">SUMIFS($H$4:$H$9,$B$4:$B$9,$P28,$D$4:$D$9,"&lt;&gt;"&amp;$P$31)+SUMIFS($I$4:$I$9,$B$4:$B$9,"&lt;&gt;"&amp;$P$31,$D$4:$D$9,$P28)</f>
        <v>3</v>
      </c>
      <c r="R28" s="133">
        <f t="shared" ref="R28:R30" si="46">S28-T28</f>
        <v>0</v>
      </c>
      <c r="S28" s="133">
        <f t="shared" ref="S28:S30" si="47">SUMIFS($E$4:$E$9,$B$4:$B$9,$P28,$D$4:$D$9,"&lt;&gt;"&amp;$P$31)+SUMIFS($G$4:$G$9,$B$4:$B$9,"&lt;&gt;"&amp;$P$31,$D$4:$D$9,$P28)</f>
        <v>1</v>
      </c>
      <c r="T28" s="133">
        <f t="shared" ref="T28:T30" si="48">SUMIFS($G$4:$G$9,$B$4:$B$9,$P28,$D$4:$D$9,"&lt;&gt;"&amp;$P$31)+SUMIFS($E$4:$E$9,$B$4:$B$9,"&lt;&gt;"&amp;$P$31,$D$4:$D$9,$P28)</f>
        <v>1</v>
      </c>
      <c r="U28" s="133"/>
      <c r="V28" s="834">
        <f>Q28*FactorPts+(GDzero+R28)*FactorGD+S28*FactorFor</f>
        <v>30050010</v>
      </c>
      <c r="W28" s="133">
        <f t="shared" ref="W28:W30" si="49">RANK(V28,V$28:V$30,1)</f>
        <v>2</v>
      </c>
      <c r="X28" s="133">
        <f t="shared" ref="X28:X30" si="50">IF(AND($Q$4=$Q$6,$Q$4=$Q$7,$Q$4&lt;&gt;$Q$5),W28,0)</f>
        <v>0</v>
      </c>
      <c r="Y28" s="133" t="str">
        <f>IF(AND(V28=V29,V28&lt;&gt;V30),IF(AA28&gt;AA29,3,IF(AA28=AA29,1,0)),IF(AND(V28=V30,V28&lt;&gt;V29),IF(AB28&gt;AB30,3,IF(AB28=AB30,1,0)),""))</f>
        <v/>
      </c>
      <c r="Z28" s="133" t="str">
        <f t="shared" ref="Z28:Z30" si="51">IF(X28&gt;0,Y28,"")</f>
        <v/>
      </c>
      <c r="AA28" s="842">
        <f>$J$18</f>
        <v>0</v>
      </c>
      <c r="AB28" s="133">
        <f>$K$18</f>
        <v>1</v>
      </c>
      <c r="AC28" s="843"/>
      <c r="AD28" s="133">
        <f t="shared" ref="AD28:AD30" si="52">IF(AND($AF$16,$AD$4=$AD$6,$AD$4=$AD$7,$AD$4&lt;&gt;$AD$5),W28,0)</f>
        <v>0</v>
      </c>
      <c r="AE28" s="133" t="str">
        <f t="shared" ref="AE28:AE30" si="53">IF(AD28&gt;0,Y28,"")</f>
        <v/>
      </c>
    </row>
    <row r="29" ht="14.25" customHeight="1">
      <c r="O29" s="133" t="s">
        <v>102</v>
      </c>
      <c r="P29" s="153" t="str">
        <f>$P$6</f>
        <v>Portugal</v>
      </c>
      <c r="Q29" s="133">
        <f t="shared" si="45"/>
        <v>6</v>
      </c>
      <c r="R29" s="133">
        <f t="shared" si="46"/>
        <v>3</v>
      </c>
      <c r="S29" s="133">
        <f t="shared" si="47"/>
        <v>3</v>
      </c>
      <c r="T29" s="133">
        <f t="shared" si="48"/>
        <v>0</v>
      </c>
      <c r="U29" s="133"/>
      <c r="V29" s="834">
        <f>Q29*FactorPts+(GDzero+R29)*FactorGD+S29*FactorFor</f>
        <v>60053030</v>
      </c>
      <c r="W29" s="133">
        <f t="shared" si="49"/>
        <v>3</v>
      </c>
      <c r="X29" s="133">
        <f t="shared" si="50"/>
        <v>0</v>
      </c>
      <c r="Y29" s="133" t="str">
        <f>IF(AND(V29=V28,V29&lt;&gt;V30),IF(AA29&gt;AA28,3,IF(AA29=AA28,1,0)),IF(AND(V29=V30,V29&lt;&gt;V28),IF(AC29&gt;AC30,3,IF(AC29=AC30,1,0)),""))</f>
        <v/>
      </c>
      <c r="Z29" s="133" t="str">
        <f t="shared" si="51"/>
        <v/>
      </c>
      <c r="AA29" s="842">
        <f>$H$20</f>
        <v>1</v>
      </c>
      <c r="AB29" s="133"/>
      <c r="AC29" s="843">
        <f>$K$20</f>
        <v>2</v>
      </c>
      <c r="AD29" s="133">
        <f t="shared" si="52"/>
        <v>0</v>
      </c>
      <c r="AE29" s="133" t="str">
        <f t="shared" si="53"/>
        <v/>
      </c>
    </row>
    <row r="30" ht="14.25" customHeight="1">
      <c r="O30" s="133" t="s">
        <v>118</v>
      </c>
      <c r="P30" s="153" t="str">
        <f>$P$7</f>
        <v>Czechia</v>
      </c>
      <c r="Q30" s="133">
        <f t="shared" si="45"/>
        <v>0</v>
      </c>
      <c r="R30" s="133">
        <f t="shared" si="46"/>
        <v>-3</v>
      </c>
      <c r="S30" s="133">
        <f t="shared" si="47"/>
        <v>0</v>
      </c>
      <c r="T30" s="133">
        <f t="shared" si="48"/>
        <v>3</v>
      </c>
      <c r="U30" s="133"/>
      <c r="V30" s="834">
        <f>Q30*FactorPts+(GDzero+R30)*FactorGD+S30*FactorFor</f>
        <v>47000</v>
      </c>
      <c r="W30" s="133">
        <f t="shared" si="49"/>
        <v>1</v>
      </c>
      <c r="X30" s="133">
        <f t="shared" si="50"/>
        <v>0</v>
      </c>
      <c r="Y30" s="133" t="str">
        <f>IF(AND(V30=V28,V30&lt;&gt;V29),IF(AB30&gt;AB28,3,IF(AB30=AB28,1,0)),IF(AND(V30=V29,V30&lt;&gt;V28),IF(AC30&gt;AC29,3,IF(AC30=AC29,1,0)),""))</f>
        <v/>
      </c>
      <c r="Z30" s="133" t="str">
        <f t="shared" si="51"/>
        <v/>
      </c>
      <c r="AA30" s="842"/>
      <c r="AB30" s="133">
        <f>$H$21</f>
        <v>0</v>
      </c>
      <c r="AC30" s="843">
        <f>$J$21</f>
        <v>0</v>
      </c>
      <c r="AD30" s="133">
        <f t="shared" si="52"/>
        <v>0</v>
      </c>
      <c r="AE30" s="133" t="str">
        <f t="shared" si="53"/>
        <v/>
      </c>
    </row>
    <row r="31" ht="14.25" customHeight="1">
      <c r="O31" s="133"/>
      <c r="P31" s="848" t="str">
        <f>$P$5</f>
        <v>Georgia</v>
      </c>
      <c r="Q31" s="849"/>
      <c r="R31" s="849"/>
      <c r="S31" s="849"/>
      <c r="T31" s="849"/>
      <c r="U31" s="849"/>
      <c r="V31" s="52"/>
      <c r="W31" s="52"/>
      <c r="X31" s="849"/>
      <c r="Y31" s="849"/>
      <c r="Z31" s="849"/>
      <c r="AA31" s="850"/>
      <c r="AB31" s="849"/>
      <c r="AC31" s="851"/>
      <c r="AD31" s="52"/>
      <c r="AE31" s="849"/>
    </row>
    <row r="32" ht="14.25" customHeight="1">
      <c r="O32" s="133"/>
      <c r="Q32" s="52"/>
      <c r="R32" s="52"/>
      <c r="S32" s="52"/>
      <c r="T32" s="52"/>
      <c r="U32" s="52"/>
      <c r="V32" s="52"/>
      <c r="W32" s="52"/>
      <c r="X32" s="849"/>
      <c r="Y32" s="849"/>
      <c r="Z32" s="849"/>
      <c r="AA32" s="850"/>
      <c r="AB32" s="849"/>
      <c r="AC32" s="851"/>
      <c r="AD32" s="52"/>
      <c r="AE32" s="849"/>
    </row>
    <row r="33" ht="14.25" customHeight="1">
      <c r="O33" s="133" t="s">
        <v>101</v>
      </c>
      <c r="P33" s="153" t="str">
        <f>$P$5</f>
        <v>Georgia</v>
      </c>
      <c r="Q33" s="133">
        <f t="shared" ref="Q33:Q35" si="54">SUMIFS($H$4:$H$9,$B$4:$B$9,$P33,$D$4:$D$9,"&lt;&gt;"&amp;$P$36)+SUMIFS($I$4:$I$9,$B$4:$B$9,"&lt;&gt;"&amp;$P$36,$D$4:$D$9,$P33)</f>
        <v>3</v>
      </c>
      <c r="R33" s="133">
        <f t="shared" ref="R33:R35" si="55">S33-T33</f>
        <v>0</v>
      </c>
      <c r="S33" s="133">
        <f t="shared" ref="S33:S35" si="56">SUMIFS($E$4:$E$9,$B$4:$B$9,$P33,$D$4:$D$9,"&lt;&gt;"&amp;$P$36)+SUMIFS($G$4:$G$9,$B$4:$B$9,"&lt;&gt;"&amp;$P$36,$D$4:$D$9,$P33)</f>
        <v>2</v>
      </c>
      <c r="T33" s="133">
        <f t="shared" ref="T33:T35" si="57">SUMIFS($G$4:$G$9,$B$4:$B$9,$P33,$D$4:$D$9,"&lt;&gt;"&amp;$P$36)+SUMIFS($E$4:$E$9,$B$4:$B$9,"&lt;&gt;"&amp;$P$36,$D$4:$D$9,$P33)</f>
        <v>2</v>
      </c>
      <c r="U33" s="133"/>
      <c r="V33" s="834">
        <f>Q33*FactorPts+(GDzero+R33)*FactorGD+S33*FactorFor</f>
        <v>30050020</v>
      </c>
      <c r="W33" s="133">
        <f t="shared" ref="W33:W35" si="58">RANK(V33,V$33:V$35,1)</f>
        <v>2</v>
      </c>
      <c r="X33" s="133">
        <f t="shared" ref="X33:X35" si="59">IF(AND($Q$5=$Q$6,$Q$5=$Q$7,$Q$5&lt;&gt;$Q$4),W33,0)</f>
        <v>0</v>
      </c>
      <c r="Y33" s="133" t="str">
        <f>IF(AND(V33=V34,V33&lt;&gt;V35),IF(AA33&gt;AA34,3,IF(AA33=AA34,1,0)),IF(AND(V33=V35,V33&lt;&gt;V34),IF(AB33&gt;AB35,3,IF(AB33=AB35,1,0)),""))</f>
        <v/>
      </c>
      <c r="Z33" s="133" t="str">
        <f t="shared" ref="Z33:Z35" si="60">IF(X33&gt;0,Y33,"")</f>
        <v/>
      </c>
      <c r="AA33" s="842">
        <f>$J$19</f>
        <v>0</v>
      </c>
      <c r="AB33" s="133">
        <f>$K$19</f>
        <v>2</v>
      </c>
      <c r="AC33" s="843"/>
      <c r="AD33" s="133">
        <f t="shared" ref="AD33:AD35" si="61">IF(AND($AF$16,$AD$5=$AD$6,$AD$5=$AD$7,$AD$5&lt;&gt;$AD$4),W33,0)</f>
        <v>0</v>
      </c>
      <c r="AE33" s="133" t="str">
        <f t="shared" ref="AE33:AE35" si="62">IF(AD33&gt;0,Y33,"")</f>
        <v/>
      </c>
    </row>
    <row r="34" ht="14.25" customHeight="1">
      <c r="O34" s="133" t="s">
        <v>102</v>
      </c>
      <c r="P34" s="153" t="str">
        <f>$P$6</f>
        <v>Portugal</v>
      </c>
      <c r="Q34" s="133">
        <f t="shared" si="54"/>
        <v>6</v>
      </c>
      <c r="R34" s="133">
        <f t="shared" si="55"/>
        <v>3</v>
      </c>
      <c r="S34" s="133">
        <f t="shared" si="56"/>
        <v>3</v>
      </c>
      <c r="T34" s="133">
        <f t="shared" si="57"/>
        <v>0</v>
      </c>
      <c r="U34" s="133"/>
      <c r="V34" s="834">
        <f>Q34*FactorPts+(GDzero+R34)*FactorGD+S34*FactorFor</f>
        <v>60053030</v>
      </c>
      <c r="W34" s="133">
        <f t="shared" si="58"/>
        <v>3</v>
      </c>
      <c r="X34" s="133">
        <f t="shared" si="59"/>
        <v>0</v>
      </c>
      <c r="Y34" s="133" t="str">
        <f>IF(AND(V34=V33,V34&lt;&gt;V35),IF(AA34&gt;AA33,3,IF(AA34=AA33,1,0)),IF(AND(V34=V35,V34&lt;&gt;V33),IF(AC34&gt;AC35,3,IF(AC34=AC35,1,0)),""))</f>
        <v/>
      </c>
      <c r="Z34" s="133" t="str">
        <f t="shared" si="60"/>
        <v/>
      </c>
      <c r="AA34" s="842">
        <f>$I$20</f>
        <v>1</v>
      </c>
      <c r="AB34" s="133"/>
      <c r="AC34" s="843">
        <f>$K$20</f>
        <v>2</v>
      </c>
      <c r="AD34" s="133">
        <f t="shared" si="61"/>
        <v>0</v>
      </c>
      <c r="AE34" s="133" t="str">
        <f t="shared" si="62"/>
        <v/>
      </c>
    </row>
    <row r="35" ht="14.25" customHeight="1">
      <c r="O35" s="133" t="s">
        <v>118</v>
      </c>
      <c r="P35" s="153" t="str">
        <f>$P$7</f>
        <v>Czechia</v>
      </c>
      <c r="Q35" s="133">
        <f t="shared" si="54"/>
        <v>0</v>
      </c>
      <c r="R35" s="133">
        <f t="shared" si="55"/>
        <v>-3</v>
      </c>
      <c r="S35" s="133">
        <f t="shared" si="56"/>
        <v>1</v>
      </c>
      <c r="T35" s="133">
        <f t="shared" si="57"/>
        <v>4</v>
      </c>
      <c r="U35" s="133"/>
      <c r="V35" s="834">
        <f>Q35*FactorPts+(GDzero+R35)*FactorGD+S35*FactorFor</f>
        <v>47010</v>
      </c>
      <c r="W35" s="133">
        <f t="shared" si="58"/>
        <v>1</v>
      </c>
      <c r="X35" s="133">
        <f t="shared" si="59"/>
        <v>0</v>
      </c>
      <c r="Y35" s="133" t="str">
        <f>IF(AND(V35=V33,V35&lt;&gt;V34),IF(AB35&gt;AB33,3,IF(AB35=AB33,1,0)),IF(AND(V35=V34,V35&lt;&gt;V33),IF(AC35&gt;AC34,3,IF(AC35=AC34,1,0)),""))</f>
        <v/>
      </c>
      <c r="Z35" s="133" t="str">
        <f t="shared" si="60"/>
        <v/>
      </c>
      <c r="AA35" s="852"/>
      <c r="AB35" s="853">
        <f>$I$21</f>
        <v>1</v>
      </c>
      <c r="AC35" s="854">
        <f>$J$21</f>
        <v>0</v>
      </c>
      <c r="AD35" s="133">
        <f t="shared" si="61"/>
        <v>0</v>
      </c>
      <c r="AE35" s="133" t="str">
        <f t="shared" si="62"/>
        <v/>
      </c>
    </row>
    <row r="36" ht="14.25" customHeight="1">
      <c r="O36" s="133"/>
      <c r="P36" s="848" t="str">
        <f>$P$4</f>
        <v>Türkiye</v>
      </c>
      <c r="Q36" s="133"/>
      <c r="R36" s="133"/>
      <c r="S36" s="133"/>
      <c r="T36" s="133"/>
      <c r="U36" s="133"/>
    </row>
    <row r="37" ht="14.25" customHeight="1">
      <c r="O37" s="133"/>
    </row>
    <row r="38" ht="14.25" customHeight="1">
      <c r="O38" s="133"/>
    </row>
    <row r="39" ht="14.25" customHeight="1">
      <c r="O39" s="133"/>
    </row>
    <row r="40" ht="14.25" customHeight="1">
      <c r="O40" s="133"/>
    </row>
    <row r="41" ht="14.25" customHeight="1">
      <c r="O41" s="133"/>
    </row>
    <row r="42" ht="14.25" customHeight="1">
      <c r="O42" s="133"/>
    </row>
    <row r="43" ht="14.25" customHeight="1">
      <c r="O43" s="133"/>
    </row>
    <row r="44" ht="14.25" customHeight="1">
      <c r="O44" s="133"/>
    </row>
    <row r="45" ht="14.25" customHeight="1">
      <c r="O45" s="133"/>
    </row>
    <row r="46" ht="14.25" customHeight="1">
      <c r="O46" s="133"/>
    </row>
    <row r="47" ht="14.25" customHeight="1">
      <c r="O47" s="133"/>
    </row>
    <row r="48" ht="14.25" customHeight="1">
      <c r="O48" s="133"/>
    </row>
    <row r="49" ht="14.25" customHeight="1">
      <c r="O49" s="133"/>
    </row>
    <row r="50" ht="14.25" customHeight="1">
      <c r="O50" s="133"/>
    </row>
    <row r="51" ht="14.25" customHeight="1">
      <c r="O51" s="133"/>
    </row>
    <row r="52" ht="14.25" customHeight="1">
      <c r="O52" s="133"/>
    </row>
    <row r="53" ht="14.25" customHeight="1">
      <c r="O53" s="133"/>
    </row>
    <row r="54" ht="14.25" customHeight="1">
      <c r="O54" s="133"/>
    </row>
    <row r="55" ht="14.25" customHeight="1">
      <c r="O55" s="133"/>
    </row>
    <row r="56" ht="14.25" customHeight="1">
      <c r="O56" s="133"/>
    </row>
    <row r="57" ht="14.25" customHeight="1">
      <c r="O57" s="133"/>
    </row>
    <row r="58" ht="14.25" customHeight="1">
      <c r="O58" s="133"/>
    </row>
    <row r="59" ht="14.25" customHeight="1">
      <c r="O59" s="133"/>
    </row>
    <row r="60" ht="14.25" customHeight="1">
      <c r="O60" s="133"/>
    </row>
    <row r="61" ht="14.25" customHeight="1">
      <c r="O61" s="133"/>
    </row>
    <row r="62" ht="14.25" customHeight="1">
      <c r="O62" s="133"/>
    </row>
    <row r="63" ht="14.25" customHeight="1">
      <c r="O63" s="133"/>
    </row>
    <row r="64" ht="14.25" customHeight="1">
      <c r="O64" s="133"/>
    </row>
    <row r="65" ht="14.25" customHeight="1">
      <c r="O65" s="133"/>
    </row>
    <row r="66" ht="14.25" customHeight="1">
      <c r="O66" s="133"/>
    </row>
    <row r="67" ht="14.25" customHeight="1">
      <c r="O67" s="133"/>
    </row>
    <row r="68" ht="14.25" customHeight="1">
      <c r="O68" s="133"/>
    </row>
    <row r="69" ht="14.25" customHeight="1">
      <c r="O69" s="133"/>
    </row>
    <row r="70" ht="14.25" customHeight="1">
      <c r="O70" s="133"/>
    </row>
    <row r="71" ht="14.25" customHeight="1">
      <c r="O71" s="133"/>
    </row>
    <row r="72" ht="14.25" customHeight="1">
      <c r="O72" s="133"/>
    </row>
    <row r="73" ht="14.25" customHeight="1">
      <c r="O73" s="133"/>
    </row>
    <row r="74" ht="14.25" customHeight="1">
      <c r="O74" s="133"/>
    </row>
    <row r="75" ht="14.25" customHeight="1">
      <c r="O75" s="133"/>
    </row>
    <row r="76" ht="14.25" customHeight="1">
      <c r="O76" s="133"/>
    </row>
    <row r="77" ht="14.25" customHeight="1">
      <c r="O77" s="133"/>
    </row>
    <row r="78" ht="14.25" customHeight="1">
      <c r="O78" s="133"/>
    </row>
    <row r="79" ht="14.25" customHeight="1">
      <c r="O79" s="133"/>
    </row>
    <row r="80" ht="14.25" customHeight="1">
      <c r="O80" s="133"/>
    </row>
    <row r="81" ht="14.25" customHeight="1">
      <c r="O81" s="133"/>
    </row>
    <row r="82" ht="14.25" customHeight="1">
      <c r="O82" s="133"/>
    </row>
    <row r="83" ht="14.25" customHeight="1">
      <c r="O83" s="133"/>
    </row>
    <row r="84" ht="14.25" customHeight="1">
      <c r="O84" s="133"/>
    </row>
    <row r="85" ht="14.25" customHeight="1">
      <c r="O85" s="133"/>
    </row>
    <row r="86" ht="14.25" customHeight="1">
      <c r="O86" s="133"/>
    </row>
    <row r="87" ht="14.25" customHeight="1">
      <c r="O87" s="133"/>
    </row>
    <row r="88" ht="14.25" customHeight="1">
      <c r="O88" s="133"/>
    </row>
    <row r="89" ht="14.25" customHeight="1">
      <c r="O89" s="133"/>
    </row>
    <row r="90" ht="14.25" customHeight="1">
      <c r="O90" s="133"/>
    </row>
    <row r="91" ht="14.25" customHeight="1">
      <c r="O91" s="133"/>
    </row>
    <row r="92" ht="14.25" customHeight="1">
      <c r="O92" s="133"/>
    </row>
    <row r="93" ht="14.25" customHeight="1">
      <c r="O93" s="133"/>
    </row>
    <row r="94" ht="14.25" customHeight="1">
      <c r="O94" s="133"/>
    </row>
    <row r="95" ht="14.25" customHeight="1">
      <c r="O95" s="133"/>
    </row>
    <row r="96" ht="14.25" customHeight="1">
      <c r="O96" s="133"/>
    </row>
    <row r="97" ht="14.25" customHeight="1">
      <c r="O97" s="133"/>
    </row>
    <row r="98" ht="14.25" customHeight="1">
      <c r="O98" s="133"/>
    </row>
    <row r="99" ht="14.25" customHeight="1">
      <c r="O99" s="133"/>
    </row>
    <row r="100" ht="14.25" customHeight="1">
      <c r="O100" s="133"/>
    </row>
    <row r="101" ht="14.25" customHeight="1">
      <c r="O101" s="133"/>
    </row>
    <row r="102" ht="14.25" customHeight="1">
      <c r="O102" s="133"/>
    </row>
    <row r="103" ht="14.25" customHeight="1">
      <c r="O103" s="133"/>
    </row>
    <row r="104" ht="14.25" customHeight="1">
      <c r="O104" s="133"/>
    </row>
    <row r="105" ht="14.25" customHeight="1">
      <c r="O105" s="133"/>
    </row>
    <row r="106" ht="14.25" customHeight="1">
      <c r="O106" s="133"/>
    </row>
    <row r="107" ht="14.25" customHeight="1">
      <c r="O107" s="133"/>
    </row>
    <row r="108" ht="14.25" customHeight="1">
      <c r="O108" s="133"/>
    </row>
    <row r="109" ht="14.25" customHeight="1">
      <c r="O109" s="133"/>
    </row>
    <row r="110" ht="14.25" customHeight="1">
      <c r="O110" s="133"/>
    </row>
    <row r="111" ht="14.25" customHeight="1">
      <c r="O111" s="133"/>
    </row>
    <row r="112" ht="14.25" customHeight="1">
      <c r="O112" s="133"/>
    </row>
    <row r="113" ht="14.25" customHeight="1">
      <c r="O113" s="133"/>
    </row>
    <row r="114" ht="14.25" customHeight="1">
      <c r="O114" s="133"/>
    </row>
    <row r="115" ht="14.25" customHeight="1">
      <c r="O115" s="133"/>
    </row>
    <row r="116" ht="14.25" customHeight="1">
      <c r="O116" s="133"/>
    </row>
    <row r="117" ht="14.25" customHeight="1">
      <c r="O117" s="133"/>
    </row>
    <row r="118" ht="14.25" customHeight="1">
      <c r="O118" s="133"/>
    </row>
    <row r="119" ht="14.25" customHeight="1">
      <c r="O119" s="133"/>
    </row>
    <row r="120" ht="14.25" customHeight="1">
      <c r="O120" s="133"/>
    </row>
    <row r="121" ht="14.25" customHeight="1">
      <c r="O121" s="133"/>
    </row>
    <row r="122" ht="14.25" customHeight="1">
      <c r="O122" s="133"/>
    </row>
    <row r="123" ht="14.25" customHeight="1">
      <c r="O123" s="133"/>
    </row>
    <row r="124" ht="14.25" customHeight="1">
      <c r="O124" s="133"/>
    </row>
    <row r="125" ht="14.25" customHeight="1">
      <c r="O125" s="133"/>
    </row>
    <row r="126" ht="14.25" customHeight="1">
      <c r="O126" s="133"/>
    </row>
    <row r="127" ht="14.25" customHeight="1">
      <c r="O127" s="133"/>
    </row>
    <row r="128" ht="14.25" customHeight="1">
      <c r="O128" s="133"/>
    </row>
    <row r="129" ht="14.25" customHeight="1">
      <c r="O129" s="133"/>
    </row>
    <row r="130" ht="14.25" customHeight="1">
      <c r="O130" s="133"/>
    </row>
    <row r="131" ht="14.25" customHeight="1">
      <c r="O131" s="133"/>
    </row>
    <row r="132" ht="14.25" customHeight="1">
      <c r="O132" s="133"/>
    </row>
    <row r="133" ht="14.25" customHeight="1">
      <c r="O133" s="133"/>
    </row>
    <row r="134" ht="14.25" customHeight="1">
      <c r="O134" s="133"/>
    </row>
    <row r="135" ht="14.25" customHeight="1">
      <c r="O135" s="133"/>
    </row>
    <row r="136" ht="14.25" customHeight="1">
      <c r="O136" s="133"/>
    </row>
    <row r="137" ht="14.25" customHeight="1">
      <c r="O137" s="133"/>
    </row>
    <row r="138" ht="14.25" customHeight="1">
      <c r="O138" s="133"/>
    </row>
    <row r="139" ht="14.25" customHeight="1">
      <c r="O139" s="133"/>
    </row>
    <row r="140" ht="14.25" customHeight="1">
      <c r="O140" s="133"/>
    </row>
    <row r="141" ht="14.25" customHeight="1">
      <c r="O141" s="133"/>
    </row>
    <row r="142" ht="14.25" customHeight="1">
      <c r="O142" s="133"/>
    </row>
    <row r="143" ht="14.25" customHeight="1">
      <c r="O143" s="133"/>
    </row>
    <row r="144" ht="14.25" customHeight="1">
      <c r="O144" s="133"/>
    </row>
    <row r="145" ht="14.25" customHeight="1">
      <c r="O145" s="133"/>
    </row>
    <row r="146" ht="14.25" customHeight="1">
      <c r="O146" s="133"/>
    </row>
    <row r="147" ht="14.25" customHeight="1">
      <c r="O147" s="133"/>
    </row>
    <row r="148" ht="14.25" customHeight="1">
      <c r="O148" s="133"/>
    </row>
    <row r="149" ht="14.25" customHeight="1">
      <c r="O149" s="133"/>
    </row>
    <row r="150" ht="14.25" customHeight="1">
      <c r="O150" s="133"/>
    </row>
    <row r="151" ht="14.25" customHeight="1">
      <c r="O151" s="133"/>
    </row>
    <row r="152" ht="14.25" customHeight="1">
      <c r="O152" s="133"/>
    </row>
    <row r="153" ht="14.25" customHeight="1">
      <c r="O153" s="133"/>
    </row>
    <row r="154" ht="14.25" customHeight="1">
      <c r="O154" s="133"/>
    </row>
    <row r="155" ht="14.25" customHeight="1">
      <c r="O155" s="133"/>
    </row>
    <row r="156" ht="14.25" customHeight="1">
      <c r="O156" s="133"/>
    </row>
    <row r="157" ht="14.25" customHeight="1">
      <c r="O157" s="133"/>
    </row>
    <row r="158" ht="14.25" customHeight="1">
      <c r="O158" s="133"/>
    </row>
    <row r="159" ht="14.25" customHeight="1">
      <c r="O159" s="133"/>
    </row>
    <row r="160" ht="14.25" customHeight="1">
      <c r="O160" s="133"/>
    </row>
    <row r="161" ht="14.25" customHeight="1">
      <c r="O161" s="133"/>
    </row>
    <row r="162" ht="14.25" customHeight="1">
      <c r="O162" s="133"/>
    </row>
    <row r="163" ht="14.25" customHeight="1">
      <c r="O163" s="133"/>
    </row>
    <row r="164" ht="14.25" customHeight="1">
      <c r="O164" s="133"/>
    </row>
    <row r="165" ht="14.25" customHeight="1">
      <c r="O165" s="133"/>
    </row>
    <row r="166" ht="14.25" customHeight="1">
      <c r="O166" s="133"/>
    </row>
    <row r="167" ht="14.25" customHeight="1">
      <c r="O167" s="133"/>
    </row>
    <row r="168" ht="14.25" customHeight="1">
      <c r="O168" s="133"/>
    </row>
    <row r="169" ht="14.25" customHeight="1">
      <c r="O169" s="133"/>
    </row>
    <row r="170" ht="14.25" customHeight="1">
      <c r="O170" s="133"/>
    </row>
    <row r="171" ht="14.25" customHeight="1">
      <c r="O171" s="133"/>
    </row>
    <row r="172" ht="14.25" customHeight="1">
      <c r="O172" s="133"/>
    </row>
    <row r="173" ht="14.25" customHeight="1">
      <c r="O173" s="133"/>
    </row>
    <row r="174" ht="14.25" customHeight="1">
      <c r="O174" s="133"/>
    </row>
    <row r="175" ht="14.25" customHeight="1">
      <c r="O175" s="133"/>
    </row>
    <row r="176" ht="14.25" customHeight="1">
      <c r="O176" s="133"/>
    </row>
    <row r="177" ht="14.25" customHeight="1">
      <c r="O177" s="133"/>
    </row>
    <row r="178" ht="14.25" customHeight="1">
      <c r="O178" s="133"/>
    </row>
    <row r="179" ht="14.25" customHeight="1">
      <c r="O179" s="133"/>
    </row>
    <row r="180" ht="14.25" customHeight="1">
      <c r="O180" s="133"/>
    </row>
    <row r="181" ht="14.25" customHeight="1">
      <c r="O181" s="133"/>
    </row>
    <row r="182" ht="14.25" customHeight="1">
      <c r="O182" s="133"/>
    </row>
    <row r="183" ht="14.25" customHeight="1">
      <c r="O183" s="133"/>
    </row>
    <row r="184" ht="14.25" customHeight="1">
      <c r="O184" s="133"/>
    </row>
    <row r="185" ht="14.25" customHeight="1">
      <c r="O185" s="133"/>
    </row>
    <row r="186" ht="14.25" customHeight="1">
      <c r="O186" s="133"/>
    </row>
    <row r="187" ht="14.25" customHeight="1">
      <c r="O187" s="133"/>
    </row>
    <row r="188" ht="14.25" customHeight="1">
      <c r="O188" s="133"/>
    </row>
    <row r="189" ht="14.25" customHeight="1">
      <c r="O189" s="133"/>
    </row>
    <row r="190" ht="14.25" customHeight="1">
      <c r="O190" s="133"/>
    </row>
    <row r="191" ht="14.25" customHeight="1">
      <c r="O191" s="133"/>
    </row>
    <row r="192" ht="14.25" customHeight="1">
      <c r="O192" s="133"/>
    </row>
    <row r="193" ht="14.25" customHeight="1">
      <c r="O193" s="133"/>
    </row>
    <row r="194" ht="14.25" customHeight="1">
      <c r="O194" s="133"/>
    </row>
    <row r="195" ht="14.25" customHeight="1">
      <c r="O195" s="133"/>
    </row>
    <row r="196" ht="14.25" customHeight="1">
      <c r="O196" s="133"/>
    </row>
    <row r="197" ht="14.25" customHeight="1">
      <c r="O197" s="133"/>
    </row>
    <row r="198" ht="14.25" customHeight="1">
      <c r="O198" s="133"/>
    </row>
    <row r="199" ht="14.25" customHeight="1">
      <c r="O199" s="133"/>
    </row>
    <row r="200" ht="14.25" customHeight="1">
      <c r="O200" s="133"/>
    </row>
    <row r="201" ht="14.25" customHeight="1">
      <c r="O201" s="133"/>
    </row>
    <row r="202" ht="14.25" customHeight="1">
      <c r="O202" s="133"/>
    </row>
    <row r="203" ht="14.25" customHeight="1">
      <c r="O203" s="133"/>
    </row>
    <row r="204" ht="14.25" customHeight="1">
      <c r="O204" s="133"/>
    </row>
    <row r="205" ht="14.25" customHeight="1">
      <c r="O205" s="133"/>
    </row>
    <row r="206" ht="14.25" customHeight="1">
      <c r="O206" s="133"/>
    </row>
    <row r="207" ht="14.25" customHeight="1">
      <c r="O207" s="133"/>
    </row>
    <row r="208" ht="14.25" customHeight="1">
      <c r="O208" s="133"/>
    </row>
    <row r="209" ht="14.25" customHeight="1">
      <c r="O209" s="133"/>
    </row>
    <row r="210" ht="14.25" customHeight="1">
      <c r="O210" s="133"/>
    </row>
    <row r="211" ht="14.25" customHeight="1">
      <c r="O211" s="133"/>
    </row>
    <row r="212" ht="14.25" customHeight="1">
      <c r="O212" s="133"/>
    </row>
    <row r="213" ht="14.25" customHeight="1">
      <c r="O213" s="133"/>
    </row>
    <row r="214" ht="14.25" customHeight="1">
      <c r="O214" s="133"/>
    </row>
    <row r="215" ht="14.25" customHeight="1">
      <c r="O215" s="133"/>
    </row>
    <row r="216" ht="14.25" customHeight="1">
      <c r="O216" s="133"/>
    </row>
    <row r="217" ht="14.25" customHeight="1">
      <c r="O217" s="133"/>
    </row>
    <row r="218" ht="14.25" customHeight="1">
      <c r="O218" s="133"/>
    </row>
    <row r="219" ht="14.25" customHeight="1">
      <c r="O219" s="133"/>
    </row>
    <row r="220" ht="14.25" customHeight="1">
      <c r="O220" s="133"/>
    </row>
    <row r="221" ht="14.25" customHeight="1">
      <c r="O221" s="133"/>
    </row>
    <row r="222" ht="14.25" customHeight="1">
      <c r="O222" s="133"/>
    </row>
    <row r="223" ht="14.25" customHeight="1">
      <c r="O223" s="133"/>
    </row>
    <row r="224" ht="14.25" customHeight="1">
      <c r="O224" s="133"/>
    </row>
    <row r="225" ht="14.25" customHeight="1">
      <c r="O225" s="133"/>
    </row>
    <row r="226" ht="14.25" customHeight="1">
      <c r="O226" s="133"/>
    </row>
    <row r="227" ht="14.25" customHeight="1">
      <c r="O227" s="133"/>
    </row>
    <row r="228" ht="14.25" customHeight="1">
      <c r="O228" s="133"/>
    </row>
    <row r="229" ht="14.25" customHeight="1">
      <c r="O229" s="133"/>
    </row>
    <row r="230" ht="14.25" customHeight="1">
      <c r="O230" s="133"/>
    </row>
    <row r="231" ht="14.25" customHeight="1">
      <c r="O231" s="133"/>
    </row>
    <row r="232" ht="14.25" customHeight="1">
      <c r="O232" s="133"/>
    </row>
    <row r="233" ht="14.25" customHeight="1">
      <c r="O233" s="133"/>
    </row>
    <row r="234" ht="14.25" customHeight="1">
      <c r="O234" s="133"/>
    </row>
    <row r="235" ht="14.25" customHeight="1">
      <c r="O235" s="133"/>
    </row>
    <row r="236" ht="14.25" customHeight="1">
      <c r="O236" s="133"/>
    </row>
    <row r="237" ht="14.25" customHeight="1">
      <c r="O237" s="133"/>
    </row>
    <row r="238" ht="14.25" customHeight="1">
      <c r="O238" s="133"/>
    </row>
    <row r="239" ht="14.25" customHeight="1">
      <c r="O239" s="133"/>
    </row>
    <row r="240" ht="14.25" customHeight="1">
      <c r="O240" s="133"/>
    </row>
    <row r="241" ht="14.25" customHeight="1">
      <c r="O241" s="133"/>
    </row>
    <row r="242" ht="14.25" customHeight="1">
      <c r="O242" s="133"/>
    </row>
    <row r="243" ht="14.25" customHeight="1">
      <c r="O243" s="133"/>
    </row>
    <row r="244" ht="14.25" customHeight="1">
      <c r="O244" s="133"/>
    </row>
    <row r="245" ht="14.25" customHeight="1">
      <c r="O245" s="133"/>
    </row>
    <row r="246" ht="14.25" customHeight="1">
      <c r="O246" s="133"/>
    </row>
    <row r="247" ht="14.25" customHeight="1">
      <c r="O247" s="133"/>
    </row>
    <row r="248" ht="14.25" customHeight="1">
      <c r="O248" s="133"/>
    </row>
    <row r="249" ht="14.25" customHeight="1">
      <c r="O249" s="133"/>
    </row>
    <row r="250" ht="14.25" customHeight="1">
      <c r="O250" s="133"/>
    </row>
    <row r="251" ht="14.25" customHeight="1">
      <c r="O251" s="133"/>
    </row>
    <row r="252" ht="14.25" customHeight="1">
      <c r="O252" s="133"/>
    </row>
    <row r="253" ht="14.25" customHeight="1">
      <c r="O253" s="133"/>
    </row>
    <row r="254" ht="14.25" customHeight="1">
      <c r="O254" s="133"/>
    </row>
    <row r="255" ht="14.25" customHeight="1">
      <c r="O255" s="133"/>
    </row>
    <row r="256" ht="14.25" customHeight="1">
      <c r="O256" s="133"/>
    </row>
    <row r="257" ht="14.25" customHeight="1">
      <c r="O257" s="133"/>
    </row>
    <row r="258" ht="14.25" customHeight="1">
      <c r="O258" s="133"/>
    </row>
    <row r="259" ht="14.25" customHeight="1">
      <c r="O259" s="133"/>
    </row>
    <row r="260" ht="14.25" customHeight="1">
      <c r="O260" s="133"/>
    </row>
    <row r="261" ht="14.25" customHeight="1">
      <c r="O261" s="133"/>
    </row>
    <row r="262" ht="14.25" customHeight="1">
      <c r="O262" s="133"/>
    </row>
    <row r="263" ht="14.25" customHeight="1">
      <c r="O263" s="133"/>
    </row>
    <row r="264" ht="14.25" customHeight="1">
      <c r="O264" s="133"/>
    </row>
    <row r="265" ht="14.25" customHeight="1">
      <c r="O265" s="133"/>
    </row>
    <row r="266" ht="14.25" customHeight="1">
      <c r="O266" s="133"/>
    </row>
    <row r="267" ht="14.25" customHeight="1">
      <c r="O267" s="133"/>
    </row>
    <row r="268" ht="14.25" customHeight="1">
      <c r="O268" s="133"/>
    </row>
    <row r="269" ht="14.25" customHeight="1">
      <c r="O269" s="133"/>
    </row>
    <row r="270" ht="14.25" customHeight="1">
      <c r="O270" s="133"/>
    </row>
    <row r="271" ht="14.25" customHeight="1">
      <c r="O271" s="133"/>
    </row>
    <row r="272" ht="14.25" customHeight="1">
      <c r="O272" s="133"/>
    </row>
    <row r="273" ht="14.25" customHeight="1">
      <c r="O273" s="133"/>
    </row>
    <row r="274" ht="14.25" customHeight="1">
      <c r="O274" s="133"/>
    </row>
    <row r="275" ht="14.25" customHeight="1">
      <c r="O275" s="133"/>
    </row>
    <row r="276" ht="14.25" customHeight="1">
      <c r="O276" s="133"/>
    </row>
    <row r="277" ht="14.25" customHeight="1">
      <c r="O277" s="133"/>
    </row>
    <row r="278" ht="14.25" customHeight="1">
      <c r="O278" s="133"/>
    </row>
    <row r="279" ht="14.25" customHeight="1">
      <c r="O279" s="133"/>
    </row>
    <row r="280" ht="14.25" customHeight="1">
      <c r="O280" s="133"/>
    </row>
    <row r="281" ht="14.25" customHeight="1">
      <c r="O281" s="133"/>
    </row>
    <row r="282" ht="14.25" customHeight="1">
      <c r="O282" s="133"/>
    </row>
    <row r="283" ht="14.25" customHeight="1">
      <c r="O283" s="133"/>
    </row>
    <row r="284" ht="14.25" customHeight="1">
      <c r="O284" s="133"/>
    </row>
    <row r="285" ht="14.25" customHeight="1">
      <c r="O285" s="133"/>
    </row>
    <row r="286" ht="14.25" customHeight="1">
      <c r="O286" s="133"/>
    </row>
    <row r="287" ht="14.25" customHeight="1">
      <c r="O287" s="133"/>
    </row>
    <row r="288" ht="14.25" customHeight="1">
      <c r="O288" s="133"/>
    </row>
    <row r="289" ht="14.25" customHeight="1">
      <c r="O289" s="133"/>
    </row>
    <row r="290" ht="14.25" customHeight="1">
      <c r="O290" s="133"/>
    </row>
    <row r="291" ht="14.25" customHeight="1">
      <c r="O291" s="133"/>
    </row>
    <row r="292" ht="14.25" customHeight="1">
      <c r="O292" s="133"/>
    </row>
    <row r="293" ht="14.25" customHeight="1">
      <c r="O293" s="133"/>
    </row>
    <row r="294" ht="14.25" customHeight="1">
      <c r="O294" s="133"/>
    </row>
    <row r="295" ht="14.25" customHeight="1">
      <c r="O295" s="133"/>
    </row>
    <row r="296" ht="14.25" customHeight="1">
      <c r="O296" s="133"/>
    </row>
    <row r="297" ht="14.25" customHeight="1">
      <c r="O297" s="133"/>
    </row>
    <row r="298" ht="14.25" customHeight="1">
      <c r="O298" s="133"/>
    </row>
    <row r="299" ht="14.25" customHeight="1">
      <c r="O299" s="133"/>
    </row>
    <row r="300" ht="14.25" customHeight="1">
      <c r="O300" s="133"/>
    </row>
    <row r="301" ht="14.25" customHeight="1">
      <c r="O301" s="133"/>
    </row>
    <row r="302" ht="14.25" customHeight="1">
      <c r="O302" s="133"/>
    </row>
    <row r="303" ht="14.25" customHeight="1">
      <c r="O303" s="133"/>
    </row>
    <row r="304" ht="14.25" customHeight="1">
      <c r="O304" s="133"/>
    </row>
    <row r="305" ht="14.25" customHeight="1">
      <c r="O305" s="133"/>
    </row>
    <row r="306" ht="14.25" customHeight="1">
      <c r="O306" s="133"/>
    </row>
    <row r="307" ht="14.25" customHeight="1">
      <c r="O307" s="133"/>
    </row>
    <row r="308" ht="14.25" customHeight="1">
      <c r="O308" s="133"/>
    </row>
    <row r="309" ht="14.25" customHeight="1">
      <c r="O309" s="133"/>
    </row>
    <row r="310" ht="14.25" customHeight="1">
      <c r="O310" s="133"/>
    </row>
    <row r="311" ht="14.25" customHeight="1">
      <c r="O311" s="133"/>
    </row>
    <row r="312" ht="14.25" customHeight="1">
      <c r="O312" s="133"/>
    </row>
    <row r="313" ht="14.25" customHeight="1">
      <c r="O313" s="133"/>
    </row>
    <row r="314" ht="14.25" customHeight="1">
      <c r="O314" s="133"/>
    </row>
    <row r="315" ht="14.25" customHeight="1">
      <c r="O315" s="133"/>
    </row>
    <row r="316" ht="14.25" customHeight="1">
      <c r="O316" s="133"/>
    </row>
    <row r="317" ht="14.25" customHeight="1">
      <c r="O317" s="133"/>
    </row>
    <row r="318" ht="14.25" customHeight="1">
      <c r="O318" s="133"/>
    </row>
    <row r="319" ht="14.25" customHeight="1">
      <c r="O319" s="133"/>
    </row>
    <row r="320" ht="14.25" customHeight="1">
      <c r="O320" s="133"/>
    </row>
    <row r="321" ht="14.25" customHeight="1">
      <c r="O321" s="133"/>
    </row>
    <row r="322" ht="14.25" customHeight="1">
      <c r="O322" s="133"/>
    </row>
    <row r="323" ht="14.25" customHeight="1">
      <c r="O323" s="133"/>
    </row>
    <row r="324" ht="14.25" customHeight="1">
      <c r="O324" s="133"/>
    </row>
    <row r="325" ht="14.25" customHeight="1">
      <c r="O325" s="133"/>
    </row>
    <row r="326" ht="14.25" customHeight="1">
      <c r="O326" s="133"/>
    </row>
    <row r="327" ht="14.25" customHeight="1">
      <c r="O327" s="133"/>
    </row>
    <row r="328" ht="14.25" customHeight="1">
      <c r="O328" s="133"/>
    </row>
    <row r="329" ht="14.25" customHeight="1">
      <c r="O329" s="133"/>
    </row>
    <row r="330" ht="14.25" customHeight="1">
      <c r="O330" s="133"/>
    </row>
    <row r="331" ht="14.25" customHeight="1">
      <c r="O331" s="133"/>
    </row>
    <row r="332" ht="14.25" customHeight="1">
      <c r="O332" s="133"/>
    </row>
    <row r="333" ht="14.25" customHeight="1">
      <c r="O333" s="133"/>
    </row>
    <row r="334" ht="14.25" customHeight="1">
      <c r="O334" s="133"/>
    </row>
    <row r="335" ht="14.25" customHeight="1">
      <c r="O335" s="133"/>
    </row>
    <row r="336" ht="14.25" customHeight="1">
      <c r="O336" s="133"/>
    </row>
    <row r="337" ht="14.25" customHeight="1">
      <c r="O337" s="133"/>
    </row>
    <row r="338" ht="14.25" customHeight="1">
      <c r="O338" s="133"/>
    </row>
    <row r="339" ht="14.25" customHeight="1">
      <c r="O339" s="133"/>
    </row>
    <row r="340" ht="14.25" customHeight="1">
      <c r="O340" s="133"/>
    </row>
    <row r="341" ht="14.25" customHeight="1">
      <c r="O341" s="133"/>
    </row>
    <row r="342" ht="14.25" customHeight="1">
      <c r="O342" s="133"/>
    </row>
    <row r="343" ht="14.25" customHeight="1">
      <c r="O343" s="133"/>
    </row>
    <row r="344" ht="14.25" customHeight="1">
      <c r="O344" s="133"/>
    </row>
    <row r="345" ht="14.25" customHeight="1">
      <c r="O345" s="133"/>
    </row>
    <row r="346" ht="14.25" customHeight="1">
      <c r="O346" s="133"/>
    </row>
    <row r="347" ht="14.25" customHeight="1">
      <c r="O347" s="133"/>
    </row>
    <row r="348" ht="14.25" customHeight="1">
      <c r="O348" s="133"/>
    </row>
    <row r="349" ht="14.25" customHeight="1">
      <c r="O349" s="133"/>
    </row>
    <row r="350" ht="14.25" customHeight="1">
      <c r="O350" s="133"/>
    </row>
    <row r="351" ht="14.25" customHeight="1">
      <c r="O351" s="133"/>
    </row>
    <row r="352" ht="14.25" customHeight="1">
      <c r="O352" s="133"/>
    </row>
    <row r="353" ht="14.25" customHeight="1">
      <c r="O353" s="133"/>
    </row>
    <row r="354" ht="14.25" customHeight="1">
      <c r="O354" s="133"/>
    </row>
    <row r="355" ht="14.25" customHeight="1">
      <c r="O355" s="133"/>
    </row>
    <row r="356" ht="14.25" customHeight="1">
      <c r="O356" s="133"/>
    </row>
    <row r="357" ht="14.25" customHeight="1">
      <c r="O357" s="133"/>
    </row>
    <row r="358" ht="14.25" customHeight="1">
      <c r="O358" s="133"/>
    </row>
    <row r="359" ht="14.25" customHeight="1">
      <c r="O359" s="133"/>
    </row>
    <row r="360" ht="14.25" customHeight="1">
      <c r="O360" s="133"/>
    </row>
    <row r="361" ht="14.25" customHeight="1">
      <c r="O361" s="133"/>
    </row>
    <row r="362" ht="14.25" customHeight="1">
      <c r="O362" s="133"/>
    </row>
    <row r="363" ht="14.25" customHeight="1">
      <c r="O363" s="133"/>
    </row>
    <row r="364" ht="14.25" customHeight="1">
      <c r="O364" s="133"/>
    </row>
    <row r="365" ht="14.25" customHeight="1">
      <c r="O365" s="133"/>
    </row>
    <row r="366" ht="14.25" customHeight="1">
      <c r="O366" s="133"/>
    </row>
    <row r="367" ht="14.25" customHeight="1">
      <c r="O367" s="133"/>
    </row>
    <row r="368" ht="14.25" customHeight="1">
      <c r="O368" s="133"/>
    </row>
    <row r="369" ht="14.25" customHeight="1">
      <c r="O369" s="133"/>
    </row>
    <row r="370" ht="14.25" customHeight="1">
      <c r="O370" s="133"/>
    </row>
    <row r="371" ht="14.25" customHeight="1">
      <c r="O371" s="133"/>
    </row>
    <row r="372" ht="14.25" customHeight="1">
      <c r="O372" s="133"/>
    </row>
    <row r="373" ht="14.25" customHeight="1">
      <c r="O373" s="133"/>
    </row>
    <row r="374" ht="14.25" customHeight="1">
      <c r="O374" s="133"/>
    </row>
    <row r="375" ht="14.25" customHeight="1">
      <c r="O375" s="133"/>
    </row>
    <row r="376" ht="14.25" customHeight="1">
      <c r="O376" s="133"/>
    </row>
    <row r="377" ht="14.25" customHeight="1">
      <c r="O377" s="133"/>
    </row>
    <row r="378" ht="14.25" customHeight="1">
      <c r="O378" s="133"/>
    </row>
    <row r="379" ht="14.25" customHeight="1">
      <c r="O379" s="133"/>
    </row>
    <row r="380" ht="14.25" customHeight="1">
      <c r="O380" s="133"/>
    </row>
    <row r="381" ht="14.25" customHeight="1">
      <c r="O381" s="133"/>
    </row>
    <row r="382" ht="14.25" customHeight="1">
      <c r="O382" s="133"/>
    </row>
    <row r="383" ht="14.25" customHeight="1">
      <c r="O383" s="133"/>
    </row>
    <row r="384" ht="14.25" customHeight="1">
      <c r="O384" s="133"/>
    </row>
    <row r="385" ht="14.25" customHeight="1">
      <c r="O385" s="133"/>
    </row>
    <row r="386" ht="14.25" customHeight="1">
      <c r="O386" s="133"/>
    </row>
    <row r="387" ht="14.25" customHeight="1">
      <c r="O387" s="133"/>
    </row>
    <row r="388" ht="14.25" customHeight="1">
      <c r="O388" s="133"/>
    </row>
    <row r="389" ht="14.25" customHeight="1">
      <c r="O389" s="133"/>
    </row>
    <row r="390" ht="14.25" customHeight="1">
      <c r="O390" s="133"/>
    </row>
    <row r="391" ht="14.25" customHeight="1">
      <c r="O391" s="133"/>
    </row>
    <row r="392" ht="14.25" customHeight="1">
      <c r="O392" s="133"/>
    </row>
    <row r="393" ht="14.25" customHeight="1">
      <c r="O393" s="133"/>
    </row>
    <row r="394" ht="14.25" customHeight="1">
      <c r="O394" s="133"/>
    </row>
    <row r="395" ht="14.25" customHeight="1">
      <c r="O395" s="133"/>
    </row>
    <row r="396" ht="14.25" customHeight="1">
      <c r="O396" s="133"/>
    </row>
    <row r="397" ht="14.25" customHeight="1">
      <c r="O397" s="133"/>
    </row>
    <row r="398" ht="14.25" customHeight="1">
      <c r="O398" s="133"/>
    </row>
    <row r="399" ht="14.25" customHeight="1">
      <c r="O399" s="133"/>
    </row>
    <row r="400" ht="14.25" customHeight="1">
      <c r="O400" s="133"/>
    </row>
    <row r="401" ht="14.25" customHeight="1">
      <c r="O401" s="133"/>
    </row>
    <row r="402" ht="14.25" customHeight="1">
      <c r="O402" s="133"/>
    </row>
    <row r="403" ht="14.25" customHeight="1">
      <c r="O403" s="133"/>
    </row>
    <row r="404" ht="14.25" customHeight="1">
      <c r="O404" s="133"/>
    </row>
    <row r="405" ht="14.25" customHeight="1">
      <c r="O405" s="133"/>
    </row>
    <row r="406" ht="14.25" customHeight="1">
      <c r="O406" s="133"/>
    </row>
    <row r="407" ht="14.25" customHeight="1">
      <c r="O407" s="133"/>
    </row>
    <row r="408" ht="14.25" customHeight="1">
      <c r="O408" s="133"/>
    </row>
    <row r="409" ht="14.25" customHeight="1">
      <c r="O409" s="133"/>
    </row>
    <row r="410" ht="14.25" customHeight="1">
      <c r="O410" s="133"/>
    </row>
    <row r="411" ht="14.25" customHeight="1">
      <c r="O411" s="133"/>
    </row>
    <row r="412" ht="14.25" customHeight="1">
      <c r="O412" s="133"/>
    </row>
    <row r="413" ht="14.25" customHeight="1">
      <c r="O413" s="133"/>
    </row>
    <row r="414" ht="14.25" customHeight="1">
      <c r="O414" s="133"/>
    </row>
    <row r="415" ht="14.25" customHeight="1">
      <c r="O415" s="133"/>
    </row>
    <row r="416" ht="14.25" customHeight="1">
      <c r="O416" s="133"/>
    </row>
    <row r="417" ht="14.25" customHeight="1">
      <c r="O417" s="133"/>
    </row>
    <row r="418" ht="14.25" customHeight="1">
      <c r="O418" s="133"/>
    </row>
    <row r="419" ht="14.25" customHeight="1">
      <c r="O419" s="133"/>
    </row>
    <row r="420" ht="14.25" customHeight="1">
      <c r="O420" s="133"/>
    </row>
    <row r="421" ht="14.25" customHeight="1">
      <c r="O421" s="133"/>
    </row>
    <row r="422" ht="14.25" customHeight="1">
      <c r="O422" s="133"/>
    </row>
    <row r="423" ht="14.25" customHeight="1">
      <c r="O423" s="133"/>
    </row>
    <row r="424" ht="14.25" customHeight="1">
      <c r="O424" s="133"/>
    </row>
    <row r="425" ht="14.25" customHeight="1">
      <c r="O425" s="133"/>
    </row>
    <row r="426" ht="14.25" customHeight="1">
      <c r="O426" s="133"/>
    </row>
    <row r="427" ht="14.25" customHeight="1">
      <c r="O427" s="133"/>
    </row>
    <row r="428" ht="14.25" customHeight="1">
      <c r="O428" s="133"/>
    </row>
    <row r="429" ht="14.25" customHeight="1">
      <c r="O429" s="133"/>
    </row>
    <row r="430" ht="14.25" customHeight="1">
      <c r="O430" s="133"/>
    </row>
    <row r="431" ht="14.25" customHeight="1">
      <c r="O431" s="133"/>
    </row>
    <row r="432" ht="14.25" customHeight="1">
      <c r="O432" s="133"/>
    </row>
    <row r="433" ht="14.25" customHeight="1">
      <c r="O433" s="133"/>
    </row>
    <row r="434" ht="14.25" customHeight="1">
      <c r="O434" s="133"/>
    </row>
    <row r="435" ht="14.25" customHeight="1">
      <c r="O435" s="133"/>
    </row>
    <row r="436" ht="14.25" customHeight="1">
      <c r="O436" s="133"/>
    </row>
    <row r="437" ht="14.25" customHeight="1">
      <c r="O437" s="133"/>
    </row>
    <row r="438" ht="14.25" customHeight="1">
      <c r="O438" s="133"/>
    </row>
    <row r="439" ht="14.25" customHeight="1">
      <c r="O439" s="133"/>
    </row>
    <row r="440" ht="14.25" customHeight="1">
      <c r="O440" s="133"/>
    </row>
    <row r="441" ht="14.25" customHeight="1">
      <c r="O441" s="133"/>
    </row>
    <row r="442" ht="14.25" customHeight="1">
      <c r="O442" s="133"/>
    </row>
    <row r="443" ht="14.25" customHeight="1">
      <c r="O443" s="133"/>
    </row>
    <row r="444" ht="14.25" customHeight="1">
      <c r="O444" s="133"/>
    </row>
    <row r="445" ht="14.25" customHeight="1">
      <c r="O445" s="133"/>
    </row>
    <row r="446" ht="14.25" customHeight="1">
      <c r="O446" s="133"/>
    </row>
    <row r="447" ht="14.25" customHeight="1">
      <c r="O447" s="133"/>
    </row>
    <row r="448" ht="14.25" customHeight="1">
      <c r="O448" s="133"/>
    </row>
    <row r="449" ht="14.25" customHeight="1">
      <c r="O449" s="133"/>
    </row>
    <row r="450" ht="14.25" customHeight="1">
      <c r="O450" s="133"/>
    </row>
    <row r="451" ht="14.25" customHeight="1">
      <c r="O451" s="133"/>
    </row>
    <row r="452" ht="14.25" customHeight="1">
      <c r="O452" s="133"/>
    </row>
    <row r="453" ht="14.25" customHeight="1">
      <c r="O453" s="133"/>
    </row>
    <row r="454" ht="14.25" customHeight="1">
      <c r="O454" s="133"/>
    </row>
    <row r="455" ht="14.25" customHeight="1">
      <c r="O455" s="133"/>
    </row>
    <row r="456" ht="14.25" customHeight="1">
      <c r="O456" s="133"/>
    </row>
    <row r="457" ht="14.25" customHeight="1">
      <c r="O457" s="133"/>
    </row>
    <row r="458" ht="14.25" customHeight="1">
      <c r="O458" s="133"/>
    </row>
    <row r="459" ht="14.25" customHeight="1">
      <c r="O459" s="133"/>
    </row>
    <row r="460" ht="14.25" customHeight="1">
      <c r="O460" s="133"/>
    </row>
    <row r="461" ht="14.25" customHeight="1">
      <c r="O461" s="133"/>
    </row>
    <row r="462" ht="14.25" customHeight="1">
      <c r="O462" s="133"/>
    </row>
    <row r="463" ht="14.25" customHeight="1">
      <c r="O463" s="133"/>
    </row>
    <row r="464" ht="14.25" customHeight="1">
      <c r="O464" s="133"/>
    </row>
    <row r="465" ht="14.25" customHeight="1">
      <c r="O465" s="133"/>
    </row>
    <row r="466" ht="14.25" customHeight="1">
      <c r="O466" s="133"/>
    </row>
    <row r="467" ht="14.25" customHeight="1">
      <c r="O467" s="133"/>
    </row>
    <row r="468" ht="14.25" customHeight="1">
      <c r="O468" s="133"/>
    </row>
    <row r="469" ht="14.25" customHeight="1">
      <c r="O469" s="133"/>
    </row>
    <row r="470" ht="14.25" customHeight="1">
      <c r="O470" s="133"/>
    </row>
    <row r="471" ht="14.25" customHeight="1">
      <c r="O471" s="133"/>
    </row>
    <row r="472" ht="14.25" customHeight="1">
      <c r="O472" s="133"/>
    </row>
    <row r="473" ht="14.25" customHeight="1">
      <c r="O473" s="133"/>
    </row>
    <row r="474" ht="14.25" customHeight="1">
      <c r="O474" s="133"/>
    </row>
    <row r="475" ht="14.25" customHeight="1">
      <c r="O475" s="133"/>
    </row>
    <row r="476" ht="14.25" customHeight="1">
      <c r="O476" s="133"/>
    </row>
    <row r="477" ht="14.25" customHeight="1">
      <c r="O477" s="133"/>
    </row>
    <row r="478" ht="14.25" customHeight="1">
      <c r="O478" s="133"/>
    </row>
    <row r="479" ht="14.25" customHeight="1">
      <c r="O479" s="133"/>
    </row>
    <row r="480" ht="14.25" customHeight="1">
      <c r="O480" s="133"/>
    </row>
    <row r="481" ht="14.25" customHeight="1">
      <c r="O481" s="133"/>
    </row>
    <row r="482" ht="14.25" customHeight="1">
      <c r="O482" s="133"/>
    </row>
    <row r="483" ht="14.25" customHeight="1">
      <c r="O483" s="133"/>
    </row>
    <row r="484" ht="14.25" customHeight="1">
      <c r="O484" s="133"/>
    </row>
    <row r="485" ht="14.25" customHeight="1">
      <c r="O485" s="133"/>
    </row>
    <row r="486" ht="14.25" customHeight="1">
      <c r="O486" s="133"/>
    </row>
    <row r="487" ht="14.25" customHeight="1">
      <c r="O487" s="133"/>
    </row>
    <row r="488" ht="14.25" customHeight="1">
      <c r="O488" s="133"/>
    </row>
    <row r="489" ht="14.25" customHeight="1">
      <c r="O489" s="133"/>
    </row>
    <row r="490" ht="14.25" customHeight="1">
      <c r="O490" s="133"/>
    </row>
    <row r="491" ht="14.25" customHeight="1">
      <c r="O491" s="133"/>
    </row>
    <row r="492" ht="14.25" customHeight="1">
      <c r="O492" s="133"/>
    </row>
    <row r="493" ht="14.25" customHeight="1">
      <c r="O493" s="133"/>
    </row>
    <row r="494" ht="14.25" customHeight="1">
      <c r="O494" s="133"/>
    </row>
    <row r="495" ht="14.25" customHeight="1">
      <c r="O495" s="133"/>
    </row>
    <row r="496" ht="14.25" customHeight="1">
      <c r="O496" s="133"/>
    </row>
    <row r="497" ht="14.25" customHeight="1">
      <c r="O497" s="133"/>
    </row>
    <row r="498" ht="14.25" customHeight="1">
      <c r="O498" s="133"/>
    </row>
    <row r="499" ht="14.25" customHeight="1">
      <c r="O499" s="133"/>
    </row>
    <row r="500" ht="14.25" customHeight="1">
      <c r="O500" s="133"/>
    </row>
    <row r="501" ht="14.25" customHeight="1">
      <c r="O501" s="133"/>
    </row>
    <row r="502" ht="14.25" customHeight="1">
      <c r="O502" s="133"/>
    </row>
    <row r="503" ht="14.25" customHeight="1">
      <c r="O503" s="133"/>
    </row>
    <row r="504" ht="14.25" customHeight="1">
      <c r="O504" s="133"/>
    </row>
    <row r="505" ht="14.25" customHeight="1">
      <c r="O505" s="133"/>
    </row>
    <row r="506" ht="14.25" customHeight="1">
      <c r="O506" s="133"/>
    </row>
    <row r="507" ht="14.25" customHeight="1">
      <c r="O507" s="133"/>
    </row>
    <row r="508" ht="14.25" customHeight="1">
      <c r="O508" s="133"/>
    </row>
    <row r="509" ht="14.25" customHeight="1">
      <c r="O509" s="133"/>
    </row>
    <row r="510" ht="14.25" customHeight="1">
      <c r="O510" s="133"/>
    </row>
    <row r="511" ht="14.25" customHeight="1">
      <c r="O511" s="133"/>
    </row>
    <row r="512" ht="14.25" customHeight="1">
      <c r="O512" s="133"/>
    </row>
    <row r="513" ht="14.25" customHeight="1">
      <c r="O513" s="133"/>
    </row>
    <row r="514" ht="14.25" customHeight="1">
      <c r="O514" s="133"/>
    </row>
    <row r="515" ht="14.25" customHeight="1">
      <c r="O515" s="133"/>
    </row>
    <row r="516" ht="14.25" customHeight="1">
      <c r="O516" s="133"/>
    </row>
    <row r="517" ht="14.25" customHeight="1">
      <c r="O517" s="133"/>
    </row>
    <row r="518" ht="14.25" customHeight="1">
      <c r="O518" s="133"/>
    </row>
    <row r="519" ht="14.25" customHeight="1">
      <c r="O519" s="133"/>
    </row>
    <row r="520" ht="14.25" customHeight="1">
      <c r="O520" s="133"/>
    </row>
    <row r="521" ht="14.25" customHeight="1">
      <c r="O521" s="133"/>
    </row>
    <row r="522" ht="14.25" customHeight="1">
      <c r="O522" s="133"/>
    </row>
    <row r="523" ht="14.25" customHeight="1">
      <c r="O523" s="133"/>
    </row>
    <row r="524" ht="14.25" customHeight="1">
      <c r="O524" s="133"/>
    </row>
    <row r="525" ht="14.25" customHeight="1">
      <c r="O525" s="133"/>
    </row>
    <row r="526" ht="14.25" customHeight="1">
      <c r="O526" s="133"/>
    </row>
    <row r="527" ht="14.25" customHeight="1">
      <c r="O527" s="133"/>
    </row>
    <row r="528" ht="14.25" customHeight="1">
      <c r="O528" s="133"/>
    </row>
    <row r="529" ht="14.25" customHeight="1">
      <c r="O529" s="133"/>
    </row>
    <row r="530" ht="14.25" customHeight="1">
      <c r="O530" s="133"/>
    </row>
    <row r="531" ht="14.25" customHeight="1">
      <c r="O531" s="133"/>
    </row>
    <row r="532" ht="14.25" customHeight="1">
      <c r="O532" s="133"/>
    </row>
    <row r="533" ht="14.25" customHeight="1">
      <c r="O533" s="133"/>
    </row>
    <row r="534" ht="14.25" customHeight="1">
      <c r="O534" s="133"/>
    </row>
    <row r="535" ht="14.25" customHeight="1">
      <c r="O535" s="133"/>
    </row>
    <row r="536" ht="14.25" customHeight="1">
      <c r="O536" s="133"/>
    </row>
    <row r="537" ht="14.25" customHeight="1">
      <c r="O537" s="133"/>
    </row>
    <row r="538" ht="14.25" customHeight="1">
      <c r="O538" s="133"/>
    </row>
    <row r="539" ht="14.25" customHeight="1">
      <c r="O539" s="133"/>
    </row>
    <row r="540" ht="14.25" customHeight="1">
      <c r="O540" s="133"/>
    </row>
    <row r="541" ht="14.25" customHeight="1">
      <c r="O541" s="133"/>
    </row>
    <row r="542" ht="14.25" customHeight="1">
      <c r="O542" s="133"/>
    </row>
    <row r="543" ht="14.25" customHeight="1">
      <c r="O543" s="133"/>
    </row>
    <row r="544" ht="14.25" customHeight="1">
      <c r="O544" s="133"/>
    </row>
    <row r="545" ht="14.25" customHeight="1">
      <c r="O545" s="133"/>
    </row>
    <row r="546" ht="14.25" customHeight="1">
      <c r="O546" s="133"/>
    </row>
    <row r="547" ht="14.25" customHeight="1">
      <c r="O547" s="133"/>
    </row>
    <row r="548" ht="14.25" customHeight="1">
      <c r="O548" s="133"/>
    </row>
    <row r="549" ht="14.25" customHeight="1">
      <c r="O549" s="133"/>
    </row>
    <row r="550" ht="14.25" customHeight="1">
      <c r="O550" s="133"/>
    </row>
    <row r="551" ht="14.25" customHeight="1">
      <c r="O551" s="133"/>
    </row>
    <row r="552" ht="14.25" customHeight="1">
      <c r="O552" s="133"/>
    </row>
    <row r="553" ht="14.25" customHeight="1">
      <c r="O553" s="133"/>
    </row>
    <row r="554" ht="14.25" customHeight="1">
      <c r="O554" s="133"/>
    </row>
    <row r="555" ht="14.25" customHeight="1">
      <c r="O555" s="133"/>
    </row>
    <row r="556" ht="14.25" customHeight="1">
      <c r="O556" s="133"/>
    </row>
    <row r="557" ht="14.25" customHeight="1">
      <c r="O557" s="133"/>
    </row>
    <row r="558" ht="14.25" customHeight="1">
      <c r="O558" s="133"/>
    </row>
    <row r="559" ht="14.25" customHeight="1">
      <c r="O559" s="133"/>
    </row>
    <row r="560" ht="14.25" customHeight="1">
      <c r="O560" s="133"/>
    </row>
    <row r="561" ht="14.25" customHeight="1">
      <c r="O561" s="133"/>
    </row>
    <row r="562" ht="14.25" customHeight="1">
      <c r="O562" s="133"/>
    </row>
    <row r="563" ht="14.25" customHeight="1">
      <c r="O563" s="133"/>
    </row>
    <row r="564" ht="14.25" customHeight="1">
      <c r="O564" s="133"/>
    </row>
    <row r="565" ht="14.25" customHeight="1">
      <c r="O565" s="133"/>
    </row>
    <row r="566" ht="14.25" customHeight="1">
      <c r="O566" s="133"/>
    </row>
    <row r="567" ht="14.25" customHeight="1">
      <c r="O567" s="133"/>
    </row>
    <row r="568" ht="14.25" customHeight="1">
      <c r="O568" s="133"/>
    </row>
    <row r="569" ht="14.25" customHeight="1">
      <c r="O569" s="133"/>
    </row>
    <row r="570" ht="14.25" customHeight="1">
      <c r="O570" s="133"/>
    </row>
    <row r="571" ht="14.25" customHeight="1">
      <c r="O571" s="133"/>
    </row>
    <row r="572" ht="14.25" customHeight="1">
      <c r="O572" s="133"/>
    </row>
    <row r="573" ht="14.25" customHeight="1">
      <c r="O573" s="133"/>
    </row>
    <row r="574" ht="14.25" customHeight="1">
      <c r="O574" s="133"/>
    </row>
    <row r="575" ht="14.25" customHeight="1">
      <c r="O575" s="133"/>
    </row>
    <row r="576" ht="14.25" customHeight="1">
      <c r="O576" s="133"/>
    </row>
    <row r="577" ht="14.25" customHeight="1">
      <c r="O577" s="133"/>
    </row>
    <row r="578" ht="14.25" customHeight="1">
      <c r="O578" s="133"/>
    </row>
    <row r="579" ht="14.25" customHeight="1">
      <c r="O579" s="133"/>
    </row>
    <row r="580" ht="14.25" customHeight="1">
      <c r="O580" s="133"/>
    </row>
    <row r="581" ht="14.25" customHeight="1">
      <c r="O581" s="133"/>
    </row>
    <row r="582" ht="14.25" customHeight="1">
      <c r="O582" s="133"/>
    </row>
    <row r="583" ht="14.25" customHeight="1">
      <c r="O583" s="133"/>
    </row>
    <row r="584" ht="14.25" customHeight="1">
      <c r="O584" s="133"/>
    </row>
    <row r="585" ht="14.25" customHeight="1">
      <c r="O585" s="133"/>
    </row>
    <row r="586" ht="14.25" customHeight="1">
      <c r="O586" s="133"/>
    </row>
    <row r="587" ht="14.25" customHeight="1">
      <c r="O587" s="133"/>
    </row>
    <row r="588" ht="14.25" customHeight="1">
      <c r="O588" s="133"/>
    </row>
    <row r="589" ht="14.25" customHeight="1">
      <c r="O589" s="133"/>
    </row>
    <row r="590" ht="14.25" customHeight="1">
      <c r="O590" s="133"/>
    </row>
    <row r="591" ht="14.25" customHeight="1">
      <c r="O591" s="133"/>
    </row>
    <row r="592" ht="14.25" customHeight="1">
      <c r="O592" s="133"/>
    </row>
    <row r="593" ht="14.25" customHeight="1">
      <c r="O593" s="133"/>
    </row>
    <row r="594" ht="14.25" customHeight="1">
      <c r="O594" s="133"/>
    </row>
    <row r="595" ht="14.25" customHeight="1">
      <c r="O595" s="133"/>
    </row>
    <row r="596" ht="14.25" customHeight="1">
      <c r="O596" s="133"/>
    </row>
    <row r="597" ht="14.25" customHeight="1">
      <c r="O597" s="133"/>
    </row>
    <row r="598" ht="14.25" customHeight="1">
      <c r="O598" s="133"/>
    </row>
    <row r="599" ht="14.25" customHeight="1">
      <c r="O599" s="133"/>
    </row>
    <row r="600" ht="14.25" customHeight="1">
      <c r="O600" s="133"/>
    </row>
    <row r="601" ht="14.25" customHeight="1">
      <c r="O601" s="133"/>
    </row>
    <row r="602" ht="14.25" customHeight="1">
      <c r="O602" s="133"/>
    </row>
    <row r="603" ht="14.25" customHeight="1">
      <c r="O603" s="133"/>
    </row>
    <row r="604" ht="14.25" customHeight="1">
      <c r="O604" s="133"/>
    </row>
    <row r="605" ht="14.25" customHeight="1">
      <c r="O605" s="133"/>
    </row>
    <row r="606" ht="14.25" customHeight="1">
      <c r="O606" s="133"/>
    </row>
    <row r="607" ht="14.25" customHeight="1">
      <c r="O607" s="133"/>
    </row>
    <row r="608" ht="14.25" customHeight="1">
      <c r="O608" s="133"/>
    </row>
    <row r="609" ht="14.25" customHeight="1">
      <c r="O609" s="133"/>
    </row>
    <row r="610" ht="14.25" customHeight="1">
      <c r="O610" s="133"/>
    </row>
    <row r="611" ht="14.25" customHeight="1">
      <c r="O611" s="133"/>
    </row>
    <row r="612" ht="14.25" customHeight="1">
      <c r="O612" s="133"/>
    </row>
    <row r="613" ht="14.25" customHeight="1">
      <c r="O613" s="133"/>
    </row>
    <row r="614" ht="14.25" customHeight="1">
      <c r="O614" s="133"/>
    </row>
    <row r="615" ht="14.25" customHeight="1">
      <c r="O615" s="133"/>
    </row>
    <row r="616" ht="14.25" customHeight="1">
      <c r="O616" s="133"/>
    </row>
    <row r="617" ht="14.25" customHeight="1">
      <c r="O617" s="133"/>
    </row>
    <row r="618" ht="14.25" customHeight="1">
      <c r="O618" s="133"/>
    </row>
    <row r="619" ht="14.25" customHeight="1">
      <c r="O619" s="133"/>
    </row>
    <row r="620" ht="14.25" customHeight="1">
      <c r="O620" s="133"/>
    </row>
    <row r="621" ht="14.25" customHeight="1">
      <c r="O621" s="133"/>
    </row>
    <row r="622" ht="14.25" customHeight="1">
      <c r="O622" s="133"/>
    </row>
    <row r="623" ht="14.25" customHeight="1">
      <c r="O623" s="133"/>
    </row>
    <row r="624" ht="14.25" customHeight="1">
      <c r="O624" s="133"/>
    </row>
    <row r="625" ht="14.25" customHeight="1">
      <c r="O625" s="133"/>
    </row>
    <row r="626" ht="14.25" customHeight="1">
      <c r="O626" s="133"/>
    </row>
    <row r="627" ht="14.25" customHeight="1">
      <c r="O627" s="133"/>
    </row>
    <row r="628" ht="14.25" customHeight="1">
      <c r="O628" s="133"/>
    </row>
    <row r="629" ht="14.25" customHeight="1">
      <c r="O629" s="133"/>
    </row>
    <row r="630" ht="14.25" customHeight="1">
      <c r="O630" s="133"/>
    </row>
    <row r="631" ht="14.25" customHeight="1">
      <c r="O631" s="133"/>
    </row>
    <row r="632" ht="14.25" customHeight="1">
      <c r="O632" s="133"/>
    </row>
    <row r="633" ht="14.25" customHeight="1">
      <c r="O633" s="133"/>
    </row>
    <row r="634" ht="14.25" customHeight="1">
      <c r="O634" s="133"/>
    </row>
    <row r="635" ht="14.25" customHeight="1">
      <c r="O635" s="133"/>
    </row>
    <row r="636" ht="14.25" customHeight="1">
      <c r="O636" s="133"/>
    </row>
    <row r="637" ht="14.25" customHeight="1">
      <c r="O637" s="133"/>
    </row>
    <row r="638" ht="14.25" customHeight="1">
      <c r="O638" s="133"/>
    </row>
    <row r="639" ht="14.25" customHeight="1">
      <c r="O639" s="133"/>
    </row>
    <row r="640" ht="14.25" customHeight="1">
      <c r="O640" s="133"/>
    </row>
    <row r="641" ht="14.25" customHeight="1">
      <c r="O641" s="133"/>
    </row>
    <row r="642" ht="14.25" customHeight="1">
      <c r="O642" s="133"/>
    </row>
    <row r="643" ht="14.25" customHeight="1">
      <c r="O643" s="133"/>
    </row>
    <row r="644" ht="14.25" customHeight="1">
      <c r="O644" s="133"/>
    </row>
    <row r="645" ht="14.25" customHeight="1">
      <c r="O645" s="133"/>
    </row>
    <row r="646" ht="14.25" customHeight="1">
      <c r="O646" s="133"/>
    </row>
    <row r="647" ht="14.25" customHeight="1">
      <c r="O647" s="133"/>
    </row>
    <row r="648" ht="14.25" customHeight="1">
      <c r="O648" s="133"/>
    </row>
    <row r="649" ht="14.25" customHeight="1">
      <c r="O649" s="133"/>
    </row>
    <row r="650" ht="14.25" customHeight="1">
      <c r="O650" s="133"/>
    </row>
    <row r="651" ht="14.25" customHeight="1">
      <c r="O651" s="133"/>
    </row>
    <row r="652" ht="14.25" customHeight="1">
      <c r="O652" s="133"/>
    </row>
    <row r="653" ht="14.25" customHeight="1">
      <c r="O653" s="133"/>
    </row>
    <row r="654" ht="14.25" customHeight="1">
      <c r="O654" s="133"/>
    </row>
    <row r="655" ht="14.25" customHeight="1">
      <c r="O655" s="133"/>
    </row>
    <row r="656" ht="14.25" customHeight="1">
      <c r="O656" s="133"/>
    </row>
    <row r="657" ht="14.25" customHeight="1">
      <c r="O657" s="133"/>
    </row>
    <row r="658" ht="14.25" customHeight="1">
      <c r="O658" s="133"/>
    </row>
    <row r="659" ht="14.25" customHeight="1">
      <c r="O659" s="133"/>
    </row>
    <row r="660" ht="14.25" customHeight="1">
      <c r="O660" s="133"/>
    </row>
    <row r="661" ht="14.25" customHeight="1">
      <c r="O661" s="133"/>
    </row>
    <row r="662" ht="14.25" customHeight="1">
      <c r="O662" s="133"/>
    </row>
    <row r="663" ht="14.25" customHeight="1">
      <c r="O663" s="133"/>
    </row>
    <row r="664" ht="14.25" customHeight="1">
      <c r="O664" s="133"/>
    </row>
    <row r="665" ht="14.25" customHeight="1">
      <c r="O665" s="133"/>
    </row>
    <row r="666" ht="14.25" customHeight="1">
      <c r="O666" s="133"/>
    </row>
    <row r="667" ht="14.25" customHeight="1">
      <c r="O667" s="133"/>
    </row>
    <row r="668" ht="14.25" customHeight="1">
      <c r="O668" s="133"/>
    </row>
    <row r="669" ht="14.25" customHeight="1">
      <c r="O669" s="133"/>
    </row>
    <row r="670" ht="14.25" customHeight="1">
      <c r="O670" s="133"/>
    </row>
    <row r="671" ht="14.25" customHeight="1">
      <c r="O671" s="133"/>
    </row>
    <row r="672" ht="14.25" customHeight="1">
      <c r="O672" s="133"/>
    </row>
    <row r="673" ht="14.25" customHeight="1">
      <c r="O673" s="133"/>
    </row>
    <row r="674" ht="14.25" customHeight="1">
      <c r="O674" s="133"/>
    </row>
    <row r="675" ht="14.25" customHeight="1">
      <c r="O675" s="133"/>
    </row>
    <row r="676" ht="14.25" customHeight="1">
      <c r="O676" s="133"/>
    </row>
    <row r="677" ht="14.25" customHeight="1">
      <c r="O677" s="133"/>
    </row>
    <row r="678" ht="14.25" customHeight="1">
      <c r="O678" s="133"/>
    </row>
    <row r="679" ht="14.25" customHeight="1">
      <c r="O679" s="133"/>
    </row>
    <row r="680" ht="14.25" customHeight="1">
      <c r="O680" s="133"/>
    </row>
    <row r="681" ht="14.25" customHeight="1">
      <c r="O681" s="133"/>
    </row>
    <row r="682" ht="14.25" customHeight="1">
      <c r="O682" s="133"/>
    </row>
    <row r="683" ht="14.25" customHeight="1">
      <c r="O683" s="133"/>
    </row>
    <row r="684" ht="14.25" customHeight="1">
      <c r="O684" s="133"/>
    </row>
    <row r="685" ht="14.25" customHeight="1">
      <c r="O685" s="133"/>
    </row>
    <row r="686" ht="14.25" customHeight="1">
      <c r="O686" s="133"/>
    </row>
    <row r="687" ht="14.25" customHeight="1">
      <c r="O687" s="133"/>
    </row>
    <row r="688" ht="14.25" customHeight="1">
      <c r="O688" s="133"/>
    </row>
    <row r="689" ht="14.25" customHeight="1">
      <c r="O689" s="133"/>
    </row>
    <row r="690" ht="14.25" customHeight="1">
      <c r="O690" s="133"/>
    </row>
    <row r="691" ht="14.25" customHeight="1">
      <c r="O691" s="133"/>
    </row>
    <row r="692" ht="14.25" customHeight="1">
      <c r="O692" s="133"/>
    </row>
    <row r="693" ht="14.25" customHeight="1">
      <c r="O693" s="133"/>
    </row>
    <row r="694" ht="14.25" customHeight="1">
      <c r="O694" s="133"/>
    </row>
    <row r="695" ht="14.25" customHeight="1">
      <c r="O695" s="133"/>
    </row>
    <row r="696" ht="14.25" customHeight="1">
      <c r="O696" s="133"/>
    </row>
    <row r="697" ht="14.25" customHeight="1">
      <c r="O697" s="133"/>
    </row>
    <row r="698" ht="14.25" customHeight="1">
      <c r="O698" s="133"/>
    </row>
    <row r="699" ht="14.25" customHeight="1">
      <c r="O699" s="133"/>
    </row>
    <row r="700" ht="14.25" customHeight="1">
      <c r="O700" s="133"/>
    </row>
    <row r="701" ht="14.25" customHeight="1">
      <c r="O701" s="133"/>
    </row>
    <row r="702" ht="14.25" customHeight="1">
      <c r="O702" s="133"/>
    </row>
    <row r="703" ht="14.25" customHeight="1">
      <c r="O703" s="133"/>
    </row>
    <row r="704" ht="14.25" customHeight="1">
      <c r="O704" s="133"/>
    </row>
    <row r="705" ht="14.25" customHeight="1">
      <c r="O705" s="133"/>
    </row>
    <row r="706" ht="14.25" customHeight="1">
      <c r="O706" s="133"/>
    </row>
    <row r="707" ht="14.25" customHeight="1">
      <c r="O707" s="133"/>
    </row>
    <row r="708" ht="14.25" customHeight="1">
      <c r="O708" s="133"/>
    </row>
    <row r="709" ht="14.25" customHeight="1">
      <c r="O709" s="133"/>
    </row>
    <row r="710" ht="14.25" customHeight="1">
      <c r="O710" s="133"/>
    </row>
    <row r="711" ht="14.25" customHeight="1">
      <c r="O711" s="133"/>
    </row>
    <row r="712" ht="14.25" customHeight="1">
      <c r="O712" s="133"/>
    </row>
    <row r="713" ht="14.25" customHeight="1">
      <c r="O713" s="133"/>
    </row>
    <row r="714" ht="14.25" customHeight="1">
      <c r="O714" s="133"/>
    </row>
    <row r="715" ht="14.25" customHeight="1">
      <c r="O715" s="133"/>
    </row>
    <row r="716" ht="14.25" customHeight="1">
      <c r="O716" s="133"/>
    </row>
    <row r="717" ht="14.25" customHeight="1">
      <c r="O717" s="133"/>
    </row>
    <row r="718" ht="14.25" customHeight="1">
      <c r="O718" s="133"/>
    </row>
    <row r="719" ht="14.25" customHeight="1">
      <c r="O719" s="133"/>
    </row>
    <row r="720" ht="14.25" customHeight="1">
      <c r="O720" s="133"/>
    </row>
    <row r="721" ht="14.25" customHeight="1">
      <c r="O721" s="133"/>
    </row>
    <row r="722" ht="14.25" customHeight="1">
      <c r="O722" s="133"/>
    </row>
    <row r="723" ht="14.25" customHeight="1">
      <c r="O723" s="133"/>
    </row>
    <row r="724" ht="14.25" customHeight="1">
      <c r="O724" s="133"/>
    </row>
    <row r="725" ht="14.25" customHeight="1">
      <c r="O725" s="133"/>
    </row>
    <row r="726" ht="14.25" customHeight="1">
      <c r="O726" s="133"/>
    </row>
    <row r="727" ht="14.25" customHeight="1">
      <c r="O727" s="133"/>
    </row>
    <row r="728" ht="14.25" customHeight="1">
      <c r="O728" s="133"/>
    </row>
    <row r="729" ht="14.25" customHeight="1">
      <c r="O729" s="133"/>
    </row>
    <row r="730" ht="14.25" customHeight="1">
      <c r="O730" s="133"/>
    </row>
    <row r="731" ht="14.25" customHeight="1">
      <c r="O731" s="133"/>
    </row>
    <row r="732" ht="14.25" customHeight="1">
      <c r="O732" s="133"/>
    </row>
    <row r="733" ht="14.25" customHeight="1">
      <c r="O733" s="133"/>
    </row>
    <row r="734" ht="14.25" customHeight="1">
      <c r="O734" s="133"/>
    </row>
    <row r="735" ht="14.25" customHeight="1">
      <c r="O735" s="133"/>
    </row>
    <row r="736" ht="14.25" customHeight="1">
      <c r="O736" s="133"/>
    </row>
    <row r="737" ht="14.25" customHeight="1">
      <c r="O737" s="133"/>
    </row>
    <row r="738" ht="14.25" customHeight="1">
      <c r="O738" s="133"/>
    </row>
    <row r="739" ht="14.25" customHeight="1">
      <c r="O739" s="133"/>
    </row>
    <row r="740" ht="14.25" customHeight="1">
      <c r="O740" s="133"/>
    </row>
    <row r="741" ht="14.25" customHeight="1">
      <c r="O741" s="133"/>
    </row>
    <row r="742" ht="14.25" customHeight="1">
      <c r="O742" s="133"/>
    </row>
    <row r="743" ht="14.25" customHeight="1">
      <c r="O743" s="133"/>
    </row>
    <row r="744" ht="14.25" customHeight="1">
      <c r="O744" s="133"/>
    </row>
    <row r="745" ht="14.25" customHeight="1">
      <c r="O745" s="133"/>
    </row>
    <row r="746" ht="14.25" customHeight="1">
      <c r="O746" s="133"/>
    </row>
    <row r="747" ht="14.25" customHeight="1">
      <c r="O747" s="133"/>
    </row>
    <row r="748" ht="14.25" customHeight="1">
      <c r="O748" s="133"/>
    </row>
    <row r="749" ht="14.25" customHeight="1">
      <c r="O749" s="133"/>
    </row>
    <row r="750" ht="14.25" customHeight="1">
      <c r="O750" s="133"/>
    </row>
    <row r="751" ht="14.25" customHeight="1">
      <c r="O751" s="133"/>
    </row>
    <row r="752" ht="14.25" customHeight="1">
      <c r="O752" s="133"/>
    </row>
    <row r="753" ht="14.25" customHeight="1">
      <c r="O753" s="133"/>
    </row>
    <row r="754" ht="14.25" customHeight="1">
      <c r="O754" s="133"/>
    </row>
    <row r="755" ht="14.25" customHeight="1">
      <c r="O755" s="133"/>
    </row>
    <row r="756" ht="14.25" customHeight="1">
      <c r="O756" s="133"/>
    </row>
    <row r="757" ht="14.25" customHeight="1">
      <c r="O757" s="133"/>
    </row>
    <row r="758" ht="14.25" customHeight="1">
      <c r="O758" s="133"/>
    </row>
    <row r="759" ht="14.25" customHeight="1">
      <c r="O759" s="133"/>
    </row>
    <row r="760" ht="14.25" customHeight="1">
      <c r="O760" s="133"/>
    </row>
    <row r="761" ht="14.25" customHeight="1">
      <c r="O761" s="133"/>
    </row>
    <row r="762" ht="14.25" customHeight="1">
      <c r="O762" s="133"/>
    </row>
    <row r="763" ht="14.25" customHeight="1">
      <c r="O763" s="133"/>
    </row>
    <row r="764" ht="14.25" customHeight="1">
      <c r="O764" s="133"/>
    </row>
    <row r="765" ht="14.25" customHeight="1">
      <c r="O765" s="133"/>
    </row>
    <row r="766" ht="14.25" customHeight="1">
      <c r="O766" s="133"/>
    </row>
    <row r="767" ht="14.25" customHeight="1">
      <c r="O767" s="133"/>
    </row>
    <row r="768" ht="14.25" customHeight="1">
      <c r="O768" s="133"/>
    </row>
    <row r="769" ht="14.25" customHeight="1">
      <c r="O769" s="133"/>
    </row>
    <row r="770" ht="14.25" customHeight="1">
      <c r="O770" s="133"/>
    </row>
    <row r="771" ht="14.25" customHeight="1">
      <c r="O771" s="133"/>
    </row>
    <row r="772" ht="14.25" customHeight="1">
      <c r="O772" s="133"/>
    </row>
    <row r="773" ht="14.25" customHeight="1">
      <c r="O773" s="133"/>
    </row>
    <row r="774" ht="14.25" customHeight="1">
      <c r="O774" s="133"/>
    </row>
    <row r="775" ht="14.25" customHeight="1">
      <c r="O775" s="133"/>
    </row>
    <row r="776" ht="14.25" customHeight="1">
      <c r="O776" s="133"/>
    </row>
    <row r="777" ht="14.25" customHeight="1">
      <c r="O777" s="133"/>
    </row>
    <row r="778" ht="14.25" customHeight="1">
      <c r="O778" s="133"/>
    </row>
    <row r="779" ht="14.25" customHeight="1">
      <c r="O779" s="133"/>
    </row>
    <row r="780" ht="14.25" customHeight="1">
      <c r="O780" s="133"/>
    </row>
    <row r="781" ht="14.25" customHeight="1">
      <c r="O781" s="133"/>
    </row>
    <row r="782" ht="14.25" customHeight="1">
      <c r="O782" s="133"/>
    </row>
    <row r="783" ht="14.25" customHeight="1">
      <c r="O783" s="133"/>
    </row>
    <row r="784" ht="14.25" customHeight="1">
      <c r="O784" s="133"/>
    </row>
    <row r="785" ht="14.25" customHeight="1">
      <c r="O785" s="133"/>
    </row>
    <row r="786" ht="14.25" customHeight="1">
      <c r="O786" s="133"/>
    </row>
    <row r="787" ht="14.25" customHeight="1">
      <c r="O787" s="133"/>
    </row>
    <row r="788" ht="14.25" customHeight="1">
      <c r="O788" s="133"/>
    </row>
    <row r="789" ht="14.25" customHeight="1">
      <c r="O789" s="133"/>
    </row>
    <row r="790" ht="14.25" customHeight="1">
      <c r="O790" s="133"/>
    </row>
    <row r="791" ht="14.25" customHeight="1">
      <c r="O791" s="133"/>
    </row>
    <row r="792" ht="14.25" customHeight="1">
      <c r="O792" s="133"/>
    </row>
    <row r="793" ht="14.25" customHeight="1">
      <c r="O793" s="133"/>
    </row>
    <row r="794" ht="14.25" customHeight="1">
      <c r="O794" s="133"/>
    </row>
    <row r="795" ht="14.25" customHeight="1">
      <c r="O795" s="133"/>
    </row>
    <row r="796" ht="14.25" customHeight="1">
      <c r="O796" s="133"/>
    </row>
    <row r="797" ht="14.25" customHeight="1">
      <c r="O797" s="133"/>
    </row>
    <row r="798" ht="14.25" customHeight="1">
      <c r="O798" s="133"/>
    </row>
    <row r="799" ht="14.25" customHeight="1">
      <c r="O799" s="133"/>
    </row>
    <row r="800" ht="14.25" customHeight="1">
      <c r="O800" s="133"/>
    </row>
    <row r="801" ht="14.25" customHeight="1">
      <c r="O801" s="133"/>
    </row>
    <row r="802" ht="14.25" customHeight="1">
      <c r="O802" s="133"/>
    </row>
    <row r="803" ht="14.25" customHeight="1">
      <c r="O803" s="133"/>
    </row>
    <row r="804" ht="14.25" customHeight="1">
      <c r="O804" s="133"/>
    </row>
    <row r="805" ht="14.25" customHeight="1">
      <c r="O805" s="133"/>
    </row>
    <row r="806" ht="14.25" customHeight="1">
      <c r="O806" s="133"/>
    </row>
    <row r="807" ht="14.25" customHeight="1">
      <c r="O807" s="133"/>
    </row>
    <row r="808" ht="14.25" customHeight="1">
      <c r="O808" s="133"/>
    </row>
    <row r="809" ht="14.25" customHeight="1">
      <c r="O809" s="133"/>
    </row>
    <row r="810" ht="14.25" customHeight="1">
      <c r="O810" s="133"/>
    </row>
    <row r="811" ht="14.25" customHeight="1">
      <c r="O811" s="133"/>
    </row>
    <row r="812" ht="14.25" customHeight="1">
      <c r="O812" s="133"/>
    </row>
    <row r="813" ht="14.25" customHeight="1">
      <c r="O813" s="133"/>
    </row>
    <row r="814" ht="14.25" customHeight="1">
      <c r="O814" s="133"/>
    </row>
    <row r="815" ht="14.25" customHeight="1">
      <c r="O815" s="133"/>
    </row>
    <row r="816" ht="14.25" customHeight="1">
      <c r="O816" s="133"/>
    </row>
    <row r="817" ht="14.25" customHeight="1">
      <c r="O817" s="133"/>
    </row>
    <row r="818" ht="14.25" customHeight="1">
      <c r="O818" s="133"/>
    </row>
    <row r="819" ht="14.25" customHeight="1">
      <c r="O819" s="133"/>
    </row>
    <row r="820" ht="14.25" customHeight="1">
      <c r="O820" s="133"/>
    </row>
    <row r="821" ht="14.25" customHeight="1">
      <c r="O821" s="133"/>
    </row>
    <row r="822" ht="14.25" customHeight="1">
      <c r="O822" s="133"/>
    </row>
    <row r="823" ht="14.25" customHeight="1">
      <c r="O823" s="133"/>
    </row>
    <row r="824" ht="14.25" customHeight="1">
      <c r="O824" s="133"/>
    </row>
    <row r="825" ht="14.25" customHeight="1">
      <c r="O825" s="133"/>
    </row>
    <row r="826" ht="14.25" customHeight="1">
      <c r="O826" s="133"/>
    </row>
    <row r="827" ht="14.25" customHeight="1">
      <c r="O827" s="133"/>
    </row>
    <row r="828" ht="14.25" customHeight="1">
      <c r="O828" s="133"/>
    </row>
    <row r="829" ht="14.25" customHeight="1">
      <c r="O829" s="133"/>
    </row>
    <row r="830" ht="14.25" customHeight="1">
      <c r="O830" s="133"/>
    </row>
    <row r="831" ht="14.25" customHeight="1">
      <c r="O831" s="133"/>
    </row>
    <row r="832" ht="14.25" customHeight="1">
      <c r="O832" s="133"/>
    </row>
    <row r="833" ht="14.25" customHeight="1">
      <c r="O833" s="133"/>
    </row>
    <row r="834" ht="14.25" customHeight="1">
      <c r="O834" s="133"/>
    </row>
    <row r="835" ht="14.25" customHeight="1">
      <c r="O835" s="133"/>
    </row>
    <row r="836" ht="14.25" customHeight="1">
      <c r="O836" s="133"/>
    </row>
    <row r="837" ht="14.25" customHeight="1">
      <c r="O837" s="133"/>
    </row>
    <row r="838" ht="14.25" customHeight="1">
      <c r="O838" s="133"/>
    </row>
    <row r="839" ht="14.25" customHeight="1">
      <c r="O839" s="133"/>
    </row>
    <row r="840" ht="14.25" customHeight="1">
      <c r="O840" s="133"/>
    </row>
    <row r="841" ht="14.25" customHeight="1">
      <c r="O841" s="133"/>
    </row>
    <row r="842" ht="14.25" customHeight="1">
      <c r="O842" s="133"/>
    </row>
    <row r="843" ht="14.25" customHeight="1">
      <c r="O843" s="133"/>
    </row>
    <row r="844" ht="14.25" customHeight="1">
      <c r="O844" s="133"/>
    </row>
    <row r="845" ht="14.25" customHeight="1">
      <c r="O845" s="133"/>
    </row>
    <row r="846" ht="14.25" customHeight="1">
      <c r="O846" s="133"/>
    </row>
    <row r="847" ht="14.25" customHeight="1">
      <c r="O847" s="133"/>
    </row>
    <row r="848" ht="14.25" customHeight="1">
      <c r="O848" s="133"/>
    </row>
    <row r="849" ht="14.25" customHeight="1">
      <c r="O849" s="133"/>
    </row>
    <row r="850" ht="14.25" customHeight="1">
      <c r="O850" s="133"/>
    </row>
    <row r="851" ht="14.25" customHeight="1">
      <c r="O851" s="133"/>
    </row>
    <row r="852" ht="14.25" customHeight="1">
      <c r="O852" s="133"/>
    </row>
    <row r="853" ht="14.25" customHeight="1">
      <c r="O853" s="133"/>
    </row>
    <row r="854" ht="14.25" customHeight="1">
      <c r="O854" s="133"/>
    </row>
    <row r="855" ht="14.25" customHeight="1">
      <c r="O855" s="133"/>
    </row>
    <row r="856" ht="14.25" customHeight="1">
      <c r="O856" s="133"/>
    </row>
    <row r="857" ht="14.25" customHeight="1">
      <c r="O857" s="133"/>
    </row>
    <row r="858" ht="14.25" customHeight="1">
      <c r="O858" s="133"/>
    </row>
    <row r="859" ht="14.25" customHeight="1">
      <c r="O859" s="133"/>
    </row>
    <row r="860" ht="14.25" customHeight="1">
      <c r="O860" s="133"/>
    </row>
    <row r="861" ht="14.25" customHeight="1">
      <c r="O861" s="133"/>
    </row>
    <row r="862" ht="14.25" customHeight="1">
      <c r="O862" s="133"/>
    </row>
    <row r="863" ht="14.25" customHeight="1">
      <c r="O863" s="133"/>
    </row>
    <row r="864" ht="14.25" customHeight="1">
      <c r="O864" s="133"/>
    </row>
    <row r="865" ht="14.25" customHeight="1">
      <c r="O865" s="133"/>
    </row>
    <row r="866" ht="14.25" customHeight="1">
      <c r="O866" s="133"/>
    </row>
    <row r="867" ht="14.25" customHeight="1">
      <c r="O867" s="133"/>
    </row>
    <row r="868" ht="14.25" customHeight="1">
      <c r="O868" s="133"/>
    </row>
    <row r="869" ht="14.25" customHeight="1">
      <c r="O869" s="133"/>
    </row>
    <row r="870" ht="14.25" customHeight="1">
      <c r="O870" s="133"/>
    </row>
    <row r="871" ht="14.25" customHeight="1">
      <c r="O871" s="133"/>
    </row>
    <row r="872" ht="14.25" customHeight="1">
      <c r="O872" s="133"/>
    </row>
    <row r="873" ht="14.25" customHeight="1">
      <c r="O873" s="133"/>
    </row>
    <row r="874" ht="14.25" customHeight="1">
      <c r="O874" s="133"/>
    </row>
    <row r="875" ht="14.25" customHeight="1">
      <c r="O875" s="133"/>
    </row>
    <row r="876" ht="14.25" customHeight="1">
      <c r="O876" s="133"/>
    </row>
    <row r="877" ht="14.25" customHeight="1">
      <c r="O877" s="133"/>
    </row>
    <row r="878" ht="14.25" customHeight="1">
      <c r="O878" s="133"/>
    </row>
    <row r="879" ht="14.25" customHeight="1">
      <c r="O879" s="133"/>
    </row>
    <row r="880" ht="14.25" customHeight="1">
      <c r="O880" s="133"/>
    </row>
    <row r="881" ht="14.25" customHeight="1">
      <c r="O881" s="133"/>
    </row>
    <row r="882" ht="14.25" customHeight="1">
      <c r="O882" s="133"/>
    </row>
    <row r="883" ht="14.25" customHeight="1">
      <c r="O883" s="133"/>
    </row>
    <row r="884" ht="14.25" customHeight="1">
      <c r="O884" s="133"/>
    </row>
    <row r="885" ht="14.25" customHeight="1">
      <c r="O885" s="133"/>
    </row>
    <row r="886" ht="14.25" customHeight="1">
      <c r="O886" s="133"/>
    </row>
    <row r="887" ht="14.25" customHeight="1">
      <c r="O887" s="133"/>
    </row>
    <row r="888" ht="14.25" customHeight="1">
      <c r="O888" s="133"/>
    </row>
    <row r="889" ht="14.25" customHeight="1">
      <c r="O889" s="133"/>
    </row>
    <row r="890" ht="14.25" customHeight="1">
      <c r="O890" s="133"/>
    </row>
    <row r="891" ht="14.25" customHeight="1">
      <c r="O891" s="133"/>
    </row>
    <row r="892" ht="14.25" customHeight="1">
      <c r="O892" s="133"/>
    </row>
    <row r="893" ht="14.25" customHeight="1">
      <c r="O893" s="133"/>
    </row>
    <row r="894" ht="14.25" customHeight="1">
      <c r="O894" s="133"/>
    </row>
    <row r="895" ht="14.25" customHeight="1">
      <c r="O895" s="133"/>
    </row>
    <row r="896" ht="14.25" customHeight="1">
      <c r="O896" s="133"/>
    </row>
    <row r="897" ht="14.25" customHeight="1">
      <c r="O897" s="133"/>
    </row>
    <row r="898" ht="14.25" customHeight="1">
      <c r="O898" s="133"/>
    </row>
    <row r="899" ht="14.25" customHeight="1">
      <c r="O899" s="133"/>
    </row>
    <row r="900" ht="14.25" customHeight="1">
      <c r="O900" s="133"/>
    </row>
    <row r="901" ht="14.25" customHeight="1">
      <c r="O901" s="133"/>
    </row>
    <row r="902" ht="14.25" customHeight="1">
      <c r="O902" s="133"/>
    </row>
    <row r="903" ht="14.25" customHeight="1">
      <c r="O903" s="133"/>
    </row>
    <row r="904" ht="14.25" customHeight="1">
      <c r="O904" s="133"/>
    </row>
    <row r="905" ht="14.25" customHeight="1">
      <c r="O905" s="133"/>
    </row>
    <row r="906" ht="14.25" customHeight="1">
      <c r="O906" s="133"/>
    </row>
    <row r="907" ht="14.25" customHeight="1">
      <c r="O907" s="133"/>
    </row>
    <row r="908" ht="14.25" customHeight="1">
      <c r="O908" s="133"/>
    </row>
    <row r="909" ht="14.25" customHeight="1">
      <c r="O909" s="133"/>
    </row>
    <row r="910" ht="14.25" customHeight="1">
      <c r="O910" s="133"/>
    </row>
    <row r="911" ht="14.25" customHeight="1">
      <c r="O911" s="133"/>
    </row>
    <row r="912" ht="14.25" customHeight="1">
      <c r="O912" s="133"/>
    </row>
    <row r="913" ht="14.25" customHeight="1">
      <c r="O913" s="133"/>
    </row>
    <row r="914" ht="14.25" customHeight="1">
      <c r="O914" s="133"/>
    </row>
    <row r="915" ht="14.25" customHeight="1">
      <c r="O915" s="133"/>
    </row>
    <row r="916" ht="14.25" customHeight="1">
      <c r="O916" s="133"/>
    </row>
    <row r="917" ht="14.25" customHeight="1">
      <c r="O917" s="133"/>
    </row>
    <row r="918" ht="14.25" customHeight="1">
      <c r="O918" s="133"/>
    </row>
    <row r="919" ht="14.25" customHeight="1">
      <c r="O919" s="133"/>
    </row>
    <row r="920" ht="14.25" customHeight="1">
      <c r="O920" s="133"/>
    </row>
    <row r="921" ht="14.25" customHeight="1">
      <c r="O921" s="133"/>
    </row>
    <row r="922" ht="14.25" customHeight="1">
      <c r="O922" s="133"/>
    </row>
    <row r="923" ht="14.25" customHeight="1">
      <c r="O923" s="133"/>
    </row>
    <row r="924" ht="14.25" customHeight="1">
      <c r="O924" s="133"/>
    </row>
    <row r="925" ht="14.25" customHeight="1">
      <c r="O925" s="133"/>
    </row>
    <row r="926" ht="14.25" customHeight="1">
      <c r="O926" s="133"/>
    </row>
    <row r="927" ht="14.25" customHeight="1">
      <c r="O927" s="133"/>
    </row>
    <row r="928" ht="14.25" customHeight="1">
      <c r="O928" s="133"/>
    </row>
    <row r="929" ht="14.25" customHeight="1">
      <c r="O929" s="133"/>
    </row>
    <row r="930" ht="14.25" customHeight="1">
      <c r="O930" s="133"/>
    </row>
    <row r="931" ht="14.25" customHeight="1">
      <c r="O931" s="133"/>
    </row>
    <row r="932" ht="14.25" customHeight="1">
      <c r="O932" s="133"/>
    </row>
    <row r="933" ht="14.25" customHeight="1">
      <c r="O933" s="133"/>
    </row>
    <row r="934" ht="14.25" customHeight="1">
      <c r="O934" s="133"/>
    </row>
    <row r="935" ht="14.25" customHeight="1">
      <c r="O935" s="133"/>
    </row>
    <row r="936" ht="14.25" customHeight="1">
      <c r="O936" s="133"/>
    </row>
    <row r="937" ht="14.25" customHeight="1">
      <c r="O937" s="133"/>
    </row>
    <row r="938" ht="14.25" customHeight="1">
      <c r="O938" s="133"/>
    </row>
    <row r="939" ht="14.25" customHeight="1">
      <c r="O939" s="133"/>
    </row>
    <row r="940" ht="14.25" customHeight="1">
      <c r="O940" s="133"/>
    </row>
    <row r="941" ht="14.25" customHeight="1">
      <c r="O941" s="133"/>
    </row>
    <row r="942" ht="14.25" customHeight="1">
      <c r="O942" s="133"/>
    </row>
    <row r="943" ht="14.25" customHeight="1">
      <c r="O943" s="133"/>
    </row>
    <row r="944" ht="14.25" customHeight="1">
      <c r="O944" s="133"/>
    </row>
    <row r="945" ht="14.25" customHeight="1">
      <c r="O945" s="133"/>
    </row>
    <row r="946" ht="14.25" customHeight="1">
      <c r="O946" s="133"/>
    </row>
    <row r="947" ht="14.25" customHeight="1">
      <c r="O947" s="133"/>
    </row>
    <row r="948" ht="14.25" customHeight="1">
      <c r="O948" s="133"/>
    </row>
    <row r="949" ht="14.25" customHeight="1">
      <c r="O949" s="133"/>
    </row>
    <row r="950" ht="14.25" customHeight="1">
      <c r="O950" s="133"/>
    </row>
    <row r="951" ht="14.25" customHeight="1">
      <c r="O951" s="133"/>
    </row>
    <row r="952" ht="14.25" customHeight="1">
      <c r="O952" s="133"/>
    </row>
    <row r="953" ht="14.25" customHeight="1">
      <c r="O953" s="133"/>
    </row>
    <row r="954" ht="14.25" customHeight="1">
      <c r="O954" s="133"/>
    </row>
    <row r="955" ht="14.25" customHeight="1">
      <c r="O955" s="133"/>
    </row>
    <row r="956" ht="14.25" customHeight="1">
      <c r="O956" s="133"/>
    </row>
    <row r="957" ht="14.25" customHeight="1">
      <c r="O957" s="133"/>
    </row>
    <row r="958" ht="14.25" customHeight="1">
      <c r="O958" s="133"/>
    </row>
    <row r="959" ht="14.25" customHeight="1">
      <c r="O959" s="133"/>
    </row>
    <row r="960" ht="14.25" customHeight="1">
      <c r="O960" s="133"/>
    </row>
    <row r="961" ht="14.25" customHeight="1">
      <c r="O961" s="133"/>
    </row>
    <row r="962" ht="14.25" customHeight="1">
      <c r="O962" s="133"/>
    </row>
    <row r="963" ht="14.25" customHeight="1">
      <c r="O963" s="133"/>
    </row>
    <row r="964" ht="14.25" customHeight="1">
      <c r="O964" s="133"/>
    </row>
    <row r="965" ht="14.25" customHeight="1">
      <c r="O965" s="133"/>
    </row>
    <row r="966" ht="14.25" customHeight="1">
      <c r="O966" s="133"/>
    </row>
    <row r="967" ht="14.25" customHeight="1">
      <c r="O967" s="133"/>
    </row>
    <row r="968" ht="14.25" customHeight="1">
      <c r="O968" s="133"/>
    </row>
    <row r="969" ht="14.25" customHeight="1">
      <c r="O969" s="133"/>
    </row>
    <row r="970" ht="14.25" customHeight="1">
      <c r="O970" s="133"/>
    </row>
    <row r="971" ht="14.25" customHeight="1">
      <c r="O971" s="133"/>
    </row>
    <row r="972" ht="14.25" customHeight="1">
      <c r="O972" s="133"/>
    </row>
    <row r="973" ht="14.25" customHeight="1">
      <c r="O973" s="133"/>
    </row>
    <row r="974" ht="14.25" customHeight="1">
      <c r="O974" s="133"/>
    </row>
    <row r="975" ht="14.25" customHeight="1">
      <c r="O975" s="133"/>
    </row>
    <row r="976" ht="14.25" customHeight="1">
      <c r="O976" s="133"/>
    </row>
    <row r="977" ht="14.25" customHeight="1">
      <c r="O977" s="133"/>
    </row>
    <row r="978" ht="14.25" customHeight="1">
      <c r="O978" s="133"/>
    </row>
    <row r="979" ht="14.25" customHeight="1">
      <c r="O979" s="133"/>
    </row>
    <row r="980" ht="14.25" customHeight="1">
      <c r="O980" s="133"/>
    </row>
    <row r="981" ht="14.25" customHeight="1">
      <c r="O981" s="133"/>
    </row>
    <row r="982" ht="14.25" customHeight="1">
      <c r="O982" s="133"/>
    </row>
    <row r="983" ht="14.25" customHeight="1">
      <c r="O983" s="133"/>
    </row>
    <row r="984" ht="14.25" customHeight="1">
      <c r="O984" s="133"/>
    </row>
    <row r="985" ht="14.25" customHeight="1">
      <c r="O985" s="133"/>
    </row>
    <row r="986" ht="14.25" customHeight="1">
      <c r="O986" s="133"/>
    </row>
    <row r="987" ht="14.25" customHeight="1">
      <c r="O987" s="133"/>
    </row>
    <row r="988" ht="14.25" customHeight="1">
      <c r="O988" s="133"/>
    </row>
    <row r="989" ht="14.25" customHeight="1">
      <c r="O989" s="133"/>
    </row>
    <row r="990" ht="14.25" customHeight="1">
      <c r="O990" s="133"/>
    </row>
    <row r="991" ht="14.25" customHeight="1">
      <c r="O991" s="133"/>
    </row>
    <row r="992" ht="14.25" customHeight="1">
      <c r="O992" s="133"/>
    </row>
    <row r="993" ht="14.25" customHeight="1">
      <c r="O993" s="133"/>
    </row>
    <row r="994" ht="14.25" customHeight="1">
      <c r="O994" s="133"/>
    </row>
    <row r="995" ht="14.25" customHeight="1">
      <c r="O995" s="133"/>
    </row>
    <row r="996" ht="14.25" customHeight="1">
      <c r="O996" s="133"/>
    </row>
    <row r="997" ht="14.25" customHeight="1">
      <c r="O997" s="133"/>
    </row>
    <row r="998" ht="14.25" customHeight="1">
      <c r="O998" s="133"/>
    </row>
    <row r="999" ht="14.25" customHeight="1">
      <c r="O999" s="133"/>
    </row>
    <row r="1000" ht="14.25" customHeight="1">
      <c r="O1000" s="133"/>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cp:coreProperties>
</file>