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3.png" ContentType="image/png"/>
  <Override PartName="/xl/media/image4.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<sst xmlns="http://schemas.openxmlformats.org/spreadsheetml/2006/main" count="2989" uniqueCount="1801">
  <si>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</si>
  <si>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</si>
  <si>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</si>
  <si>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</si>
  <si>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</si>
  <si>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</si>
  <si>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</si>
  <si>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</si>
  <si>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</si>
  <si>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</si>
  <si>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</si>
  <si>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</si>
  <si>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</si>
  <si>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</si>
  <si>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</si>
  <si>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</si>
  <si>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</si>
  <si>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</si>
  <si>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</si>
  <si>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</si>
  <si>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</si>
  <si>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</si>
  <si>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</si>
  <si>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</si>
  <si>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</si>
  <si>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</si>
  <si>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</si>
  <si>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</si>
  <si>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</si>
  <si>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</si>
  <si>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'1. mbappe</t>
  </si>
  <si>
    <t xml:space="preserve">2. Mis riigi mängija saab turniiril esimese punase kaardi?</t>
  </si>
  <si>
    <t xml:space="preserve"> 2 sotimaa</t>
  </si>
  <si>
    <t xml:space="preserve">3. Mis riigi mängija lööb turniiril esimese värava otse karistuslöögist (penalt ei lähe arvesse)?</t>
  </si>
  <si>
    <t xml:space="preserve">3 ronaldo</t>
  </si>
  <si>
    <t xml:space="preserve">4. Mis võistkond lööb alagrupiturniiril kõige rohkem väravaid?</t>
  </si>
  <si>
    <t xml:space="preserve">4 inglismaa</t>
  </si>
  <si>
    <t xml:space="preserve">5. Mis võistkond laseb endale lüüa alagrupiturniiril kõige rohkem väravaid?</t>
  </si>
  <si>
    <t xml:space="preserve">5 albaania</t>
  </si>
  <si>
    <t xml:space="preserve">6. Mis riigi väravavaht tõrjub turniiri esimese penalti?</t>
  </si>
  <si>
    <t xml:space="preserve">'6taani</t>
  </si>
  <si>
    <t xml:space="preserve">7. Kes annab turniiril kõige rohkem väravasööte?</t>
  </si>
  <si>
    <t xml:space="preserve">'7.kevin de bruyne</t>
  </si>
  <si>
    <t xml:space="preserve">8. Kas turniiril lüüakse hat-trick?</t>
  </si>
  <si>
    <t xml:space="preserve">'8.jah</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</si>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</sst>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ill>
        <patternFill>
          <bgColor rgb="FFEDFBC1"/>
        </patternFill>
      </fill>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219600</xdr:colOff>
      <xdr:row>0</xdr:row>
      <xdr:rowOff>181080</xdr:rowOff>
    </xdr:from>
    <xdr:to>
      <xdr:col>22</xdr:col>
      <xdr:colOff>676440</xdr:colOff>
      <xdr:row>8</xdr:row>
      <xdr:rowOff>247320</xdr:rowOff>
    </xdr:to>
    <xdr:pic>
      <xdr:nvPicPr>
        <xdr:cNvPr id="0" name="Grafik 1" descr=""/>
        <xdr:cNvPicPr/>
      </xdr:nvPicPr>
      <xdr:blipFill>
        <a:blip r:embed="rId1"/>
        <a:stretch/>
      </xdr:blipFill>
      <xdr:spPr>
        <a:xfrm>
          <a:off x="15093000" y="181080"/>
          <a:ext cx="1790280" cy="2155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02000" y="190440"/>
          <a:ext cx="1790280" cy="206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false" showOutlineSymbols="true" defaultGridColor="true" view="normal" topLeftCell="I68" colorId="64" zoomScale="100" zoomScaleNormal="100" zoomScalePageLayoutView="100" workbookViewId="0">
      <selection pane="topLeft" activeCell="T92" activeCellId="0" sqref="T92"/>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9        8 - 2</v>
      </c>
      <c r="D3" s="15"/>
      <c r="E3" s="13" t="str">
        <f aca="false">GrpB!P11</f>
        <v>Croatia</v>
      </c>
      <c r="F3" s="14" t="str">
        <f aca="false">"   "&amp;GrpB!$Q11&amp;"        "&amp;GrpB!$S11&amp;Language!$E$146&amp;GrpB!$T11</f>
        <v>   9        8 - 2</v>
      </c>
      <c r="G3" s="15"/>
      <c r="H3" s="13" t="str">
        <f aca="false">GrpC!$P11</f>
        <v>England</v>
      </c>
      <c r="I3" s="14" t="str">
        <f aca="false">"   "&amp;GrpC!$Q11&amp;"        "&amp;GrpC!$S11&amp;Language!$E$146&amp;GrpC!$T11</f>
        <v>   9        9 - 2</v>
      </c>
      <c r="J3" s="12"/>
      <c r="K3" s="13" t="str">
        <f aca="false">GrpD!$P11</f>
        <v>France</v>
      </c>
      <c r="L3" s="14" t="str">
        <f aca="false">"   "&amp;GrpD!$Q11&amp;"        "&amp;GrpD!$S11&amp;Language!$E$146&amp;GrpD!$T11</f>
        <v>   9        9 - 2</v>
      </c>
      <c r="M3" s="12"/>
      <c r="N3" s="13" t="str">
        <f aca="false">GrpE!$P11</f>
        <v>Ukraine</v>
      </c>
      <c r="O3" s="14" t="str">
        <f aca="false">"   "&amp;GrpE!$Q11&amp;"        "&amp;GrpE!$S11&amp;Language!$E$146&amp;GrpE!$T11</f>
        <v>   7        8 - 2</v>
      </c>
      <c r="P3" s="15"/>
      <c r="Q3" s="13" t="str">
        <f aca="false">GrpF!$P11</f>
        <v>Portugal</v>
      </c>
      <c r="R3" s="14" t="str">
        <f aca="false">"   "&amp;GrpF!$Q11&amp;"        "&amp;GrpF!$S11&amp;Language!$E$146&amp;GrpF!$T11</f>
        <v>   9        11 - 0</v>
      </c>
      <c r="S3" s="12"/>
      <c r="T3" s="11"/>
      <c r="U3" s="11"/>
      <c r="V3" s="11"/>
      <c r="W3" s="11"/>
      <c r="X3" s="11"/>
      <c r="Y3" s="12"/>
    </row>
    <row r="4" customFormat="false" ht="16" hidden="false" customHeight="true" outlineLevel="0" collapsed="false">
      <c r="A4" s="12"/>
      <c r="B4" s="16" t="str">
        <f aca="false">GrpA!P12</f>
        <v>Switzerland</v>
      </c>
      <c r="C4" s="17" t="str">
        <f aca="false">"   "&amp;GrpA!$Q12&amp;"        "&amp;GrpA!$S12&amp;Language!$E$146&amp;GrpA!$T12</f>
        <v>   6        7 - 5</v>
      </c>
      <c r="D4" s="15"/>
      <c r="E4" s="16" t="str">
        <f aca="false">GrpB!P12</f>
        <v>Italy</v>
      </c>
      <c r="F4" s="17" t="str">
        <f aca="false">"   "&amp;GrpB!$Q12&amp;"        "&amp;GrpB!$S12&amp;Language!$E$146&amp;GrpB!$T12</f>
        <v>   6        6 - 5</v>
      </c>
      <c r="G4" s="15"/>
      <c r="H4" s="16" t="str">
        <f aca="false">GrpC!P12</f>
        <v>Denmark</v>
      </c>
      <c r="I4" s="17" t="str">
        <f aca="false">"   "&amp;GrpC!$Q12&amp;"        "&amp;GrpC!$S12&amp;Language!$E$146&amp;GrpC!$T12</f>
        <v>   6        7 - 4</v>
      </c>
      <c r="J4" s="12"/>
      <c r="K4" s="16" t="str">
        <f aca="false">GrpD!$P12</f>
        <v>Netherlands</v>
      </c>
      <c r="L4" s="17" t="str">
        <f aca="false">"   "&amp;GrpD!$Q12&amp;"        "&amp;GrpD!$S12&amp;Language!$E$146&amp;GrpD!$T12</f>
        <v>   6        6 - 5</v>
      </c>
      <c r="M4" s="12"/>
      <c r="N4" s="16" t="str">
        <f aca="false">GrpE!$P12</f>
        <v>Belgium</v>
      </c>
      <c r="O4" s="17" t="str">
        <f aca="false">"   "&amp;GrpE!$Q12&amp;"        "&amp;GrpE!$S12&amp;Language!$E$146&amp;GrpE!$T12</f>
        <v>   7        7 - 2</v>
      </c>
      <c r="P4" s="15"/>
      <c r="Q4" s="16" t="str">
        <f aca="false">GrpF!$P12</f>
        <v>Czechia</v>
      </c>
      <c r="R4" s="17" t="str">
        <f aca="false">"   "&amp;GrpF!$Q12&amp;"        "&amp;GrpF!$S12&amp;Language!$E$146&amp;GrpF!$T12</f>
        <v>   6        5 - 3</v>
      </c>
      <c r="S4" s="12"/>
      <c r="T4" s="11"/>
      <c r="U4" s="11"/>
      <c r="V4" s="11"/>
      <c r="W4" s="11"/>
      <c r="X4" s="11"/>
      <c r="Y4" s="12"/>
    </row>
    <row r="5" customFormat="false" ht="16" hidden="false" customHeight="true" outlineLevel="0" collapsed="false">
      <c r="A5" s="12"/>
      <c r="B5" s="18" t="str">
        <f aca="false">GrpA!P13</f>
        <v>Scotland</v>
      </c>
      <c r="C5" s="19" t="str">
        <f aca="false">"   "&amp;GrpA!$Q13&amp;"        "&amp;GrpA!$S13&amp;Language!$E$146&amp;GrpA!$T13</f>
        <v>   3        4 - 6</v>
      </c>
      <c r="D5" s="15"/>
      <c r="E5" s="18" t="str">
        <f aca="false">GrpB!P13</f>
        <v>Spain</v>
      </c>
      <c r="F5" s="19" t="str">
        <f aca="false">"   "&amp;GrpB!$Q13&amp;"        "&amp;GrpB!$S13&amp;Language!$E$146&amp;GrpB!$T13</f>
        <v>   3        5 - 7</v>
      </c>
      <c r="G5" s="15"/>
      <c r="H5" s="18" t="str">
        <f aca="false">GrpC!P13</f>
        <v>Slovenia</v>
      </c>
      <c r="I5" s="19" t="str">
        <f aca="false">"   "&amp;GrpC!$Q13&amp;"        "&amp;GrpC!$S13&amp;Language!$E$146&amp;GrpC!$T13</f>
        <v>   3        3 - 6</v>
      </c>
      <c r="J5" s="12"/>
      <c r="K5" s="18" t="str">
        <f aca="false">GrpD!$P13</f>
        <v>Poland</v>
      </c>
      <c r="L5" s="19" t="str">
        <f aca="false">"   "&amp;GrpD!$Q13&amp;"        "&amp;GrpD!$S13&amp;Language!$E$146&amp;GrpD!$T13</f>
        <v>   3        4 - 6</v>
      </c>
      <c r="M5" s="12"/>
      <c r="N5" s="18" t="str">
        <f aca="false">GrpE!$P13</f>
        <v>Slovakia</v>
      </c>
      <c r="O5" s="19" t="str">
        <f aca="false">"   "&amp;GrpE!$Q13&amp;"        "&amp;GrpE!$S13&amp;Language!$E$146&amp;GrpE!$T13</f>
        <v>   3        2 - 4</v>
      </c>
      <c r="P5" s="15"/>
      <c r="Q5" s="18" t="str">
        <f aca="false">GrpF!$P13</f>
        <v>Türkiye</v>
      </c>
      <c r="R5" s="19" t="str">
        <f aca="false">"   "&amp;GrpF!$Q13&amp;"        "&amp;GrpF!$S13&amp;Language!$E$146&amp;GrpF!$T13</f>
        <v>   3        2 - 6</v>
      </c>
      <c r="S5" s="12"/>
      <c r="T5" s="11"/>
      <c r="U5" s="11"/>
      <c r="V5" s="11"/>
      <c r="W5" s="11"/>
      <c r="X5" s="11"/>
      <c r="Y5" s="12"/>
    </row>
    <row r="6" s="24" customFormat="true" ht="16" hidden="false" customHeight="true" outlineLevel="0" collapsed="false">
      <c r="A6" s="20"/>
      <c r="B6" s="21" t="str">
        <f aca="false">GrpA!P14</f>
        <v>Hungary</v>
      </c>
      <c r="C6" s="22" t="str">
        <f aca="false">"   "&amp;GrpA!$Q14&amp;"        "&amp;GrpA!$S14&amp;Language!$E$146&amp;GrpA!$T14</f>
        <v>   0        2 - 8</v>
      </c>
      <c r="D6" s="23"/>
      <c r="E6" s="21" t="str">
        <f aca="false">GrpB!P14</f>
        <v>Albania</v>
      </c>
      <c r="F6" s="22" t="str">
        <f aca="false">"   "&amp;GrpB!$Q14&amp;"        "&amp;GrpB!$S14&amp;Language!$E$146&amp;GrpB!$T14</f>
        <v>   0        3 - 8</v>
      </c>
      <c r="G6" s="23"/>
      <c r="H6" s="21" t="str">
        <f aca="false">GrpC!P14</f>
        <v>Serbia</v>
      </c>
      <c r="I6" s="22" t="str">
        <f aca="false">"   "&amp;GrpC!$Q14&amp;"        "&amp;GrpC!$S14&amp;Language!$E$146&amp;GrpC!$T14</f>
        <v>   0        2 - 9</v>
      </c>
      <c r="J6" s="20"/>
      <c r="K6" s="21" t="str">
        <f aca="false">GrpD!$P14</f>
        <v>Austria</v>
      </c>
      <c r="L6" s="22" t="str">
        <f aca="false">"   "&amp;GrpD!$Q14&amp;"        "&amp;GrpD!$S14&amp;Language!$E$146&amp;GrpD!$T14</f>
        <v>   0        2 - 8</v>
      </c>
      <c r="M6" s="20"/>
      <c r="N6" s="21" t="str">
        <f aca="false">GrpE!$P14</f>
        <v>Romania</v>
      </c>
      <c r="O6" s="22" t="str">
        <f aca="false">"   "&amp;GrpE!$Q14&amp;"        "&amp;GrpE!$S14&amp;Language!$E$146&amp;GrpE!$T14</f>
        <v>   0        0 - 9</v>
      </c>
      <c r="P6" s="23"/>
      <c r="Q6" s="21" t="str">
        <f aca="false">GrpF!$P14</f>
        <v>Georgia</v>
      </c>
      <c r="R6" s="22" t="str">
        <f aca="false">"   "&amp;GrpF!$Q14&amp;"        "&amp;GrpF!$S14&amp;Language!$E$146&amp;GrpF!$T14</f>
        <v>   0        1 - 10</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3.8" hidden="false" customHeight="false" outlineLevel="0" collapsed="false">
      <c r="B14" s="45" t="n">
        <v>2</v>
      </c>
      <c r="C14" s="46" t="n">
        <v>1</v>
      </c>
      <c r="E14" s="45" t="n">
        <v>1</v>
      </c>
      <c r="F14" s="46" t="n">
        <v>3</v>
      </c>
      <c r="H14" s="45" t="n">
        <v>1</v>
      </c>
      <c r="I14" s="46" t="n">
        <v>3</v>
      </c>
      <c r="K14" s="45" t="n">
        <v>1</v>
      </c>
      <c r="L14" s="46" t="n">
        <v>2</v>
      </c>
      <c r="N14" s="45" t="n">
        <v>0</v>
      </c>
      <c r="O14" s="46" t="n">
        <v>4</v>
      </c>
      <c r="Q14" s="45" t="n">
        <v>2</v>
      </c>
      <c r="R14" s="46" t="n">
        <v>0</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3.8" hidden="false" customHeight="false" outlineLevel="0" collapsed="false">
      <c r="B19" s="45" t="n">
        <v>1</v>
      </c>
      <c r="C19" s="46" t="n">
        <v>3</v>
      </c>
      <c r="E19" s="45" t="n">
        <v>3</v>
      </c>
      <c r="F19" s="46" t="n">
        <v>1</v>
      </c>
      <c r="H19" s="45" t="n">
        <v>1</v>
      </c>
      <c r="I19" s="46" t="n">
        <v>4</v>
      </c>
      <c r="K19" s="45" t="n">
        <v>0</v>
      </c>
      <c r="L19" s="46" t="n">
        <v>3</v>
      </c>
      <c r="N19" s="45" t="n">
        <v>2</v>
      </c>
      <c r="O19" s="46" t="n">
        <v>0</v>
      </c>
      <c r="Q19" s="45" t="n">
        <v>2</v>
      </c>
      <c r="R19" s="46" t="n">
        <v>0</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3.8" hidden="false" customHeight="false" outlineLevel="0" collapsed="false">
      <c r="B24" s="45" t="n">
        <v>3</v>
      </c>
      <c r="C24" s="46" t="n">
        <v>0</v>
      </c>
      <c r="E24" s="45" t="n">
        <v>2</v>
      </c>
      <c r="F24" s="46" t="n">
        <v>0</v>
      </c>
      <c r="H24" s="45" t="n">
        <v>2</v>
      </c>
      <c r="I24" s="46" t="n">
        <v>0</v>
      </c>
      <c r="K24" s="45" t="n">
        <v>2</v>
      </c>
      <c r="L24" s="46" t="n">
        <v>1</v>
      </c>
      <c r="N24" s="45" t="n">
        <v>0</v>
      </c>
      <c r="O24" s="46" t="n">
        <v>2</v>
      </c>
      <c r="Q24" s="45" t="n">
        <v>1</v>
      </c>
      <c r="R24" s="46" t="n">
        <v>3</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3.8" hidden="false" customHeight="false" outlineLevel="0" collapsed="false">
      <c r="B29" s="45" t="n">
        <v>1</v>
      </c>
      <c r="C29" s="46" t="n">
        <v>3</v>
      </c>
      <c r="E29" s="45" t="n">
        <v>1</v>
      </c>
      <c r="F29" s="46" t="n">
        <v>2</v>
      </c>
      <c r="H29" s="45" t="n">
        <v>1</v>
      </c>
      <c r="I29" s="46" t="n">
        <v>2</v>
      </c>
      <c r="K29" s="45" t="n">
        <v>1</v>
      </c>
      <c r="L29" s="46" t="n">
        <v>3</v>
      </c>
      <c r="N29" s="45" t="n">
        <v>3</v>
      </c>
      <c r="O29" s="46" t="n">
        <v>0</v>
      </c>
      <c r="Q29" s="45" t="n">
        <v>0</v>
      </c>
      <c r="R29" s="46" t="n">
        <v>4</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3.8" hidden="false" customHeight="false" outlineLevel="0" collapsed="false">
      <c r="B34" s="45" t="n">
        <v>1</v>
      </c>
      <c r="C34" s="46" t="n">
        <v>3</v>
      </c>
      <c r="E34" s="45" t="n">
        <v>2</v>
      </c>
      <c r="F34" s="46" t="n">
        <v>3</v>
      </c>
      <c r="H34" s="45" t="n">
        <v>3</v>
      </c>
      <c r="I34" s="46" t="n">
        <v>0</v>
      </c>
      <c r="K34" s="45" t="n">
        <v>3</v>
      </c>
      <c r="L34" s="46" t="n">
        <v>1</v>
      </c>
      <c r="N34" s="45" t="n">
        <v>2</v>
      </c>
      <c r="O34" s="46" t="n">
        <v>0</v>
      </c>
      <c r="Q34" s="45" t="n">
        <v>0</v>
      </c>
      <c r="R34" s="46" t="n">
        <v>5</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3.8" hidden="false" customHeight="false" outlineLevel="0" collapsed="false">
      <c r="B41" s="45" t="n">
        <v>2</v>
      </c>
      <c r="C41" s="46" t="n">
        <v>1</v>
      </c>
      <c r="E41" s="45" t="n">
        <v>3</v>
      </c>
      <c r="F41" s="46" t="n">
        <v>1</v>
      </c>
      <c r="H41" s="45" t="n">
        <v>3</v>
      </c>
      <c r="I41" s="46" t="n">
        <v>1</v>
      </c>
      <c r="K41" s="45" t="n">
        <v>3</v>
      </c>
      <c r="L41" s="46" t="n">
        <v>1</v>
      </c>
      <c r="N41" s="45" t="n">
        <v>2</v>
      </c>
      <c r="O41" s="46" t="n">
        <v>2</v>
      </c>
      <c r="Q41" s="45" t="n">
        <v>2</v>
      </c>
      <c r="R41" s="46" t="n">
        <v>0</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Croatia</v>
      </c>
      <c r="F46" s="72"/>
      <c r="G46" s="71" t="s">
        <v>3</v>
      </c>
      <c r="H46" s="72" t="str">
        <f aca="false">IF(GrpC!$M$10&gt;0,GrpC!$P11,"")</f>
        <v>England</v>
      </c>
      <c r="I46" s="72"/>
      <c r="J46" s="71" t="s">
        <v>4</v>
      </c>
      <c r="K46" s="72" t="str">
        <f aca="false">IF(GrpD!$M$10&gt;0,GrpD!$P11,"")</f>
        <v>France</v>
      </c>
      <c r="L46" s="72"/>
      <c r="M46" s="71" t="s">
        <v>5</v>
      </c>
      <c r="N46" s="72" t="str">
        <f aca="false">IF(GrpE!$M$10&gt;0,GrpE!$P11,"")</f>
        <v>Ukraine</v>
      </c>
      <c r="O46" s="72"/>
      <c r="P46" s="71" t="s">
        <v>6</v>
      </c>
      <c r="Q46" s="72" t="str">
        <f aca="false">IF(GrpF!$M$10&gt;0,GrpF!$P11,"")</f>
        <v>Portugal</v>
      </c>
      <c r="R46" s="72"/>
      <c r="S46" s="71"/>
      <c r="T46" s="73" t="str">
        <f aca="false">IF(Distinctness!$G$13&gt;0,ThirdPlaced!$C11,"")</f>
        <v>Spain</v>
      </c>
      <c r="U46" s="74" t="str">
        <f aca="false">IF(Distinctness!$G$13&gt;0,"   "&amp;ThirdPlaced!$D11&amp;"        "&amp;ThirdPlaced!$F11&amp;Language!$E$146&amp;ThirdPlaced!$G11,"")</f>
        <v>   3        5 - 7</v>
      </c>
      <c r="V46" s="75" t="str">
        <f aca="false">IF(Distinctness!$G$13&gt;0,ThirdPlaced!$J11,"")</f>
        <v>B</v>
      </c>
      <c r="W46" s="76" t="str">
        <f aca="false">IF(Distinctness!$G$13&gt;0,ThirdPlaced!$J18,"")</f>
        <v>A B D E</v>
      </c>
      <c r="X46" s="76"/>
    </row>
    <row r="47" customFormat="false" ht="14.5" hidden="false" customHeight="false" outlineLevel="0" collapsed="false">
      <c r="A47" s="71" t="s">
        <v>7</v>
      </c>
      <c r="B47" s="72" t="str">
        <f aca="false">IF(GrpA!$M$10&gt;0,GrpA!$P12,"")</f>
        <v>Switzerland</v>
      </c>
      <c r="C47" s="72"/>
      <c r="D47" s="71" t="s">
        <v>8</v>
      </c>
      <c r="E47" s="72" t="str">
        <f aca="false">IF(GrpB!$M$10&gt;0,GrpB!$P12,"")</f>
        <v>Italy</v>
      </c>
      <c r="F47" s="72"/>
      <c r="G47" s="71" t="s">
        <v>9</v>
      </c>
      <c r="H47" s="72" t="str">
        <f aca="false">IF(GrpC!$M$10&gt;0,GrpC!$P12,"")</f>
        <v>Denmark</v>
      </c>
      <c r="I47" s="72"/>
      <c r="J47" s="71" t="s">
        <v>10</v>
      </c>
      <c r="K47" s="72" t="str">
        <f aca="false">IF(GrpD!$M$10&gt;0,GrpD!$P12,"")</f>
        <v>Netherlands</v>
      </c>
      <c r="L47" s="72"/>
      <c r="M47" s="71" t="s">
        <v>11</v>
      </c>
      <c r="N47" s="72" t="str">
        <f aca="false">IF(GrpE!$M$10&gt;0,GrpE!$P12,"")</f>
        <v>Belgium</v>
      </c>
      <c r="O47" s="72"/>
      <c r="P47" s="71" t="s">
        <v>12</v>
      </c>
      <c r="Q47" s="72" t="str">
        <f aca="false">IF(GrpF!$M$10&gt;0,GrpF!$P12,"")</f>
        <v>Czechia</v>
      </c>
      <c r="R47" s="72"/>
      <c r="S47" s="71"/>
      <c r="T47" s="73" t="str">
        <f aca="false">IF(Distinctness!$G$13&gt;0,ThirdPlaced!$C12,"")</f>
        <v>Scotland</v>
      </c>
      <c r="U47" s="74" t="str">
        <f aca="false">IF(Distinctness!$G$13&gt;0,"   "&amp;ThirdPlaced!$D12&amp;"        "&amp;ThirdPlaced!$F12&amp;Language!$E$146&amp;ThirdPlaced!$G12,"")</f>
        <v>   3        4 - 6</v>
      </c>
      <c r="V47" s="75" t="str">
        <f aca="false">IF(Distinctness!$G$13&gt;0,ThirdPlaced!$J12,"")</f>
        <v>A</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Scotland</v>
      </c>
      <c r="C48" s="80"/>
      <c r="D48" s="79" t="s">
        <v>14</v>
      </c>
      <c r="E48" s="80" t="str">
        <f aca="false">IF(GrpB!$M$10&gt;0,GrpB!$P13,"")</f>
        <v>Spain</v>
      </c>
      <c r="F48" s="80"/>
      <c r="G48" s="79" t="s">
        <v>15</v>
      </c>
      <c r="H48" s="80" t="str">
        <f aca="false">IF(GrpC!$M$10&gt;0,GrpC!$P13,"")</f>
        <v>Slovenia</v>
      </c>
      <c r="I48" s="80"/>
      <c r="J48" s="79" t="s">
        <v>16</v>
      </c>
      <c r="K48" s="80" t="str">
        <f aca="false">IF(GrpD!$M$10&gt;0,GrpD!$P13,"")</f>
        <v>Poland</v>
      </c>
      <c r="L48" s="80"/>
      <c r="M48" s="79" t="s">
        <v>17</v>
      </c>
      <c r="N48" s="80" t="str">
        <f aca="false">IF(GrpE!$M$10&gt;0,GrpE!$P13,"")</f>
        <v>Slovakia</v>
      </c>
      <c r="O48" s="80"/>
      <c r="P48" s="79" t="s">
        <v>18</v>
      </c>
      <c r="Q48" s="80" t="str">
        <f aca="false">IF(GrpF!$M$10&gt;0,GrpF!$P13,"")</f>
        <v>Türkiye</v>
      </c>
      <c r="R48" s="80"/>
      <c r="S48" s="79"/>
      <c r="T48" s="73" t="str">
        <f aca="false">IF(Distinctness!$G$13&gt;0,ThirdPlaced!$C13,"")</f>
        <v>Poland</v>
      </c>
      <c r="U48" s="74" t="str">
        <f aca="false">IF(Distinctness!$G$13&gt;0,"   "&amp;ThirdPlaced!$D13&amp;"        "&amp;ThirdPlaced!$F13&amp;Language!$E$146&amp;ThirdPlaced!$G13,"")</f>
        <v>   3        4 - 6</v>
      </c>
      <c r="V48" s="75" t="str">
        <f aca="false">IF(Distinctness!$G$13&gt;0,ThirdPlaced!$J13,"")</f>
        <v>D</v>
      </c>
      <c r="W48" s="81" t="str">
        <f aca="false">IF(Distinctness!$G$13&gt;0,ThirdPlaced!$C15,"")</f>
        <v>Slovenia</v>
      </c>
      <c r="X48" s="82" t="str">
        <f aca="false">IF(Distinctness!$G$13&gt;0,"   "&amp;ThirdPlaced!$D15&amp;"        "&amp;ThirdPlaced!$F15&amp;Language!$E$146&amp;ThirdPlaced!$G15,"")</f>
        <v>   3        3 - 6</v>
      </c>
      <c r="Y48" s="83" t="str">
        <f aca="false">IF(Distinctness!$G$13&gt;0,ThirdPlaced!$J15,"")</f>
        <v>C</v>
      </c>
    </row>
    <row r="49" customFormat="false" ht="14.5" hidden="false" customHeight="false" outlineLevel="0" collapsed="false">
      <c r="A49" s="79" t="s">
        <v>19</v>
      </c>
      <c r="B49" s="80" t="str">
        <f aca="false">IF(GrpA!$M$10&gt;0,GrpA!$P14,"")</f>
        <v>Hungary</v>
      </c>
      <c r="C49" s="80"/>
      <c r="D49" s="79" t="s">
        <v>20</v>
      </c>
      <c r="E49" s="80" t="str">
        <f aca="false">IF(GrpB!$M$10&gt;0,GrpB!$P14,"")</f>
        <v>Albania</v>
      </c>
      <c r="F49" s="80"/>
      <c r="G49" s="79" t="s">
        <v>21</v>
      </c>
      <c r="H49" s="80" t="str">
        <f aca="false">IF(GrpC!$M$10&gt;0,GrpC!$P14,"")</f>
        <v>Serbia</v>
      </c>
      <c r="I49" s="80"/>
      <c r="J49" s="79" t="s">
        <v>22</v>
      </c>
      <c r="K49" s="80" t="str">
        <f aca="false">IF(GrpD!$M$10&gt;0,GrpD!$P14,"")</f>
        <v>Austria</v>
      </c>
      <c r="L49" s="80"/>
      <c r="M49" s="79" t="s">
        <v>23</v>
      </c>
      <c r="N49" s="80" t="str">
        <f aca="false">IF(GrpE!$M$10&gt;0,GrpE!$P14,"")</f>
        <v>Romania</v>
      </c>
      <c r="O49" s="80"/>
      <c r="P49" s="79" t="s">
        <v>24</v>
      </c>
      <c r="Q49" s="80" t="str">
        <f aca="false">IF(GrpF!$M$10&gt;0,GrpF!$P14,"")</f>
        <v>Georgia</v>
      </c>
      <c r="R49" s="80"/>
      <c r="S49" s="79"/>
      <c r="T49" s="73" t="str">
        <f aca="false">IF(Distinctness!$G$13&gt;0,ThirdPlaced!$C14,"")</f>
        <v>Slovakia</v>
      </c>
      <c r="U49" s="74" t="str">
        <f aca="false">IF(Distinctness!$G$13&gt;0,"   "&amp;ThirdPlaced!$D14&amp;"        "&amp;ThirdPlaced!$F14&amp;Language!$E$146&amp;ThirdPlaced!$G14,"")</f>
        <v>   3        2 - 4</v>
      </c>
      <c r="V49" s="75" t="str">
        <f aca="false">IF(Distinctness!$G$13&gt;0,ThirdPlaced!$J14,"")</f>
        <v>E</v>
      </c>
      <c r="W49" s="81" t="str">
        <f aca="false">IF(Distinctness!$G$13&gt;0,ThirdPlaced!$C16,"")</f>
        <v>Türkiye</v>
      </c>
      <c r="X49" s="82" t="str">
        <f aca="false">IF(Distinctness!$G$13&gt;0,"   "&amp;ThirdPlaced!$D16&amp;"        "&amp;ThirdPlaced!$F16&amp;Language!$E$146&amp;ThirdPlaced!$G16,"")</f>
        <v>   3        2 - 6</v>
      </c>
      <c r="Y49" s="83" t="str">
        <f aca="false">IF(Distinctness!$G$13&gt;0,ThirdPlaced!$J16,"")</f>
        <v>F</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Croatia</v>
      </c>
      <c r="C54" s="41" t="str">
        <f aca="false">VLOOKUP(A52,Matches!$B$4:$K$58,9,0)</f>
        <v>Poland</v>
      </c>
      <c r="E54" s="40" t="str">
        <f aca="false">VLOOKUP(D52,Matches!$B$4:$K$58,8,0)</f>
        <v>Germany</v>
      </c>
      <c r="F54" s="41" t="str">
        <f aca="false">VLOOKUP(D52,Matches!$B$4:$K$58,9,0)</f>
        <v>Denmark</v>
      </c>
      <c r="H54" s="40" t="str">
        <f aca="false">VLOOKUP(G52,Matches!$B$4:$K$58,8,0)</f>
        <v>Portugal</v>
      </c>
      <c r="I54" s="41" t="str">
        <f aca="false">VLOOKUP(G52,Matches!$B$4:$K$58,9,0)</f>
        <v>Spain</v>
      </c>
      <c r="K54" s="40" t="str">
        <f aca="false">VLOOKUP(J52,Matches!$B$4:$K$58,8,0)</f>
        <v>Netherlands</v>
      </c>
      <c r="L54" s="41" t="str">
        <f aca="false">VLOOKUP(J52,Matches!$B$4:$K$58,9,0)</f>
        <v>Belgium</v>
      </c>
      <c r="N54" s="40" t="str">
        <f aca="false">VLOOKUP(M52,Matches!$B$4:$K$58,8,0)</f>
        <v>Ukraine</v>
      </c>
      <c r="O54" s="41" t="str">
        <f aca="false">VLOOKUP(M52,Matches!$B$4:$K$58,9,0)</f>
        <v>Scotland</v>
      </c>
      <c r="Q54" s="40" t="str">
        <f aca="false">VLOOKUP(P52,Matches!$B$4:$K$58,8,0)</f>
        <v>France</v>
      </c>
      <c r="R54" s="41" t="str">
        <f aca="false">VLOOKUP(P52,Matches!$B$4:$K$58,9,0)</f>
        <v>Czechia</v>
      </c>
      <c r="T54" s="40" t="str">
        <f aca="false">VLOOKUP(S52,Matches!$B$4:$K$58,8,0)</f>
        <v>England</v>
      </c>
      <c r="U54" s="41" t="str">
        <f aca="false">VLOOKUP(S52,Matches!$B$4:$K$58,9,0)</f>
        <v>Slovakia</v>
      </c>
      <c r="W54" s="40" t="str">
        <f aca="false">VLOOKUP(V52,Matches!$B$4:$K$58,8,0)</f>
        <v>Switzerland</v>
      </c>
      <c r="X54" s="41" t="str">
        <f aca="false">VLOOKUP(V52,Matches!$B$4:$K$58,9,0)</f>
        <v>Italy</v>
      </c>
    </row>
    <row r="55" customFormat="false" ht="13.8" hidden="false" customHeight="false" outlineLevel="0" collapsed="false">
      <c r="B55" s="45" t="n">
        <v>3</v>
      </c>
      <c r="C55" s="46" t="n">
        <v>1</v>
      </c>
      <c r="D55" s="86"/>
      <c r="E55" s="45" t="n">
        <v>2</v>
      </c>
      <c r="F55" s="46" t="n">
        <v>2</v>
      </c>
      <c r="G55" s="86"/>
      <c r="H55" s="45" t="n">
        <v>3</v>
      </c>
      <c r="I55" s="46" t="n">
        <v>0</v>
      </c>
      <c r="J55" s="86"/>
      <c r="K55" s="45" t="n">
        <v>2</v>
      </c>
      <c r="L55" s="46" t="n">
        <v>2</v>
      </c>
      <c r="M55" s="86"/>
      <c r="N55" s="45" t="n">
        <v>3</v>
      </c>
      <c r="O55" s="46" t="n">
        <v>1</v>
      </c>
      <c r="P55" s="86"/>
      <c r="Q55" s="45" t="n">
        <v>3</v>
      </c>
      <c r="R55" s="46" t="n">
        <v>1</v>
      </c>
      <c r="S55" s="86"/>
      <c r="T55" s="45" t="n">
        <v>3</v>
      </c>
      <c r="U55" s="46" t="n">
        <v>0</v>
      </c>
      <c r="V55" s="86"/>
      <c r="W55" s="45" t="n">
        <v>1</v>
      </c>
      <c r="X55" s="46" t="n">
        <v>2</v>
      </c>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3.8" hidden="false" customHeight="false" outlineLevel="0" collapsed="false">
      <c r="B57" s="61"/>
      <c r="C57" s="62"/>
      <c r="E57" s="61" t="n">
        <v>0</v>
      </c>
      <c r="F57" s="62" t="n">
        <v>1</v>
      </c>
      <c r="H57" s="61"/>
      <c r="I57" s="62"/>
      <c r="K57" s="61" t="n">
        <v>0</v>
      </c>
      <c r="L57" s="62" t="n">
        <v>1</v>
      </c>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Croatia</v>
      </c>
      <c r="E64" s="95" t="str">
        <f aca="false">IF(AND(E55&lt;&gt;"",F55&lt;&gt;""),IF(E55&gt;F55,E54,IF(E55&lt;F55,F54,IF(AND(E57&lt;&gt;"",F57&lt;&gt;""),IF(E57&gt;F57,E54,IF(E57&lt;F57,F54,"")),""))),"")</f>
        <v>Denmark</v>
      </c>
      <c r="I64" s="94" t="str">
        <f aca="false">IF(AND(H55&lt;&gt;"",I55&lt;&gt;""),IF(H55&gt;I55,H54,IF(H55&lt;I55,I54,IF(AND(H57&lt;&gt;"",I57&lt;&gt;""),IF(H57&gt;I57,H54,IF(H57&lt;I57,I54,"")),""))),"")</f>
        <v>Portugal</v>
      </c>
      <c r="K64" s="95" t="str">
        <f aca="false">IF(AND(K55&lt;&gt;"",L55&lt;&gt;""),IF(K55&gt;L55,K54,IF(K55&lt;L55,L54,IF(AND(K57&lt;&gt;"",L57&lt;&gt;""),IF(K57&gt;L57,K54,IF(K57&lt;L57,L54,"")),""))),"")</f>
        <v>Belgium</v>
      </c>
      <c r="O64" s="94" t="str">
        <f aca="false">IF(AND(N55&lt;&gt;"",O55&lt;&gt;""),IF(N55&gt;O55,N54,IF(N55&lt;O55,O54,IF(AND(N57&lt;&gt;"",O57&lt;&gt;""),IF(N57&gt;O57,N54,IF(N57&lt;O57,O54,"")),""))),"")</f>
        <v>Ukraine</v>
      </c>
      <c r="Q64" s="95" t="str">
        <f aca="false">IF(AND(Q55&lt;&gt;"",R55&lt;&gt;""),IF(Q55&gt;R55,Q54,IF(Q55&lt;R55,R54,IF(AND(Q57&lt;&gt;"",R57&lt;&gt;""),IF(Q57&gt;R57,Q54,IF(Q57&lt;R57,R54,"")),""))),"")</f>
        <v>France</v>
      </c>
      <c r="U64" s="94" t="str">
        <f aca="false">IF(AND(T55&lt;&gt;"",U55&lt;&gt;""),IF(T55&gt;U55,T54,IF(T55&lt;U55,U54,IF(AND(T57&lt;&gt;"",U57&lt;&gt;""),IF(T57&gt;U57,T54,IF(T57&lt;U57,U54,"")),""))),"")</f>
        <v>England</v>
      </c>
      <c r="W64" s="95" t="str">
        <f aca="false">IF(AND(W55&lt;&gt;"",X55&lt;&gt;""),IF(W55&gt;X55,W54,IF(W55&lt;X55,X54,IF(AND(W57&lt;&gt;"",X57&lt;&gt;""),IF(W57&gt;X57,W54,IF(W57&lt;X57,X54,"")),""))),"")</f>
        <v>Italy</v>
      </c>
    </row>
    <row r="65" customFormat="false" ht="13.8" hidden="false" customHeight="false" outlineLevel="0" collapsed="false">
      <c r="C65" s="45" t="n">
        <v>1</v>
      </c>
      <c r="D65" s="96"/>
      <c r="E65" s="97" t="n">
        <v>1</v>
      </c>
      <c r="F65" s="87"/>
      <c r="I65" s="45" t="n">
        <v>2</v>
      </c>
      <c r="J65" s="96"/>
      <c r="K65" s="97" t="n">
        <v>1</v>
      </c>
      <c r="L65" s="87"/>
      <c r="O65" s="45" t="n">
        <v>1</v>
      </c>
      <c r="P65" s="96"/>
      <c r="Q65" s="97" t="n">
        <v>3</v>
      </c>
      <c r="R65" s="87"/>
      <c r="U65" s="45" t="n">
        <v>1</v>
      </c>
      <c r="V65" s="96"/>
      <c r="W65" s="97" t="n">
        <v>2</v>
      </c>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3.8" hidden="false" customHeight="false" outlineLevel="0" collapsed="false">
      <c r="C67" s="98" t="n">
        <v>1</v>
      </c>
      <c r="D67" s="96"/>
      <c r="E67" s="99" t="n">
        <v>0</v>
      </c>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Croatia</v>
      </c>
      <c r="H74" s="95" t="str">
        <f aca="false">IF(AND(I65&lt;&gt;"",K65&lt;&gt;""),IF(I65&gt;K65,I64,IF(I65&lt;K65,K64,IF(AND(I67&lt;&gt;"",K67&lt;&gt;""),IF(I67&gt;K67,I64,IF(I67&lt;K67,K64,"")),""))),"")</f>
        <v>Portugal</v>
      </c>
      <c r="L74" s="106"/>
      <c r="M74" s="106"/>
      <c r="R74" s="94" t="str">
        <f aca="false">IF(AND(O65&lt;&gt;"",Q65&lt;&gt;""),IF(O65&gt;Q65,O64,IF(O65&lt;Q65,Q64,IF(AND(O67&lt;&gt;"",Q67&lt;&gt;""),IF(O67&gt;Q67,O64,IF(O67&lt;Q67,Q64,"")),""))),"")</f>
        <v>France</v>
      </c>
      <c r="T74" s="95" t="str">
        <f aca="false">IF(AND(U65&lt;&gt;"",W65&lt;&gt;""),IF(U65&gt;W65,U64,IF(U65&lt;W65,W64,IF(AND(U67&lt;&gt;"",W67&lt;&gt;""),IF(U67&gt;W67,U64,IF(U67&lt;W67,W64,"")),""))),"")</f>
        <v>Italy</v>
      </c>
    </row>
    <row r="75" customFormat="false" ht="13.8" hidden="false" customHeight="false" outlineLevel="0" collapsed="false">
      <c r="F75" s="45" t="n">
        <v>2</v>
      </c>
      <c r="G75" s="96"/>
      <c r="H75" s="97" t="n">
        <v>1</v>
      </c>
      <c r="I75" s="87"/>
      <c r="L75" s="107"/>
      <c r="R75" s="45" t="n">
        <v>2</v>
      </c>
      <c r="S75" s="96"/>
      <c r="T75" s="97" t="n">
        <v>0</v>
      </c>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Croatia</v>
      </c>
      <c r="N84" s="95" t="str">
        <f aca="false">IF(AND(R75&lt;&gt;"",T75&lt;&gt;""),IF(R75&gt;T75,R74,IF(R75&lt;T75,T74,IF(AND(R77&lt;&gt;"",T77&lt;&gt;""),IF(R77&gt;T77,R74,IF(R77&lt;T77,T74,"")),""))),"")</f>
        <v>France</v>
      </c>
      <c r="R84" s="112" t="str">
        <f aca="false">IF(AND(L85&lt;&gt;"",N85&lt;&gt;""),IF(L85&gt;N85,L84,IF(L85&lt;N85,N84,IF(AND(L87&lt;&gt;"",N87&lt;&gt;""),IF(L87&gt;N87,L84,IF(L87&lt;N87,N84,"")),""))),"")</f>
        <v>France</v>
      </c>
      <c r="S84" s="112"/>
      <c r="T84" s="112"/>
      <c r="U84" s="112"/>
      <c r="V84" s="112"/>
      <c r="W84" s="112"/>
    </row>
    <row r="85" customFormat="false" ht="15" hidden="false" customHeight="true" outlineLevel="0" collapsed="false">
      <c r="B85" s="113"/>
      <c r="L85" s="45" t="n">
        <v>1</v>
      </c>
      <c r="M85" s="91"/>
      <c r="N85" s="97" t="n">
        <v>3</v>
      </c>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8B203E55-6CCC-4019-99C1-311678699D37}">
            <xm:f>Distinctness!$D$4&gt;0</xm:f>
            <x14:dxf>
              <font>
                <b val="0"/>
                <i val="0"/>
                <color rgb="FFC02000"/>
              </font>
            </x14:dxf>
          </x14:cfRule>
          <xm:sqref>B7</xm:sqref>
        </x14:conditionalFormatting>
        <x14:conditionalFormatting xmlns:xm="http://schemas.microsoft.com/office/excel/2006/main">
          <x14:cfRule type="expression" priority="167" id="{ADA9ABC6-AD25-4E90-899B-39E161CB30A6}">
            <xm:f>GrpA!$Y$11&gt;0</xm:f>
            <x14:dxf>
              <font>
                <color rgb="FFC02000"/>
              </font>
            </x14:dxf>
          </x14:cfRule>
          <xm:sqref>B35:C35</xm:sqref>
        </x14:conditionalFormatting>
        <x14:conditionalFormatting xmlns:xm="http://schemas.microsoft.com/office/excel/2006/main">
          <x14:cfRule type="expression" priority="168" id="{183517D4-219B-4584-A3D0-C1432487B1CA}">
            <xm:f>GrpA!$Y$11&gt;0</xm:f>
            <x14:dxf>
              <font>
                <color rgb="FF000000"/>
              </font>
            </x14:dxf>
          </x14:cfRule>
          <xm:sqref>B36:C36</xm:sqref>
        </x14:conditionalFormatting>
        <x14:conditionalFormatting xmlns:xm="http://schemas.microsoft.com/office/excel/2006/main">
          <x14:cfRule type="expression" priority="169" id="{A8890062-E7A5-47E2-B41C-C3176637D0BC}">
            <xm:f>GrpA!$Y$12&gt;0</xm:f>
            <x14:dxf>
              <font>
                <color rgb="FFC02000"/>
              </font>
            </x14:dxf>
          </x14:cfRule>
          <xm:sqref>B42:C42</xm:sqref>
        </x14:conditionalFormatting>
        <x14:conditionalFormatting xmlns:xm="http://schemas.microsoft.com/office/excel/2006/main">
          <x14:cfRule type="expression" priority="170" id="{A953B823-16E5-4E7D-989E-208EC41D4C9A}">
            <xm:f>GrpA!$Y$12&gt;0</xm:f>
            <x14:dxf>
              <font>
                <color rgb="FF000000"/>
              </font>
            </x14:dxf>
          </x14:cfRule>
          <xm:sqref>B43:C43</xm:sqref>
        </x14:conditionalFormatting>
        <x14:conditionalFormatting xmlns:xm="http://schemas.microsoft.com/office/excel/2006/main">
          <x14:cfRule type="expression" priority="171" id="{3AE143A5-6195-44DB-A58C-8C11EEE35EF1}">
            <xm:f>GrpB!$Y$11&gt;0</xm:f>
            <x14:dxf>
              <font>
                <color rgb="FFC02000"/>
              </font>
            </x14:dxf>
          </x14:cfRule>
          <xm:sqref>E35:F35</xm:sqref>
        </x14:conditionalFormatting>
        <x14:conditionalFormatting xmlns:xm="http://schemas.microsoft.com/office/excel/2006/main">
          <x14:cfRule type="expression" priority="172" id="{1C917518-3CA9-4AE6-9AB9-C1307D2895BE}">
            <xm:f>GrpB!$Y$11&gt;0</xm:f>
            <x14:dxf>
              <font>
                <color rgb="FF000000"/>
              </font>
            </x14:dxf>
          </x14:cfRule>
          <xm:sqref>E36:F36</xm:sqref>
        </x14:conditionalFormatting>
        <x14:conditionalFormatting xmlns:xm="http://schemas.microsoft.com/office/excel/2006/main">
          <x14:cfRule type="expression" priority="173" id="{2D7D5260-1865-4A7C-8E76-6AA1D3EABC49}">
            <xm:f>GrpB!$Y$12&gt;0</xm:f>
            <x14:dxf>
              <font>
                <color rgb="FFC02000"/>
              </font>
            </x14:dxf>
          </x14:cfRule>
          <xm:sqref>E42:F42</xm:sqref>
        </x14:conditionalFormatting>
        <x14:conditionalFormatting xmlns:xm="http://schemas.microsoft.com/office/excel/2006/main">
          <x14:cfRule type="expression" priority="174" id="{D74952F5-C048-4DA3-B233-9EB42CF06EBF}">
            <xm:f>GrpB!$Y$12&gt;0</xm:f>
            <x14:dxf>
              <font>
                <color rgb="FF000000"/>
              </font>
            </x14:dxf>
          </x14:cfRule>
          <xm:sqref>E43:F43</xm:sqref>
        </x14:conditionalFormatting>
        <x14:conditionalFormatting xmlns:xm="http://schemas.microsoft.com/office/excel/2006/main">
          <x14:cfRule type="expression" priority="175" id="{30E4DF6A-CF36-4545-9190-4DDCD04625CE}">
            <xm:f>GrpC!$Y$11&gt;0</xm:f>
            <x14:dxf>
              <font>
                <color rgb="FFC02000"/>
              </font>
            </x14:dxf>
          </x14:cfRule>
          <xm:sqref>H35:I35</xm:sqref>
        </x14:conditionalFormatting>
        <x14:conditionalFormatting xmlns:xm="http://schemas.microsoft.com/office/excel/2006/main">
          <x14:cfRule type="expression" priority="176" id="{19F030B0-F5D1-48A6-A148-71FFABFB92D0}">
            <xm:f>GrpC!$Y$11&gt;0</xm:f>
            <x14:dxf>
              <font>
                <color rgb="FF000000"/>
              </font>
            </x14:dxf>
          </x14:cfRule>
          <xm:sqref>H36:I36</xm:sqref>
        </x14:conditionalFormatting>
        <x14:conditionalFormatting xmlns:xm="http://schemas.microsoft.com/office/excel/2006/main">
          <x14:cfRule type="expression" priority="177" id="{B141C010-2272-4214-BF65-1AD61E952B74}">
            <xm:f>GrpC!$Y$12&gt;0</xm:f>
            <x14:dxf>
              <font>
                <color rgb="FFC02000"/>
              </font>
            </x14:dxf>
          </x14:cfRule>
          <xm:sqref>H42:I42</xm:sqref>
        </x14:conditionalFormatting>
        <x14:conditionalFormatting xmlns:xm="http://schemas.microsoft.com/office/excel/2006/main">
          <x14:cfRule type="expression" priority="178" id="{A81BC2BB-70E1-47AF-8F15-90BF9EEDBEB5}">
            <xm:f>GrpC!$Y$12&gt;0</xm:f>
            <x14:dxf>
              <font>
                <color rgb="FF000000"/>
              </font>
            </x14:dxf>
          </x14:cfRule>
          <xm:sqref>H43:I43</xm:sqref>
        </x14:conditionalFormatting>
        <x14:conditionalFormatting xmlns:xm="http://schemas.microsoft.com/office/excel/2006/main">
          <x14:cfRule type="expression" priority="179" id="{53D4B817-1850-42A8-9B31-74A368A780EB}">
            <xm:f>GrpD!$Y$11&gt;0</xm:f>
            <x14:dxf>
              <font>
                <color rgb="FFC02000"/>
              </font>
            </x14:dxf>
          </x14:cfRule>
          <xm:sqref>K35:L35</xm:sqref>
        </x14:conditionalFormatting>
        <x14:conditionalFormatting xmlns:xm="http://schemas.microsoft.com/office/excel/2006/main">
          <x14:cfRule type="expression" priority="180" id="{EAF017FD-87F7-4698-AAD0-C96B5C5949C6}">
            <xm:f>GrpD!$Y$11&gt;0</xm:f>
            <x14:dxf>
              <font>
                <color rgb="FF000000"/>
              </font>
            </x14:dxf>
          </x14:cfRule>
          <xm:sqref>K36:L36</xm:sqref>
        </x14:conditionalFormatting>
        <x14:conditionalFormatting xmlns:xm="http://schemas.microsoft.com/office/excel/2006/main">
          <x14:cfRule type="expression" priority="181" id="{8419E14B-E8BD-4998-A934-277B6C2F27C4}">
            <xm:f>GrpD!$Y$12&gt;0</xm:f>
            <x14:dxf>
              <font>
                <color rgb="FFC02000"/>
              </font>
            </x14:dxf>
          </x14:cfRule>
          <xm:sqref>K42:L42</xm:sqref>
        </x14:conditionalFormatting>
        <x14:conditionalFormatting xmlns:xm="http://schemas.microsoft.com/office/excel/2006/main">
          <x14:cfRule type="expression" priority="182" id="{8A408038-A5BD-493B-B9DB-D35FD2328CC2}">
            <xm:f>GrpD!$Y$12&gt;0</xm:f>
            <x14:dxf>
              <font>
                <color rgb="FF000000"/>
              </font>
            </x14:dxf>
          </x14:cfRule>
          <xm:sqref>K43:L43</xm:sqref>
        </x14:conditionalFormatting>
        <x14:conditionalFormatting xmlns:xm="http://schemas.microsoft.com/office/excel/2006/main">
          <x14:cfRule type="expression" priority="183" id="{77139ABC-395A-4B1C-8750-B0F8147CBD10}">
            <xm:f>GrpE!$Y$11&gt;0</xm:f>
            <x14:dxf>
              <font>
                <color rgb="FFC02000"/>
              </font>
            </x14:dxf>
          </x14:cfRule>
          <xm:sqref>N35:O35</xm:sqref>
        </x14:conditionalFormatting>
        <x14:conditionalFormatting xmlns:xm="http://schemas.microsoft.com/office/excel/2006/main">
          <x14:cfRule type="expression" priority="184" id="{DCAFE8CB-32BE-42F8-A728-60EBA260D0F6}">
            <xm:f>GrpE!$Y$11&gt;0</xm:f>
            <x14:dxf>
              <font>
                <color rgb="FF000000"/>
              </font>
            </x14:dxf>
          </x14:cfRule>
          <xm:sqref>N36:O36</xm:sqref>
        </x14:conditionalFormatting>
        <x14:conditionalFormatting xmlns:xm="http://schemas.microsoft.com/office/excel/2006/main">
          <x14:cfRule type="expression" priority="185" id="{C9B4C0B8-5626-4273-86CB-2CE86FCEAFF0}">
            <xm:f>GrpE!$Y$12&gt;0</xm:f>
            <x14:dxf>
              <font>
                <color rgb="FFC02000"/>
              </font>
            </x14:dxf>
          </x14:cfRule>
          <xm:sqref>N42:O42</xm:sqref>
        </x14:conditionalFormatting>
        <x14:conditionalFormatting xmlns:xm="http://schemas.microsoft.com/office/excel/2006/main">
          <x14:cfRule type="expression" priority="186" id="{2AC38C95-4A4D-4C91-B2CE-86E2465C9336}">
            <xm:f>GrpE!$Y$12&gt;0</xm:f>
            <x14:dxf>
              <font>
                <color rgb="FF000000"/>
              </font>
            </x14:dxf>
          </x14:cfRule>
          <xm:sqref>N43:O43</xm:sqref>
        </x14:conditionalFormatting>
        <x14:conditionalFormatting xmlns:xm="http://schemas.microsoft.com/office/excel/2006/main">
          <x14:cfRule type="expression" priority="187" id="{539C31A5-4094-446B-AEF0-CE6C57B7F6C9}">
            <xm:f>GrpF!$Y$11&gt;0</xm:f>
            <x14:dxf>
              <font>
                <color rgb="FFC02000"/>
              </font>
            </x14:dxf>
          </x14:cfRule>
          <xm:sqref>Q35:R35</xm:sqref>
        </x14:conditionalFormatting>
        <x14:conditionalFormatting xmlns:xm="http://schemas.microsoft.com/office/excel/2006/main">
          <x14:cfRule type="expression" priority="188" id="{725EF44F-2F77-4AF0-A7E1-644721142488}">
            <xm:f>GrpF!$Y$11&gt;0</xm:f>
            <x14:dxf>
              <font>
                <color rgb="FF000000"/>
              </font>
            </x14:dxf>
          </x14:cfRule>
          <xm:sqref>Q36:R36</xm:sqref>
        </x14:conditionalFormatting>
        <x14:conditionalFormatting xmlns:xm="http://schemas.microsoft.com/office/excel/2006/main">
          <x14:cfRule type="expression" priority="189" id="{4C2FE0AB-67AC-491F-AB8D-D02BC7736092}">
            <xm:f>GrpF!$Y$12&gt;0</xm:f>
            <x14:dxf>
              <font>
                <color rgb="FFC02000"/>
              </font>
            </x14:dxf>
          </x14:cfRule>
          <xm:sqref>Q42:R42</xm:sqref>
        </x14:conditionalFormatting>
        <x14:conditionalFormatting xmlns:xm="http://schemas.microsoft.com/office/excel/2006/main">
          <x14:cfRule type="expression" priority="190" id="{A510B1C0-793C-4C70-BC66-F04011AA35B0}">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8.687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36</v>
      </c>
    </row>
    <row r="6" customFormat="false" ht="14.5" hidden="false" customHeight="false" outlineLevel="0" collapsed="false">
      <c r="A6" s="120" t="s">
        <v>37</v>
      </c>
      <c r="B6" s="121" t="s">
        <v>38</v>
      </c>
    </row>
    <row r="7" customFormat="false" ht="14.5" hidden="false" customHeight="false" outlineLevel="0" collapsed="false">
      <c r="A7" s="121" t="s">
        <v>39</v>
      </c>
      <c r="B7" s="120" t="s">
        <v>40</v>
      </c>
    </row>
    <row r="8" customFormat="false" ht="14.5" hidden="false" customHeight="false" outlineLevel="0" collapsed="false">
      <c r="A8" s="120" t="s">
        <v>41</v>
      </c>
      <c r="B8" s="121" t="s">
        <v>42</v>
      </c>
    </row>
    <row r="9" customFormat="false" ht="14.5" hidden="false" customHeight="false" outlineLevel="0" collapsed="false">
      <c r="A9" s="121" t="s">
        <v>43</v>
      </c>
      <c r="B9" s="120" t="s">
        <v>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5" hidden="false" customHeight="false" outlineLevel="0" collapsed="false">
      <c r="A3" s="12"/>
      <c r="B3" s="13" t="str">
        <v>Germany</v>
      </c>
      <c r="C3" s="14" t="str">
        <v>   9        8 - 2</v>
      </c>
      <c r="D3" s="15" t="str">
        <v/>
      </c>
      <c r="E3" s="13" t="str">
        <v>Croatia</v>
      </c>
      <c r="F3" s="14" t="str">
        <v>   9        8 - 2</v>
      </c>
      <c r="G3" s="15" t="str">
        <v/>
      </c>
      <c r="H3" s="13" t="str">
        <v>England</v>
      </c>
      <c r="I3" s="14" t="str">
        <v>   9        9 - 2</v>
      </c>
      <c r="J3" s="12" t="str">
        <v/>
      </c>
      <c r="K3" s="13" t="str">
        <v>France</v>
      </c>
      <c r="L3" s="14" t="str">
        <v>   9        9 - 2</v>
      </c>
      <c r="M3" s="12" t="str">
        <v/>
      </c>
      <c r="N3" s="13" t="str">
        <v>Ukraine</v>
      </c>
      <c r="O3" s="14" t="str">
        <v>   7        8 - 2</v>
      </c>
      <c r="P3" s="15" t="str">
        <v/>
      </c>
      <c r="Q3" s="13" t="str">
        <v>Portugal</v>
      </c>
      <c r="R3" s="14" t="str">
        <v>   9        11 - 0</v>
      </c>
      <c r="S3" s="12"/>
      <c r="T3" s="11"/>
      <c r="U3" s="11"/>
      <c r="V3" s="11"/>
      <c r="W3" s="11"/>
      <c r="X3" s="11"/>
      <c r="Y3" s="12"/>
    </row>
    <row r="4" customFormat="false" ht="14.5" hidden="false" customHeight="false" outlineLevel="0" collapsed="false">
      <c r="A4" s="12"/>
      <c r="B4" s="16" t="str">
        <v>Switzerland</v>
      </c>
      <c r="C4" s="17" t="str">
        <v>   6        7 - 5</v>
      </c>
      <c r="D4" s="15" t="str">
        <v/>
      </c>
      <c r="E4" s="16" t="str">
        <v>Italy</v>
      </c>
      <c r="F4" s="17" t="str">
        <v>   6        6 - 5</v>
      </c>
      <c r="G4" s="15" t="str">
        <v/>
      </c>
      <c r="H4" s="16" t="str">
        <v>Denmark</v>
      </c>
      <c r="I4" s="17" t="str">
        <v>   6        7 - 4</v>
      </c>
      <c r="J4" s="12" t="str">
        <v/>
      </c>
      <c r="K4" s="16" t="str">
        <v>Netherlands</v>
      </c>
      <c r="L4" s="17" t="str">
        <v>   6        6 - 5</v>
      </c>
      <c r="M4" s="12" t="str">
        <v/>
      </c>
      <c r="N4" s="16" t="str">
        <v>Belgium</v>
      </c>
      <c r="O4" s="17" t="str">
        <v>   7        7 - 2</v>
      </c>
      <c r="P4" s="15" t="str">
        <v/>
      </c>
      <c r="Q4" s="16" t="str">
        <v>Czechia</v>
      </c>
      <c r="R4" s="17" t="str">
        <v>   6        5 - 3</v>
      </c>
      <c r="S4" s="12"/>
      <c r="T4" s="11"/>
      <c r="U4" s="11"/>
      <c r="V4" s="11"/>
      <c r="W4" s="11"/>
      <c r="X4" s="11"/>
      <c r="Y4" s="12"/>
    </row>
    <row r="5" customFormat="false" ht="14.5" hidden="false" customHeight="false" outlineLevel="0" collapsed="false">
      <c r="A5" s="12"/>
      <c r="B5" s="18" t="str">
        <v>Scotland</v>
      </c>
      <c r="C5" s="19" t="str">
        <v>   3        4 - 6</v>
      </c>
      <c r="D5" s="15" t="str">
        <v/>
      </c>
      <c r="E5" s="18" t="str">
        <v>Spain</v>
      </c>
      <c r="F5" s="19" t="str">
        <v>   3        5 - 7</v>
      </c>
      <c r="G5" s="15" t="str">
        <v/>
      </c>
      <c r="H5" s="18" t="str">
        <v>Slovenia</v>
      </c>
      <c r="I5" s="19" t="str">
        <v>   3        3 - 6</v>
      </c>
      <c r="J5" s="12" t="str">
        <v/>
      </c>
      <c r="K5" s="18" t="str">
        <v>Poland</v>
      </c>
      <c r="L5" s="19" t="str">
        <v>   3        4 - 6</v>
      </c>
      <c r="M5" s="12" t="str">
        <v/>
      </c>
      <c r="N5" s="18" t="str">
        <v>Slovakia</v>
      </c>
      <c r="O5" s="19" t="str">
        <v>   3        2 - 4</v>
      </c>
      <c r="P5" s="15" t="str">
        <v/>
      </c>
      <c r="Q5" s="18" t="str">
        <v>Türkiye</v>
      </c>
      <c r="R5" s="19" t="str">
        <v>   3        2 - 6</v>
      </c>
      <c r="S5" s="12"/>
      <c r="T5" s="11"/>
      <c r="U5" s="11"/>
      <c r="V5" s="11"/>
      <c r="W5" s="11"/>
      <c r="X5" s="11"/>
      <c r="Y5" s="12"/>
    </row>
    <row r="6" customFormat="false" ht="14.5" hidden="false" customHeight="false" outlineLevel="0" collapsed="false">
      <c r="A6" s="20"/>
      <c r="B6" s="21" t="str">
        <v>Hungary</v>
      </c>
      <c r="C6" s="22" t="str">
        <v>   0        2 - 8</v>
      </c>
      <c r="D6" s="23" t="str">
        <v/>
      </c>
      <c r="E6" s="21" t="str">
        <v>Albania</v>
      </c>
      <c r="F6" s="22" t="str">
        <v>   0        3 - 8</v>
      </c>
      <c r="G6" s="23" t="str">
        <v/>
      </c>
      <c r="H6" s="21" t="str">
        <v>Serbia</v>
      </c>
      <c r="I6" s="22" t="str">
        <v>   0        2 - 9</v>
      </c>
      <c r="J6" s="20" t="str">
        <v/>
      </c>
      <c r="K6" s="21" t="str">
        <v>Austria</v>
      </c>
      <c r="L6" s="22" t="str">
        <v>   0        2 - 8</v>
      </c>
      <c r="M6" s="20" t="str">
        <v/>
      </c>
      <c r="N6" s="21" t="str">
        <v>Romania</v>
      </c>
      <c r="O6" s="22" t="str">
        <v>   0        0 - 9</v>
      </c>
      <c r="P6" s="23" t="str">
        <v/>
      </c>
      <c r="Q6" s="21" t="str">
        <v>Georgia</v>
      </c>
      <c r="R6" s="22" t="str">
        <v>   0        1 - 10</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1</v>
      </c>
      <c r="D14" s="0" t="str">
        <v/>
      </c>
      <c r="E14" s="123" t="n">
        <v>1</v>
      </c>
      <c r="F14" s="124" t="n">
        <v>3</v>
      </c>
      <c r="G14" s="0" t="str">
        <v/>
      </c>
      <c r="H14" s="123" t="n">
        <v>1</v>
      </c>
      <c r="I14" s="124" t="n">
        <v>3</v>
      </c>
      <c r="J14" s="0" t="str">
        <v/>
      </c>
      <c r="K14" s="123" t="n">
        <v>1</v>
      </c>
      <c r="L14" s="124" t="n">
        <v>2</v>
      </c>
      <c r="M14" s="0" t="str">
        <v/>
      </c>
      <c r="N14" s="123" t="n">
        <v>0</v>
      </c>
      <c r="O14" s="124" t="n">
        <v>4</v>
      </c>
      <c r="P14" s="0" t="str">
        <v/>
      </c>
      <c r="Q14" s="123" t="n">
        <v>2</v>
      </c>
      <c r="R14" s="124" t="n">
        <v>0</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1</v>
      </c>
      <c r="C19" s="124" t="n">
        <v>3</v>
      </c>
      <c r="D19" s="0" t="str">
        <v/>
      </c>
      <c r="E19" s="123" t="n">
        <v>3</v>
      </c>
      <c r="F19" s="124" t="n">
        <v>1</v>
      </c>
      <c r="G19" s="0" t="str">
        <v/>
      </c>
      <c r="H19" s="123" t="n">
        <v>1</v>
      </c>
      <c r="I19" s="124" t="n">
        <v>4</v>
      </c>
      <c r="J19" s="0" t="str">
        <v/>
      </c>
      <c r="K19" s="123" t="n">
        <v>0</v>
      </c>
      <c r="L19" s="124" t="n">
        <v>3</v>
      </c>
      <c r="M19" s="0" t="str">
        <v/>
      </c>
      <c r="N19" s="123" t="n">
        <v>2</v>
      </c>
      <c r="O19" s="124" t="n">
        <v>0</v>
      </c>
      <c r="P19" s="0" t="str">
        <v/>
      </c>
      <c r="Q19" s="123" t="n">
        <v>2</v>
      </c>
      <c r="R19" s="124" t="n">
        <v>0</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3</v>
      </c>
      <c r="C24" s="124" t="n">
        <v>0</v>
      </c>
      <c r="D24" s="0" t="str">
        <v/>
      </c>
      <c r="E24" s="123" t="n">
        <v>2</v>
      </c>
      <c r="F24" s="124" t="n">
        <v>0</v>
      </c>
      <c r="G24" s="0" t="str">
        <v/>
      </c>
      <c r="H24" s="123" t="n">
        <v>2</v>
      </c>
      <c r="I24" s="124" t="n">
        <v>0</v>
      </c>
      <c r="J24" s="0" t="str">
        <v/>
      </c>
      <c r="K24" s="123" t="n">
        <v>2</v>
      </c>
      <c r="L24" s="124" t="n">
        <v>1</v>
      </c>
      <c r="M24" s="0" t="str">
        <v/>
      </c>
      <c r="N24" s="123" t="n">
        <v>0</v>
      </c>
      <c r="O24" s="124" t="n">
        <v>2</v>
      </c>
      <c r="P24" s="0" t="str">
        <v/>
      </c>
      <c r="Q24" s="123" t="n">
        <v>1</v>
      </c>
      <c r="R24" s="124" t="n">
        <v>3</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1</v>
      </c>
      <c r="C29" s="124" t="n">
        <v>3</v>
      </c>
      <c r="D29" s="0" t="str">
        <v/>
      </c>
      <c r="E29" s="123" t="n">
        <v>1</v>
      </c>
      <c r="F29" s="124" t="n">
        <v>2</v>
      </c>
      <c r="G29" s="0" t="str">
        <v/>
      </c>
      <c r="H29" s="123" t="n">
        <v>1</v>
      </c>
      <c r="I29" s="124" t="n">
        <v>2</v>
      </c>
      <c r="J29" s="0" t="str">
        <v/>
      </c>
      <c r="K29" s="123" t="n">
        <v>1</v>
      </c>
      <c r="L29" s="124" t="n">
        <v>3</v>
      </c>
      <c r="M29" s="0" t="str">
        <v/>
      </c>
      <c r="N29" s="123" t="n">
        <v>3</v>
      </c>
      <c r="O29" s="124" t="n">
        <v>0</v>
      </c>
      <c r="P29" s="0" t="str">
        <v/>
      </c>
      <c r="Q29" s="123" t="n">
        <v>0</v>
      </c>
      <c r="R29" s="124" t="n">
        <v>4</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1</v>
      </c>
      <c r="C34" s="124" t="n">
        <v>3</v>
      </c>
      <c r="D34" s="0" t="str">
        <v/>
      </c>
      <c r="E34" s="123" t="n">
        <v>2</v>
      </c>
      <c r="F34" s="124" t="n">
        <v>3</v>
      </c>
      <c r="G34" s="0" t="str">
        <v/>
      </c>
      <c r="H34" s="123" t="n">
        <v>3</v>
      </c>
      <c r="I34" s="124" t="n">
        <v>0</v>
      </c>
      <c r="J34" s="0" t="str">
        <v/>
      </c>
      <c r="K34" s="123" t="n">
        <v>3</v>
      </c>
      <c r="L34" s="124" t="n">
        <v>1</v>
      </c>
      <c r="M34" s="0" t="str">
        <v/>
      </c>
      <c r="N34" s="123" t="n">
        <v>2</v>
      </c>
      <c r="O34" s="124" t="n">
        <v>0</v>
      </c>
      <c r="P34" s="0" t="str">
        <v/>
      </c>
      <c r="Q34" s="123" t="n">
        <v>0</v>
      </c>
      <c r="R34" s="124" t="n">
        <v>5</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2</v>
      </c>
      <c r="C41" s="124" t="n">
        <v>1</v>
      </c>
      <c r="D41" s="0" t="str">
        <v/>
      </c>
      <c r="E41" s="123" t="n">
        <v>3</v>
      </c>
      <c r="F41" s="124" t="n">
        <v>1</v>
      </c>
      <c r="G41" s="0" t="str">
        <v/>
      </c>
      <c r="H41" s="123" t="n">
        <v>3</v>
      </c>
      <c r="I41" s="124" t="n">
        <v>1</v>
      </c>
      <c r="J41" s="0" t="str">
        <v/>
      </c>
      <c r="K41" s="123" t="n">
        <v>3</v>
      </c>
      <c r="L41" s="124" t="n">
        <v>1</v>
      </c>
      <c r="M41" s="0" t="str">
        <v/>
      </c>
      <c r="N41" s="123" t="n">
        <v>2</v>
      </c>
      <c r="O41" s="124" t="n">
        <v>2</v>
      </c>
      <c r="P41" s="0" t="str">
        <v/>
      </c>
      <c r="Q41" s="123" t="n">
        <v>2</v>
      </c>
      <c r="R41" s="124" t="n">
        <v>0</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Croatia</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Ukraine</v>
      </c>
      <c r="O47" s="72"/>
      <c r="P47" s="71" t="str">
        <f aca="false">IF(EURO!P46="","",EURO!P46)</f>
        <v>1F</v>
      </c>
      <c r="Q47" s="72" t="str">
        <f aca="false">IF(EURO!Q46="","",EURO!Q46)</f>
        <v>Portugal</v>
      </c>
      <c r="R47" s="72"/>
      <c r="S47" s="71" t="str">
        <f aca="false">IF(EURO!S46="","",EURO!S46)</f>
        <v/>
      </c>
      <c r="T47" s="72" t="str">
        <f aca="false">IF(EURO!T46="","",EURO!T46)</f>
        <v>Spain</v>
      </c>
      <c r="U47" s="72"/>
      <c r="V47" s="68" t="str">
        <f aca="false">IF(EURO!V46="","",EURO!V46)</f>
        <v>B</v>
      </c>
      <c r="W47" s="76" t="str">
        <f aca="false">IF(EURO!W46="","",EURO!W46)</f>
        <v>A B D E</v>
      </c>
      <c r="X47" s="76"/>
    </row>
    <row r="48" customFormat="false" ht="14.5" hidden="false" customHeight="false" outlineLevel="0" collapsed="false">
      <c r="A48" s="71" t="str">
        <f aca="false">IF(EURO!A47="","",EURO!A47)</f>
        <v>2A</v>
      </c>
      <c r="B48" s="72" t="str">
        <f aca="false">IF(EURO!B47="","",EURO!B47)</f>
        <v>Switzerland</v>
      </c>
      <c r="C48" s="72"/>
      <c r="D48" s="71" t="str">
        <f aca="false">IF(EURO!D47="","",EURO!D47)</f>
        <v>2B</v>
      </c>
      <c r="E48" s="72" t="str">
        <f aca="false">IF(EURO!E47="","",EURO!E47)</f>
        <v>Italy</v>
      </c>
      <c r="F48" s="72"/>
      <c r="G48" s="71" t="str">
        <f aca="false">IF(EURO!G47="","",EURO!G47)</f>
        <v>2C</v>
      </c>
      <c r="H48" s="72" t="str">
        <f aca="false">IF(EURO!H47="","",EURO!H47)</f>
        <v>Denmark</v>
      </c>
      <c r="I48" s="72"/>
      <c r="J48" s="71" t="str">
        <f aca="false">IF(EURO!J47="","",EURO!J47)</f>
        <v>2D</v>
      </c>
      <c r="K48" s="72" t="str">
        <f aca="false">IF(EURO!K47="","",EURO!K47)</f>
        <v>Netherlands</v>
      </c>
      <c r="L48" s="72"/>
      <c r="M48" s="71" t="str">
        <f aca="false">IF(EURO!M47="","",EURO!M47)</f>
        <v>2E</v>
      </c>
      <c r="N48" s="72" t="str">
        <f aca="false">IF(EURO!N47="","",EURO!N47)</f>
        <v>Belgium</v>
      </c>
      <c r="O48" s="72"/>
      <c r="P48" s="71" t="str">
        <f aca="false">IF(EURO!P47="","",EURO!P47)</f>
        <v>2F</v>
      </c>
      <c r="Q48" s="72" t="str">
        <f aca="false">IF(EURO!Q47="","",EURO!Q47)</f>
        <v>Czechia</v>
      </c>
      <c r="R48" s="72"/>
      <c r="S48" s="71" t="str">
        <f aca="false">IF(EURO!S47="","",EURO!S47)</f>
        <v/>
      </c>
      <c r="T48" s="72" t="str">
        <f aca="false">IF(EURO!T47="","",EURO!T47)</f>
        <v>Scotland</v>
      </c>
      <c r="U48" s="72"/>
      <c r="V48" s="68" t="str">
        <f aca="false">IF(EURO!V47="","",EURO!V47)</f>
        <v>A</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Scotland</v>
      </c>
      <c r="C49" s="80"/>
      <c r="D49" s="79" t="str">
        <f aca="false">IF(EURO!D48="","",EURO!D48)</f>
        <v>3B</v>
      </c>
      <c r="E49" s="80" t="str">
        <f aca="false">IF(EURO!E48="","",EURO!E48)</f>
        <v>Spain</v>
      </c>
      <c r="F49" s="80"/>
      <c r="G49" s="79" t="str">
        <f aca="false">IF(EURO!G48="","",EURO!G48)</f>
        <v>3C</v>
      </c>
      <c r="H49" s="80" t="str">
        <f aca="false">IF(EURO!H48="","",EURO!H48)</f>
        <v>Slovenia</v>
      </c>
      <c r="I49" s="80"/>
      <c r="J49" s="79" t="str">
        <f aca="false">IF(EURO!J48="","",EURO!J48)</f>
        <v>3D</v>
      </c>
      <c r="K49" s="80" t="str">
        <f aca="false">IF(EURO!K48="","",EURO!K48)</f>
        <v>Poland</v>
      </c>
      <c r="L49" s="80"/>
      <c r="M49" s="79" t="str">
        <f aca="false">IF(EURO!M48="","",EURO!M48)</f>
        <v>3E</v>
      </c>
      <c r="N49" s="80" t="str">
        <f aca="false">IF(EURO!N48="","",EURO!N48)</f>
        <v>Slovakia</v>
      </c>
      <c r="O49" s="80"/>
      <c r="P49" s="79" t="str">
        <f aca="false">IF(EURO!P48="","",EURO!P48)</f>
        <v>3F</v>
      </c>
      <c r="Q49" s="80" t="str">
        <f aca="false">IF(EURO!Q48="","",EURO!Q48)</f>
        <v>Türkiye</v>
      </c>
      <c r="R49" s="80"/>
      <c r="S49" s="79" t="str">
        <f aca="false">IF(EURO!S48="","",EURO!S48)</f>
        <v/>
      </c>
      <c r="T49" s="72" t="str">
        <f aca="false">IF(EURO!T48="","",EURO!T48)</f>
        <v>Poland</v>
      </c>
      <c r="U49" s="72"/>
      <c r="V49" s="68" t="str">
        <f aca="false">IF(EURO!V48="","",EURO!V48)</f>
        <v>D</v>
      </c>
      <c r="W49" s="81" t="str">
        <f aca="false">IF(EURO!W48="","",EURO!W48)</f>
        <v>Slovenia</v>
      </c>
      <c r="X49" s="82" t="str">
        <f aca="false">IF(EURO!X48="","",EURO!X48)</f>
        <v>   3        3 - 6</v>
      </c>
      <c r="Y49" s="83" t="str">
        <f aca="false">IF(EURO!Y48="","",EURO!Y48)</f>
        <v>C</v>
      </c>
    </row>
    <row r="50" customFormat="false" ht="14.5" hidden="false" customHeight="false" outlineLevel="0" collapsed="false">
      <c r="A50" s="79" t="str">
        <f aca="false">IF(EURO!A49="","",EURO!A49)</f>
        <v>4A</v>
      </c>
      <c r="B50" s="80" t="str">
        <f aca="false">IF(EURO!B49="","",EURO!B49)</f>
        <v>Hungary</v>
      </c>
      <c r="C50" s="80"/>
      <c r="D50" s="79" t="str">
        <f aca="false">IF(EURO!D49="","",EURO!D49)</f>
        <v>4B</v>
      </c>
      <c r="E50" s="80" t="str">
        <f aca="false">IF(EURO!E49="","",EURO!E49)</f>
        <v>Albania</v>
      </c>
      <c r="F50" s="80"/>
      <c r="G50" s="79" t="str">
        <f aca="false">IF(EURO!G49="","",EURO!G49)</f>
        <v>4C</v>
      </c>
      <c r="H50" s="80" t="str">
        <f aca="false">IF(EURO!H49="","",EURO!H49)</f>
        <v>Serbia</v>
      </c>
      <c r="I50" s="80"/>
      <c r="J50" s="79" t="str">
        <f aca="false">IF(EURO!J49="","",EURO!J49)</f>
        <v>4D</v>
      </c>
      <c r="K50" s="80" t="str">
        <f aca="false">IF(EURO!K49="","",EURO!K49)</f>
        <v>Austria</v>
      </c>
      <c r="L50" s="80"/>
      <c r="M50" s="79" t="str">
        <f aca="false">IF(EURO!M49="","",EURO!M49)</f>
        <v>4E</v>
      </c>
      <c r="N50" s="80" t="str">
        <f aca="false">IF(EURO!N49="","",EURO!N49)</f>
        <v>Romania</v>
      </c>
      <c r="O50" s="80"/>
      <c r="P50" s="79" t="str">
        <f aca="false">IF(EURO!P49="","",EURO!P49)</f>
        <v>4F</v>
      </c>
      <c r="Q50" s="80" t="str">
        <f aca="false">IF(EURO!Q49="","",EURO!Q49)</f>
        <v>Georgia</v>
      </c>
      <c r="R50" s="80"/>
      <c r="S50" s="79" t="str">
        <f aca="false">IF(EURO!S49="","",EURO!S49)</f>
        <v/>
      </c>
      <c r="T50" s="72" t="str">
        <f aca="false">IF(EURO!T49="","",EURO!T49)</f>
        <v>Slovakia</v>
      </c>
      <c r="U50" s="72"/>
      <c r="V50" s="68" t="str">
        <f aca="false">IF(EURO!V49="","",EURO!V49)</f>
        <v>E</v>
      </c>
      <c r="W50" s="81" t="str">
        <f aca="false">IF(EURO!W49="","",EURO!W49)</f>
        <v>Türkiye</v>
      </c>
      <c r="X50" s="82" t="str">
        <f aca="false">IF(EURO!X49="","",EURO!X49)</f>
        <v>   3        2 - 6</v>
      </c>
      <c r="Y50" s="83" t="str">
        <f aca="false">IF(EURO!Y49="","",EURO!Y49)</f>
        <v>F</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Croatia</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Ukraine</v>
      </c>
      <c r="O55" s="72"/>
      <c r="P55" s="71" t="str">
        <f aca="false">IF(EURO!P46="","",EURO!P46)</f>
        <v>1F</v>
      </c>
      <c r="Q55" s="72" t="str">
        <f aca="false">IF(EURO!Q46="","",EURO!Q46)</f>
        <v>Portugal</v>
      </c>
      <c r="R55" s="72"/>
      <c r="S55" s="71" t="str">
        <f aca="false">IF(EURO!S46="","",EURO!S46)</f>
        <v/>
      </c>
      <c r="T55" s="72" t="str">
        <f aca="false">IF(EURO!T46="","",EURO!T46)</f>
        <v>Spain</v>
      </c>
      <c r="U55" s="72"/>
      <c r="V55" s="68" t="str">
        <f aca="false">IF(EURO!V46="","",EURO!V46)</f>
        <v>B</v>
      </c>
      <c r="W55" s="136"/>
      <c r="X55" s="137"/>
    </row>
    <row r="56" customFormat="false" ht="14.5" hidden="false" customHeight="false" outlineLevel="0" collapsed="false">
      <c r="A56" s="71" t="str">
        <f aca="false">IF(EURO!A47="","",EURO!A47)</f>
        <v>2A</v>
      </c>
      <c r="B56" s="72" t="str">
        <f aca="false">IF(EURO!B47="","",EURO!B47)</f>
        <v>Switzerland</v>
      </c>
      <c r="C56" s="72"/>
      <c r="D56" s="71" t="str">
        <f aca="false">IF(EURO!D47="","",EURO!D47)</f>
        <v>2B</v>
      </c>
      <c r="E56" s="72" t="str">
        <f aca="false">IF(EURO!E47="","",EURO!E47)</f>
        <v>Italy</v>
      </c>
      <c r="F56" s="72"/>
      <c r="G56" s="71" t="str">
        <f aca="false">IF(EURO!G47="","",EURO!G47)</f>
        <v>2C</v>
      </c>
      <c r="H56" s="72" t="str">
        <f aca="false">IF(EURO!H47="","",EURO!H47)</f>
        <v>Denmark</v>
      </c>
      <c r="I56" s="72"/>
      <c r="J56" s="71" t="str">
        <f aca="false">IF(EURO!J47="","",EURO!J47)</f>
        <v>2D</v>
      </c>
      <c r="K56" s="72" t="str">
        <f aca="false">IF(EURO!K47="","",EURO!K47)</f>
        <v>Netherlands</v>
      </c>
      <c r="L56" s="72"/>
      <c r="M56" s="71" t="str">
        <f aca="false">IF(EURO!M47="","",EURO!M47)</f>
        <v>2E</v>
      </c>
      <c r="N56" s="72" t="str">
        <f aca="false">IF(EURO!N47="","",EURO!N47)</f>
        <v>Belgium</v>
      </c>
      <c r="O56" s="72"/>
      <c r="P56" s="71" t="str">
        <f aca="false">IF(EURO!P47="","",EURO!P47)</f>
        <v>2F</v>
      </c>
      <c r="Q56" s="72" t="str">
        <f aca="false">IF(EURO!Q47="","",EURO!Q47)</f>
        <v>Czechia</v>
      </c>
      <c r="R56" s="72"/>
      <c r="S56" s="71" t="str">
        <f aca="false">IF(EURO!S47="","",EURO!S47)</f>
        <v/>
      </c>
      <c r="T56" s="72" t="str">
        <f aca="false">IF(EURO!T47="","",EURO!T47)</f>
        <v>Scotland</v>
      </c>
      <c r="U56" s="72"/>
      <c r="V56" s="68" t="str">
        <f aca="false">IF(EURO!V47="","",EURO!V47)</f>
        <v>A</v>
      </c>
      <c r="W56" s="138"/>
      <c r="X56" s="139"/>
      <c r="Y56" s="135"/>
    </row>
    <row r="57" customFormat="false" ht="14.5" hidden="false" customHeight="false" outlineLevel="0" collapsed="false">
      <c r="A57" s="79" t="str">
        <f aca="false">IF(EURO!A48="","",EURO!A48)</f>
        <v>3A</v>
      </c>
      <c r="B57" s="80" t="str">
        <f aca="false">IF(EURO!B48="","",EURO!B48)</f>
        <v>Scotland</v>
      </c>
      <c r="C57" s="80"/>
      <c r="D57" s="79" t="str">
        <f aca="false">IF(EURO!D48="","",EURO!D48)</f>
        <v>3B</v>
      </c>
      <c r="E57" s="80" t="str">
        <f aca="false">IF(EURO!E48="","",EURO!E48)</f>
        <v>Spain</v>
      </c>
      <c r="F57" s="80"/>
      <c r="G57" s="79" t="str">
        <f aca="false">IF(EURO!G48="","",EURO!G48)</f>
        <v>3C</v>
      </c>
      <c r="H57" s="80" t="str">
        <f aca="false">IF(EURO!H48="","",EURO!H48)</f>
        <v>Slovenia</v>
      </c>
      <c r="I57" s="80"/>
      <c r="J57" s="79" t="str">
        <f aca="false">IF(EURO!J48="","",EURO!J48)</f>
        <v>3D</v>
      </c>
      <c r="K57" s="80" t="str">
        <f aca="false">IF(EURO!K48="","",EURO!K48)</f>
        <v>Poland</v>
      </c>
      <c r="L57" s="80"/>
      <c r="M57" s="79" t="str">
        <f aca="false">IF(EURO!M48="","",EURO!M48)</f>
        <v>3E</v>
      </c>
      <c r="N57" s="80" t="str">
        <f aca="false">IF(EURO!N48="","",EURO!N48)</f>
        <v>Slovakia</v>
      </c>
      <c r="O57" s="80"/>
      <c r="P57" s="79" t="str">
        <f aca="false">IF(EURO!P48="","",EURO!P48)</f>
        <v>3F</v>
      </c>
      <c r="Q57" s="80" t="str">
        <f aca="false">IF(EURO!Q48="","",EURO!Q48)</f>
        <v>Türkiye</v>
      </c>
      <c r="R57" s="80"/>
      <c r="S57" s="79" t="str">
        <f aca="false">IF(EURO!S48="","",EURO!S48)</f>
        <v/>
      </c>
      <c r="T57" s="72" t="str">
        <f aca="false">IF(EURO!T48="","",EURO!T48)</f>
        <v>Poland</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Hungary</v>
      </c>
      <c r="C58" s="80"/>
      <c r="D58" s="79" t="str">
        <f aca="false">IF(EURO!D49="","",EURO!D49)</f>
        <v>4B</v>
      </c>
      <c r="E58" s="80" t="str">
        <f aca="false">IF(EURO!E49="","",EURO!E49)</f>
        <v>Albania</v>
      </c>
      <c r="F58" s="80"/>
      <c r="G58" s="79" t="str">
        <f aca="false">IF(EURO!G49="","",EURO!G49)</f>
        <v>4C</v>
      </c>
      <c r="H58" s="80" t="str">
        <f aca="false">IF(EURO!H49="","",EURO!H49)</f>
        <v>Serbia</v>
      </c>
      <c r="I58" s="80"/>
      <c r="J58" s="79" t="str">
        <f aca="false">IF(EURO!J49="","",EURO!J49)</f>
        <v>4D</v>
      </c>
      <c r="K58" s="80" t="str">
        <f aca="false">IF(EURO!K49="","",EURO!K49)</f>
        <v>Austria</v>
      </c>
      <c r="L58" s="80"/>
      <c r="M58" s="79" t="str">
        <f aca="false">IF(EURO!M49="","",EURO!M49)</f>
        <v>4E</v>
      </c>
      <c r="N58" s="80" t="str">
        <f aca="false">IF(EURO!N49="","",EURO!N49)</f>
        <v>Romania</v>
      </c>
      <c r="O58" s="80"/>
      <c r="P58" s="79" t="str">
        <f aca="false">IF(EURO!P49="","",EURO!P49)</f>
        <v>4F</v>
      </c>
      <c r="Q58" s="80" t="str">
        <f aca="false">IF(EURO!Q49="","",EURO!Q49)</f>
        <v>Georgia</v>
      </c>
      <c r="R58" s="80"/>
      <c r="S58" s="79" t="str">
        <f aca="false">IF(EURO!S49="","",EURO!S49)</f>
        <v/>
      </c>
      <c r="T58" s="72" t="str">
        <f aca="false">IF(EURO!T49="","",EURO!T49)</f>
        <v>Slovakia</v>
      </c>
      <c r="U58" s="72"/>
      <c r="V58" s="68" t="str">
        <f aca="false">IF(EURO!V49="","",EURO!V49)</f>
        <v>E</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Croatia</v>
      </c>
      <c r="C63" s="41" t="str">
        <f aca="false">EURO!C54</f>
        <v>Poland</v>
      </c>
      <c r="E63" s="40" t="str">
        <f aca="false">EURO!E54</f>
        <v>Germany</v>
      </c>
      <c r="F63" s="41" t="str">
        <f aca="false">EURO!F54</f>
        <v>Denmark</v>
      </c>
      <c r="H63" s="40" t="str">
        <f aca="false">EURO!H54</f>
        <v>Portugal</v>
      </c>
      <c r="I63" s="41" t="str">
        <f aca="false">EURO!I54</f>
        <v>Spain</v>
      </c>
      <c r="K63" s="40" t="str">
        <f aca="false">EURO!K54</f>
        <v>Netherlands</v>
      </c>
      <c r="L63" s="41" t="str">
        <f aca="false">EURO!L54</f>
        <v>Belgium</v>
      </c>
      <c r="N63" s="40" t="str">
        <f aca="false">EURO!N54</f>
        <v>Ukraine</v>
      </c>
      <c r="O63" s="41" t="str">
        <f aca="false">EURO!O54</f>
        <v>Scotland</v>
      </c>
      <c r="Q63" s="40" t="str">
        <f aca="false">EURO!Q54</f>
        <v>France</v>
      </c>
      <c r="R63" s="41" t="str">
        <f aca="false">EURO!R54</f>
        <v>Czechia</v>
      </c>
      <c r="T63" s="40" t="str">
        <f aca="false">EURO!T54</f>
        <v>England</v>
      </c>
      <c r="U63" s="41" t="str">
        <f aca="false">EURO!U54</f>
        <v>Slovakia</v>
      </c>
      <c r="W63" s="40" t="str">
        <f aca="false">EURO!W54</f>
        <v>Switzerland</v>
      </c>
      <c r="X63" s="41" t="str">
        <f aca="false">EURO!X54</f>
        <v>Italy</v>
      </c>
    </row>
    <row r="64" customFormat="false" ht="15" hidden="false" customHeight="false" outlineLevel="0" collapsed="false">
      <c r="B64" s="143" t="n">
        <f aca="false">IF(EURO!B55="","",EURO!B55)</f>
        <v>3</v>
      </c>
      <c r="C64" s="144" t="n">
        <f aca="false">IF(EURO!C55="","",EURO!C55)</f>
        <v>1</v>
      </c>
      <c r="D64" s="86" t="str">
        <f aca="false">IF(EURO!D55="","",EURO!D55)</f>
        <v/>
      </c>
      <c r="E64" s="143" t="n">
        <f aca="false">IF(EURO!E55="","",EURO!E55)</f>
        <v>2</v>
      </c>
      <c r="F64" s="144" t="n">
        <f aca="false">IF(EURO!F55="","",EURO!F55)</f>
        <v>2</v>
      </c>
      <c r="G64" s="86" t="str">
        <f aca="false">IF(EURO!G55="","",EURO!G55)</f>
        <v/>
      </c>
      <c r="H64" s="143" t="n">
        <f aca="false">IF(EURO!H55="","",EURO!H55)</f>
        <v>3</v>
      </c>
      <c r="I64" s="144" t="n">
        <f aca="false">IF(EURO!I55="","",EURO!I55)</f>
        <v>0</v>
      </c>
      <c r="J64" s="86" t="str">
        <f aca="false">IF(EURO!J55="","",EURO!J55)</f>
        <v/>
      </c>
      <c r="K64" s="143" t="n">
        <f aca="false">IF(EURO!K55="","",EURO!K55)</f>
        <v>2</v>
      </c>
      <c r="L64" s="144" t="n">
        <f aca="false">IF(EURO!L55="","",EURO!L55)</f>
        <v>2</v>
      </c>
      <c r="M64" s="86" t="str">
        <f aca="false">IF(EURO!M55="","",EURO!M55)</f>
        <v/>
      </c>
      <c r="N64" s="143" t="n">
        <f aca="false">IF(EURO!N55="","",EURO!N55)</f>
        <v>3</v>
      </c>
      <c r="O64" s="144" t="n">
        <f aca="false">IF(EURO!O55="","",EURO!O55)</f>
        <v>1</v>
      </c>
      <c r="P64" s="86" t="str">
        <f aca="false">IF(EURO!P55="","",EURO!P55)</f>
        <v/>
      </c>
      <c r="Q64" s="143" t="n">
        <f aca="false">IF(EURO!Q55="","",EURO!Q55)</f>
        <v>3</v>
      </c>
      <c r="R64" s="144" t="n">
        <f aca="false">IF(EURO!R55="","",EURO!R55)</f>
        <v>1</v>
      </c>
      <c r="S64" s="86" t="str">
        <f aca="false">IF(EURO!S55="","",EURO!S55)</f>
        <v/>
      </c>
      <c r="T64" s="143" t="n">
        <f aca="false">IF(EURO!T55="","",EURO!T55)</f>
        <v>3</v>
      </c>
      <c r="U64" s="144" t="n">
        <f aca="false">IF(EURO!U55="","",EURO!U55)</f>
        <v>0</v>
      </c>
      <c r="V64" s="86" t="str">
        <f aca="false">IF(EURO!V55="","",EURO!V55)</f>
        <v/>
      </c>
      <c r="W64" s="143" t="n">
        <f aca="false">IF(EURO!W55="","",EURO!W55)</f>
        <v>1</v>
      </c>
      <c r="X64" s="144" t="n">
        <f aca="false">IF(EURO!X55="","",EURO!X55)</f>
        <v>2</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n">
        <f aca="false">IF(EURO!E57="","",EURO!E57)</f>
        <v>0</v>
      </c>
      <c r="F66" s="146" t="n">
        <f aca="false">IF(EURO!F57="","",EURO!F57)</f>
        <v>1</v>
      </c>
      <c r="H66" s="145" t="str">
        <f aca="false">IF(EURO!H57="","",EURO!H57)</f>
        <v/>
      </c>
      <c r="I66" s="146" t="str">
        <f aca="false">IF(EURO!I57="","",EURO!I57)</f>
        <v/>
      </c>
      <c r="K66" s="145" t="n">
        <f aca="false">IF(EURO!K57="","",EURO!K57)</f>
        <v>0</v>
      </c>
      <c r="L66" s="146" t="n">
        <f aca="false">IF(EURO!L57="","",EURO!L57)</f>
        <v>1</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Croatia</v>
      </c>
      <c r="E73" s="95" t="str">
        <f aca="false">EURO!E64</f>
        <v>Denmark</v>
      </c>
      <c r="I73" s="94" t="str">
        <f aca="false">EURO!I64</f>
        <v>Portugal</v>
      </c>
      <c r="K73" s="95" t="str">
        <f aca="false">EURO!K64</f>
        <v>Belgium</v>
      </c>
      <c r="O73" s="94" t="str">
        <f aca="false">EURO!O64</f>
        <v>Ukraine</v>
      </c>
      <c r="Q73" s="95" t="str">
        <f aca="false">EURO!Q64</f>
        <v>France</v>
      </c>
      <c r="U73" s="94" t="str">
        <f aca="false">EURO!U64</f>
        <v>England</v>
      </c>
      <c r="W73" s="95" t="str">
        <f aca="false">EURO!W64</f>
        <v>Italy</v>
      </c>
    </row>
    <row r="74" customFormat="false" ht="15" hidden="false" customHeight="false" outlineLevel="0" collapsed="false">
      <c r="C74" s="143" t="n">
        <f aca="false">IF(EURO!C65="","",EURO!C65)</f>
        <v>1</v>
      </c>
      <c r="D74" s="96"/>
      <c r="E74" s="147" t="n">
        <f aca="false">IF(EURO!E65="","",EURO!E65)</f>
        <v>1</v>
      </c>
      <c r="F74" s="87" t="str">
        <f aca="false">IF(EURO!F65="","",EURO!F65)</f>
        <v/>
      </c>
      <c r="I74" s="143" t="n">
        <f aca="false">IF(EURO!I65="","",EURO!I65)</f>
        <v>2</v>
      </c>
      <c r="J74" s="96"/>
      <c r="K74" s="147" t="n">
        <f aca="false">IF(EURO!K65="","",EURO!K65)</f>
        <v>1</v>
      </c>
      <c r="L74" s="87" t="str">
        <f aca="false">IF(EURO!L65="","",EURO!L65)</f>
        <v/>
      </c>
      <c r="O74" s="143" t="n">
        <f aca="false">IF(EURO!O65="","",EURO!O65)</f>
        <v>1</v>
      </c>
      <c r="P74" s="96"/>
      <c r="Q74" s="147" t="n">
        <f aca="false">IF(EURO!Q65="","",EURO!Q65)</f>
        <v>3</v>
      </c>
      <c r="R74" s="87" t="str">
        <f aca="false">IF(EURO!R65="","",EURO!R65)</f>
        <v/>
      </c>
      <c r="U74" s="143" t="n">
        <f aca="false">IF(EURO!U65="","",EURO!U65)</f>
        <v>1</v>
      </c>
      <c r="V74" s="96"/>
      <c r="W74" s="147" t="n">
        <f aca="false">IF(EURO!W65="","",EURO!W65)</f>
        <v>2</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n">
        <f aca="false">IF(EURO!C67="","",EURO!C67)</f>
        <v>1</v>
      </c>
      <c r="D76" s="96"/>
      <c r="E76" s="149" t="n">
        <f aca="false">IF(EURO!E67="","",EURO!E67)</f>
        <v>0</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Croatia</v>
      </c>
      <c r="H83" s="95" t="str">
        <f aca="false">EURO!H74</f>
        <v>Portugal</v>
      </c>
      <c r="L83" s="106"/>
      <c r="M83" s="106"/>
      <c r="R83" s="94" t="str">
        <f aca="false">EURO!R74</f>
        <v>France</v>
      </c>
      <c r="T83" s="95" t="str">
        <f aca="false">EURO!T74</f>
        <v>Italy</v>
      </c>
    </row>
    <row r="84" customFormat="false" ht="15" hidden="false" customHeight="false" outlineLevel="0" collapsed="false">
      <c r="F84" s="143" t="n">
        <f aca="false">IF(EURO!F75="","",EURO!F75)</f>
        <v>2</v>
      </c>
      <c r="G84" s="96"/>
      <c r="H84" s="147" t="n">
        <f aca="false">IF(EURO!H75="","",EURO!H75)</f>
        <v>1</v>
      </c>
      <c r="I84" s="87" t="str">
        <f aca="false">IF(EURO!I75="","",EURO!I75)</f>
        <v/>
      </c>
      <c r="L84" s="107"/>
      <c r="R84" s="143" t="n">
        <f aca="false">IF(EURO!R75="","",EURO!R75)</f>
        <v>2</v>
      </c>
      <c r="S84" s="96"/>
      <c r="T84" s="147" t="n">
        <f aca="false">IF(EURO!T75="","",EURO!T75)</f>
        <v>0</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Croatia</v>
      </c>
      <c r="N93" s="95" t="str">
        <f aca="false">EURO!N84</f>
        <v>France</v>
      </c>
    </row>
    <row r="94" customFormat="false" ht="15" hidden="false" customHeight="true" outlineLevel="0" collapsed="false">
      <c r="B94" s="113"/>
      <c r="L94" s="143" t="n">
        <f aca="false">IF(EURO!L85="","",EURO!L85)</f>
        <v>1</v>
      </c>
      <c r="M94" s="91"/>
      <c r="N94" s="147" t="n">
        <f aca="false">IF(EURO!N85="","",EURO!N85)</f>
        <v>3</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France</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BB3ACC2A-8F88-4DB1-8C81-DBD4EBB9EFA0}">
            <xm:f>Distinctness!$D$4&gt;0</xm:f>
            <x14:dxf>
              <font>
                <b val="0"/>
                <i val="0"/>
                <color rgb="FFC02000"/>
              </font>
            </x14:dxf>
          </x14:cfRule>
          <xm:sqref>B7</xm:sqref>
        </x14:conditionalFormatting>
        <x14:conditionalFormatting xmlns:xm="http://schemas.microsoft.com/office/excel/2006/main">
          <x14:cfRule type="expression" priority="163" id="{3FB54396-E489-4D2B-A514-DD11D8CE97E5}">
            <xm:f>GrpA!$Y$11&gt;0</xm:f>
            <x14:dxf>
              <font>
                <color rgb="FFC02000"/>
              </font>
            </x14:dxf>
          </x14:cfRule>
          <xm:sqref>B35:C35</xm:sqref>
        </x14:conditionalFormatting>
        <x14:conditionalFormatting xmlns:xm="http://schemas.microsoft.com/office/excel/2006/main">
          <x14:cfRule type="expression" priority="164" id="{716F347D-D161-4F10-843D-31AA7D18DD1B}">
            <xm:f>GrpA!$Y$11&gt;0</xm:f>
            <x14:dxf>
              <font>
                <color rgb="FF000000"/>
              </font>
            </x14:dxf>
          </x14:cfRule>
          <xm:sqref>B36:C36</xm:sqref>
        </x14:conditionalFormatting>
        <x14:conditionalFormatting xmlns:xm="http://schemas.microsoft.com/office/excel/2006/main">
          <x14:cfRule type="expression" priority="165" id="{BBB8FCDE-6CFD-483C-AD42-525A16948D59}">
            <xm:f>GrpA!$Y$11&gt;0</xm:f>
            <x14:dxf>
              <font>
                <color rgb="FFC02000"/>
              </font>
            </x14:dxf>
          </x14:cfRule>
          <xm:sqref>B43:C43</xm:sqref>
        </x14:conditionalFormatting>
        <x14:conditionalFormatting xmlns:xm="http://schemas.microsoft.com/office/excel/2006/main">
          <x14:cfRule type="expression" priority="166" id="{C8747D7C-8BEE-4C84-91A5-7E99608942B1}">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F0E4D410-144F-4656-951F-A3C87B36C158}">
            <xm:f>GrpB!$Y$11&gt;0</xm:f>
            <x14:dxf>
              <font>
                <color rgb="FFC02000"/>
              </font>
            </x14:dxf>
          </x14:cfRule>
          <xm:sqref>E36:F36</xm:sqref>
        </x14:conditionalFormatting>
        <x14:conditionalFormatting xmlns:xm="http://schemas.microsoft.com/office/excel/2006/main">
          <x14:cfRule type="expression" priority="168" id="{19806050-E325-487A-A125-549FDBCC80B9}">
            <xm:f>GrpB!$Y$11&gt;0</xm:f>
            <x14:dxf>
              <font>
                <color rgb="FF000000"/>
              </font>
            </x14:dxf>
          </x14:cfRule>
          <xm:sqref>E43:F43</xm:sqref>
        </x14:conditionalFormatting>
        <x14:conditionalFormatting xmlns:xm="http://schemas.microsoft.com/office/excel/2006/main">
          <x14:cfRule type="expression" priority="169" id="{68C77F20-76DF-4917-A12C-EB00E06D1F1C}">
            <xm:f>GrpC!$Y$11&gt;0</xm:f>
            <x14:dxf>
              <font>
                <color rgb="FFC02000"/>
              </font>
            </x14:dxf>
          </x14:cfRule>
          <xm:sqref>H36:I36</xm:sqref>
        </x14:conditionalFormatting>
        <x14:conditionalFormatting xmlns:xm="http://schemas.microsoft.com/office/excel/2006/main">
          <x14:cfRule type="expression" priority="170" id="{EC254BD6-EB86-4714-83B1-863498E949F2}">
            <xm:f>GrpC!$Y$11&gt;0</xm:f>
            <x14:dxf>
              <font>
                <color rgb="FF000000"/>
              </font>
            </x14:dxf>
          </x14:cfRule>
          <xm:sqref>H43:I43</xm:sqref>
        </x14:conditionalFormatting>
        <x14:conditionalFormatting xmlns:xm="http://schemas.microsoft.com/office/excel/2006/main">
          <x14:cfRule type="expression" priority="171" id="{6B10E06F-9088-4B34-A8D7-F78438A078D1}">
            <xm:f>GrpD!$Y$11&gt;0</xm:f>
            <x14:dxf>
              <font>
                <color rgb="FFC02000"/>
              </font>
            </x14:dxf>
          </x14:cfRule>
          <xm:sqref>K36:L36</xm:sqref>
        </x14:conditionalFormatting>
        <x14:conditionalFormatting xmlns:xm="http://schemas.microsoft.com/office/excel/2006/main">
          <x14:cfRule type="expression" priority="172" id="{90501253-F6B8-4C81-A145-62802C8350D5}">
            <xm:f>GrpD!$Y$11&gt;0</xm:f>
            <x14:dxf>
              <font>
                <color rgb="FF000000"/>
              </font>
            </x14:dxf>
          </x14:cfRule>
          <xm:sqref>K43:L43</xm:sqref>
        </x14:conditionalFormatting>
        <x14:conditionalFormatting xmlns:xm="http://schemas.microsoft.com/office/excel/2006/main">
          <x14:cfRule type="expression" priority="173" id="{75A5CC48-6F4F-4010-A572-FB7E22926126}">
            <xm:f>GrpE!$Y$11&gt;0</xm:f>
            <x14:dxf>
              <font>
                <color rgb="FFC02000"/>
              </font>
            </x14:dxf>
          </x14:cfRule>
          <xm:sqref>N36:O36</xm:sqref>
        </x14:conditionalFormatting>
        <x14:conditionalFormatting xmlns:xm="http://schemas.microsoft.com/office/excel/2006/main">
          <x14:cfRule type="expression" priority="174" id="{BF55472A-353E-4388-B77E-50246B9667DC}">
            <xm:f>GrpE!$Y$11&gt;0</xm:f>
            <x14:dxf>
              <font>
                <color rgb="FF000000"/>
              </font>
            </x14:dxf>
          </x14:cfRule>
          <xm:sqref>N43:O43</xm:sqref>
        </x14:conditionalFormatting>
        <x14:conditionalFormatting xmlns:xm="http://schemas.microsoft.com/office/excel/2006/main">
          <x14:cfRule type="expression" priority="175" id="{57C59723-2181-41C7-8CDA-845BD0E23B8E}">
            <xm:f>GrpF!$Y$11&gt;0</xm:f>
            <x14:dxf>
              <font>
                <color rgb="FFC02000"/>
              </font>
            </x14:dxf>
          </x14:cfRule>
          <xm:sqref>Q36:R36</xm:sqref>
        </x14:conditionalFormatting>
        <x14:conditionalFormatting xmlns:xm="http://schemas.microsoft.com/office/excel/2006/main">
          <x14:cfRule type="expression" priority="176" id="{315F828E-7E5B-4250-8347-81383716474A}">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7265625" defaultRowHeight="14.5" zeroHeight="true" outlineLevelRow="0" outlineLevelCol="0"/>
  <cols>
    <col collapsed="false" customWidth="true" hidden="false" outlineLevel="0" max="2" min="2" style="151" width="21.55"/>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45</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46</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47</v>
      </c>
      <c r="L8" s="180" t="str">
        <f aca="false">IFERROR(VLOOKUP(K8,Groups!$B$7:$D$35,3,0),"")</f>
        <v>Spain</v>
      </c>
    </row>
    <row r="9" customFormat="false" ht="14.5" hidden="false" customHeight="false" outlineLevel="0" collapsed="false">
      <c r="B9" s="169"/>
      <c r="C9" s="170"/>
      <c r="D9" s="171"/>
      <c r="E9" s="171"/>
      <c r="F9" s="172"/>
      <c r="G9" s="173"/>
      <c r="H9" s="173"/>
      <c r="I9" s="174"/>
      <c r="K9" s="179" t="s">
        <v>48</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Switzerland</v>
      </c>
      <c r="E54" s="165" t="str">
        <f aca="false">INDEX(Matches!$B$4:$J$72,MATCH($F54,Matches!$B$4:$B$72,0),9)</f>
        <v>Italy</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Slovakia</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Croatia</v>
      </c>
      <c r="E58" s="165" t="str">
        <f aca="false">INDEX(Matches!$B$4:$J$72,MATCH($F58,Matches!$B$4:$B$72,0),9)</f>
        <v>Poland</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Netherlands</v>
      </c>
      <c r="E60" s="165" t="str">
        <f aca="false">INDEX(Matches!$B$4:$J$72,MATCH($F60,Matches!$B$4:$B$72,0),9)</f>
        <v>Belgium</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Spain</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Ukraine</v>
      </c>
      <c r="E63" s="165" t="str">
        <f aca="false">INDEX(Matches!$B$4:$J$72,MATCH($F63,Matches!$B$4:$B$72,0),9)</f>
        <v>Scotland</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France</v>
      </c>
      <c r="E64" s="165" t="str">
        <f aca="false">INDEX(Matches!$B$4:$J$72,MATCH($F64,Matches!$B$4:$B$72,0),9)</f>
        <v>Czechia</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Croatia</v>
      </c>
      <c r="E67" s="165" t="str">
        <f aca="true">INDIRECT("'"&amp;References!$A$1&amp;"'!$E$64")</f>
        <v>Denmark</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Portugal</v>
      </c>
      <c r="E68" s="165" t="str">
        <f aca="true">INDIRECT("'"&amp;References!$A$1&amp;"'!$K$64")</f>
        <v>Belgium</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Ukraine</v>
      </c>
      <c r="E70" s="165" t="str">
        <f aca="true">INDIRECT("'"&amp;References!$A$1&amp;"'!$Q$64")</f>
        <v>France</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Italy</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Croatia</v>
      </c>
      <c r="E74" s="194" t="str">
        <f aca="true">INDIRECT("'"&amp;References!$A$1&amp;"'!$H$74")</f>
        <v>Portugal</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France</v>
      </c>
      <c r="E75" s="165" t="str">
        <f aca="true">INDIRECT("'"&amp;References!$A$1&amp;"'!$T$74")</f>
        <v>Italy</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Croatia</v>
      </c>
      <c r="E78" s="197" t="str">
        <f aca="true">INDIRECT("'"&amp;References!$A$1&amp;"'!$N$84")</f>
        <v>France</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1</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3</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3</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1</v>
      </c>
      <c r="G9" s="230" t="n">
        <f aca="false">GrpA!$G$7</f>
        <v>3</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3</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2</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3</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1</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2</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3</v>
      </c>
      <c r="G18" s="230" t="n">
        <f aca="false">GrpB!$G$9</f>
        <v>1</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1</v>
      </c>
      <c r="G20" s="230" t="n">
        <f aca="false">GrpC!$G$4</f>
        <v>3</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1</v>
      </c>
      <c r="G21" s="230" t="n">
        <f aca="false">GrpC!$G$5</f>
        <v>4</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2</v>
      </c>
      <c r="G22" s="230" t="n">
        <f aca="false">GrpC!$G$6</f>
        <v>0</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2</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3</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3</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2</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3</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2</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3</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3</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3</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4</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0</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3</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2</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2</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2</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2</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3</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4</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5</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0</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3</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3</v>
      </c>
      <c r="E50" s="227" t="str">
        <f aca="true">INDIRECT("'"&amp;References!$A$1&amp;"'!"&amp;"$I$54")</f>
        <v>Spain</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4</v>
      </c>
      <c r="E51" s="227" t="str">
        <f aca="true">INDIRECT("'"&amp;References!$A$1&amp;"'!"&amp;"$L$54")</f>
        <v>Belgium</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3</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21</v>
      </c>
      <c r="C52" s="227" t="str">
        <f aca="true">INDIRECT("'"&amp;References!$A$1&amp;"'!"&amp;"$N$54")</f>
        <v>Ukraine</v>
      </c>
      <c r="D52" s="228" t="n">
        <f aca="false">IF(E52="","",INDEX(Groups!$C$7:$C$35,MATCH(E52,Groups!$D$7:$D$35,0)))</f>
        <v>13</v>
      </c>
      <c r="E52" s="227" t="str">
        <f aca="true">INDIRECT("'"&amp;References!$A$1&amp;"'!"&amp;"$O$54")</f>
        <v>Scotland</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16</v>
      </c>
      <c r="E54" s="227" t="str">
        <f aca="true">INDIRECT("'"&amp;References!$A$1&amp;"'!"&amp;"$U$54")</f>
        <v>Slovakia</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18</v>
      </c>
      <c r="E55" s="227" t="str">
        <f aca="true">INDIRECT("'"&amp;References!$A$1&amp;"'!"&amp;"$X$54")</f>
        <v>Italy</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n">
        <f aca="false">IF(C57="","",INDEX(Groups!$C$7:$C$35,MATCH(C57,Groups!$D$7:$D$35,0)))</f>
        <v>14</v>
      </c>
      <c r="C57" s="227" t="str">
        <f aca="true">INDIRECT("'"&amp;References!$A$1&amp;"'!"&amp;"$C$64")</f>
        <v>Croatia</v>
      </c>
      <c r="D57" s="228" t="n">
        <f aca="false">IF(E57="","",INDEX(Groups!$C$7:$C$35,MATCH(E57,Groups!$D$7:$D$35,0)))</f>
        <v>9</v>
      </c>
      <c r="E57" s="227" t="str">
        <f aca="true">INDIRECT("'"&amp;References!$A$1&amp;"'!"&amp;"$E$64")</f>
        <v>Denmark</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4</v>
      </c>
      <c r="E58" s="227" t="str">
        <f aca="true">INDIRECT("'"&amp;References!$A$1&amp;"'!"&amp;"$K$64")</f>
        <v>Belgium</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n">
        <f aca="false">IF(C59="","",INDEX(Groups!$C$7:$C$35,MATCH(C59,Groups!$D$7:$D$35,0)))</f>
        <v>21</v>
      </c>
      <c r="C59" s="227" t="str">
        <f aca="true">INDIRECT("'"&amp;References!$A$1&amp;"'!"&amp;"$O$64")</f>
        <v>Ukraine</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18</v>
      </c>
      <c r="E60" s="227" t="str">
        <f aca="true">INDIRECT("'"&amp;References!$A$1&amp;"'!"&amp;"$W$64")</f>
        <v>Italy</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n">
        <f aca="false">IF(C62="","",INDEX(Groups!$C$7:$C$35,MATCH(C62,Groups!$D$7:$D$35,0)))</f>
        <v>14</v>
      </c>
      <c r="C62" s="227" t="str">
        <f aca="true">INDIRECT("'"&amp;References!$A$1&amp;"'!"&amp;"$F$74")</f>
        <v>Croatia</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18</v>
      </c>
      <c r="E63" s="227" t="str">
        <f aca="true">INDIRECT("'"&amp;References!$A$1&amp;"'!"&amp;"$T$74")</f>
        <v>Italy</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14</v>
      </c>
      <c r="C65" s="256" t="str">
        <f aca="true">INDIRECT("'"&amp;References!$A$1&amp;"'!"&amp;"$L$84")</f>
        <v>Croatia</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34ECD54F-B1CB-4EA5-94E4-69AC218D8FFD}">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E04C2F7C-4BC8-4FFD-BF7F-F38D6AF0FC45}">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FFF797FE-8390-4090-BBC1-BA49388D9D4C}">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D0DEE47B-668A-4D2A-A2EA-5C36B78D3D87}">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B0A135DC-6147-4100-B6A0-9742E75AAE21}">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C53F7E14-9C33-4F57-9AE3-A6518993BBF5}">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FDD4CD77-95AB-49A1-A498-606BD0AF598E}">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AFF980F0-B4E8-43C6-A0EB-4E8750BDAA77}">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C559EB8D-1560-4FC0-BB38-55EBB6EEB6DC}">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DAD7CC4A-D038-49E2-AD3E-B2807EB5D253}">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DCF0E9CB-9BE6-4EC9-8372-F523C0411432}">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66D6F093-4B92-48CE-A8A3-D039E6E61E32}">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13F24C6D-F3C9-4BBD-99DB-E3341596A898}">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28BAA559-61B9-4253-BBFC-E36E9AD75F88}">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8F709AF5-A718-4FDD-9271-911FC220FEAA}">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2767E6BE-6073-47E0-A5F8-4AEECB53EBBE}">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C8B3C6F0-A02C-4AF0-8C64-7C73E030D0F2}">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1A2457D5-B77D-41E7-A342-23865691318E}">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43AB75DF-DC81-4CF1-AF2F-39FEA488C1C2}">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43507870-197A-48FD-8D35-BB2528839CF0}">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9EECBBC7-E940-4799-85A6-8A2FE845AF60}">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58788143-BAB8-45C9-A936-B3AFD130E575}">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9D642C8D-107C-454F-912B-54953BDE6AD4}">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55416236-D665-4072-BC66-3016A2D171AA}">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4DCF1C3F-F2B2-41D4-9EC0-FEE0903FA5CA}">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D1A89CF6-8E24-4B11-BB53-4EE9C027AED6}">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1</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3</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3</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1</v>
      </c>
      <c r="G9" s="230" t="n">
        <f aca="false">GrpA!$G$7</f>
        <v>3</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3</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2</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3</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1</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2</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3</v>
      </c>
      <c r="G18" s="230" t="n">
        <f aca="false">GrpB!$G$9</f>
        <v>1</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1</v>
      </c>
      <c r="G20" s="230" t="n">
        <f aca="false">GrpC!$G$4</f>
        <v>3</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1</v>
      </c>
      <c r="G21" s="230" t="n">
        <f aca="false">GrpC!$G$5</f>
        <v>4</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2</v>
      </c>
      <c r="G22" s="230" t="n">
        <f aca="false">GrpC!$G$6</f>
        <v>0</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2</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3</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3</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2</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3</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2</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3</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3</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3</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4</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0</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3</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2</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2</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2</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2</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3</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4</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5</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0</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f>
        <v>3</v>
      </c>
      <c r="G48" s="230" t="n">
        <f aca="true">IF(AND(INDIRECT("'"&amp;References!$A$1&amp;"'!"&amp;"$B$55")&lt;&gt;"",INDIRECT("'"&amp;References!$A$1&amp;"'!"&amp;"$C$55")&lt;&gt;""),INDIRECT("'"&amp;References!$A$1&amp;"'!"&amp;"$C$55"),"")</f>
        <v>1</v>
      </c>
      <c r="I48" s="226" t="n">
        <f aca="false">$B48</f>
        <v>14</v>
      </c>
      <c r="J48" s="227" t="str">
        <f aca="false">$C48</f>
        <v>Croatia</v>
      </c>
      <c r="K48" s="228" t="n">
        <f aca="false">$D48</f>
        <v>26</v>
      </c>
      <c r="L48" s="227" t="str">
        <f aca="false">$E48</f>
        <v>Poland</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14</v>
      </c>
      <c r="W48" s="227" t="str">
        <f aca="false">$C48</f>
        <v>Croatia</v>
      </c>
      <c r="X48" s="228" t="n">
        <f aca="false">$D48</f>
        <v>26</v>
      </c>
      <c r="Y48" s="227" t="str">
        <f aca="false">$E48</f>
        <v>Poland</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14</v>
      </c>
      <c r="AJ48" s="227" t="str">
        <f aca="false">$C48</f>
        <v>Croatia</v>
      </c>
      <c r="AK48" s="228" t="n">
        <f aca="false">$D48</f>
        <v>26</v>
      </c>
      <c r="AL48" s="227" t="str">
        <f aca="false">$E48</f>
        <v>Poland</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14</v>
      </c>
      <c r="AW48" s="227" t="str">
        <f aca="false">$C48</f>
        <v>Croatia</v>
      </c>
      <c r="AX48" s="228" t="n">
        <f aca="false">$D48</f>
        <v>26</v>
      </c>
      <c r="AY48" s="227" t="str">
        <f aca="false">$E48</f>
        <v>Poland</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14</v>
      </c>
      <c r="BJ48" s="227" t="str">
        <f aca="false">$C48</f>
        <v>Croatia</v>
      </c>
      <c r="BK48" s="228" t="n">
        <f aca="false">$D48</f>
        <v>26</v>
      </c>
      <c r="BL48" s="227" t="str">
        <f aca="false">$E48</f>
        <v>Poland</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14</v>
      </c>
      <c r="BW48" s="227" t="str">
        <f aca="false">$C48</f>
        <v>Croatia</v>
      </c>
      <c r="BX48" s="228" t="n">
        <f aca="false">$D48</f>
        <v>26</v>
      </c>
      <c r="BY48" s="227" t="str">
        <f aca="false">$E48</f>
        <v>Poland</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14</v>
      </c>
      <c r="CJ48" s="227" t="str">
        <f aca="false">$C48</f>
        <v>Croatia</v>
      </c>
      <c r="CK48" s="228" t="n">
        <f aca="false">$D48</f>
        <v>26</v>
      </c>
      <c r="CL48" s="227" t="str">
        <f aca="false">$E48</f>
        <v>Poland</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14</v>
      </c>
      <c r="CW48" s="227" t="str">
        <f aca="false">$C48</f>
        <v>Croatia</v>
      </c>
      <c r="CX48" s="228" t="n">
        <f aca="false">$D48</f>
        <v>26</v>
      </c>
      <c r="CY48" s="227" t="str">
        <f aca="false">$E48</f>
        <v>Poland</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14</v>
      </c>
      <c r="DJ48" s="227" t="str">
        <f aca="false">$C48</f>
        <v>Croatia</v>
      </c>
      <c r="DK48" s="228" t="n">
        <f aca="false">$D48</f>
        <v>26</v>
      </c>
      <c r="DL48" s="227" t="str">
        <f aca="false">$E48</f>
        <v>Poland</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14</v>
      </c>
      <c r="DW48" s="227" t="str">
        <f aca="false">$C48</f>
        <v>Croatia</v>
      </c>
      <c r="DX48" s="228" t="n">
        <f aca="false">$D48</f>
        <v>26</v>
      </c>
      <c r="DY48" s="227" t="str">
        <f aca="false">$E48</f>
        <v>Poland</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14</v>
      </c>
      <c r="EJ48" s="227" t="str">
        <f aca="false">$C48</f>
        <v>Croatia</v>
      </c>
      <c r="EK48" s="228" t="n">
        <f aca="false">$D48</f>
        <v>26</v>
      </c>
      <c r="EL48" s="227" t="str">
        <f aca="false">$E48</f>
        <v>Poland</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14</v>
      </c>
      <c r="EW48" s="227" t="str">
        <f aca="false">$C48</f>
        <v>Croatia</v>
      </c>
      <c r="EX48" s="228" t="n">
        <f aca="false">$D48</f>
        <v>26</v>
      </c>
      <c r="EY48" s="227" t="str">
        <f aca="false">$E48</f>
        <v>Poland</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14</v>
      </c>
      <c r="FJ48" s="227" t="str">
        <f aca="false">$C48</f>
        <v>Croatia</v>
      </c>
      <c r="FK48" s="228" t="n">
        <f aca="false">$D48</f>
        <v>26</v>
      </c>
      <c r="FL48" s="227" t="str">
        <f aca="false">$E48</f>
        <v>Poland</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14</v>
      </c>
      <c r="FW48" s="227" t="str">
        <f aca="false">$C48</f>
        <v>Croatia</v>
      </c>
      <c r="FX48" s="228" t="n">
        <f aca="false">$D48</f>
        <v>26</v>
      </c>
      <c r="FY48" s="227" t="str">
        <f aca="false">$E48</f>
        <v>Poland</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14</v>
      </c>
      <c r="GJ48" s="227" t="str">
        <f aca="false">$C48</f>
        <v>Croatia</v>
      </c>
      <c r="GK48" s="228" t="n">
        <f aca="false">$D48</f>
        <v>26</v>
      </c>
      <c r="GL48" s="227" t="str">
        <f aca="false">$E48</f>
        <v>Poland</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14</v>
      </c>
      <c r="GW48" s="227" t="str">
        <f aca="false">$C48</f>
        <v>Croatia</v>
      </c>
      <c r="GX48" s="228" t="n">
        <f aca="false">$D48</f>
        <v>26</v>
      </c>
      <c r="GY48" s="227" t="str">
        <f aca="false">$E48</f>
        <v>Poland</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14</v>
      </c>
      <c r="HJ48" s="227" t="str">
        <f aca="false">$C48</f>
        <v>Croatia</v>
      </c>
      <c r="HK48" s="228" t="n">
        <f aca="false">$D48</f>
        <v>26</v>
      </c>
      <c r="HL48" s="227" t="str">
        <f aca="false">$E48</f>
        <v>Poland</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14</v>
      </c>
      <c r="HW48" s="227" t="str">
        <f aca="false">$C48</f>
        <v>Croatia</v>
      </c>
      <c r="HX48" s="228" t="n">
        <f aca="false">$D48</f>
        <v>26</v>
      </c>
      <c r="HY48" s="227" t="str">
        <f aca="false">$E48</f>
        <v>Poland</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14</v>
      </c>
      <c r="IJ48" s="227" t="str">
        <f aca="false">$C48</f>
        <v>Croatia</v>
      </c>
      <c r="IK48" s="228" t="n">
        <f aca="false">$D48</f>
        <v>26</v>
      </c>
      <c r="IL48" s="227" t="str">
        <f aca="false">$E48</f>
        <v>Poland</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14</v>
      </c>
      <c r="IW48" s="227" t="str">
        <f aca="false">$C48</f>
        <v>Croatia</v>
      </c>
      <c r="IX48" s="228" t="n">
        <f aca="false">$D48</f>
        <v>26</v>
      </c>
      <c r="IY48" s="227" t="str">
        <f aca="false">$E48</f>
        <v>Poland</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14</v>
      </c>
      <c r="JJ48" s="227" t="str">
        <f aca="false">$C48</f>
        <v>Croatia</v>
      </c>
      <c r="JK48" s="228" t="n">
        <f aca="false">$D48</f>
        <v>26</v>
      </c>
      <c r="JL48" s="227" t="str">
        <f aca="false">$E48</f>
        <v>Poland</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14</v>
      </c>
      <c r="JW48" s="227" t="str">
        <f aca="false">$C48</f>
        <v>Croatia</v>
      </c>
      <c r="JX48" s="228" t="n">
        <f aca="false">$D48</f>
        <v>26</v>
      </c>
      <c r="JY48" s="227" t="str">
        <f aca="false">$E48</f>
        <v>Poland</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14</v>
      </c>
      <c r="KJ48" s="227" t="str">
        <f aca="false">$C48</f>
        <v>Croatia</v>
      </c>
      <c r="KK48" s="228" t="n">
        <f aca="false">$D48</f>
        <v>26</v>
      </c>
      <c r="KL48" s="227" t="str">
        <f aca="false">$E48</f>
        <v>Poland</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14</v>
      </c>
      <c r="KW48" s="227" t="str">
        <f aca="false">$C48</f>
        <v>Croatia</v>
      </c>
      <c r="KX48" s="228" t="n">
        <f aca="false">$D48</f>
        <v>26</v>
      </c>
      <c r="KY48" s="227" t="str">
        <f aca="false">$E48</f>
        <v>Poland</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14</v>
      </c>
      <c r="LJ48" s="227" t="str">
        <f aca="false">$C48</f>
        <v>Croatia</v>
      </c>
      <c r="LK48" s="228" t="n">
        <f aca="false">$D48</f>
        <v>26</v>
      </c>
      <c r="LL48" s="227" t="str">
        <f aca="false">$E48</f>
        <v>Poland</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14</v>
      </c>
      <c r="LW48" s="227" t="str">
        <f aca="false">$C48</f>
        <v>Croatia</v>
      </c>
      <c r="LX48" s="228" t="n">
        <f aca="false">$D48</f>
        <v>26</v>
      </c>
      <c r="LY48" s="227" t="str">
        <f aca="false">$E48</f>
        <v>Poland</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f>
        <v>2</v>
      </c>
      <c r="G49" s="230" t="n">
        <f aca="true">IF(AND(INDIRECT("'"&amp;References!$A$1&amp;"'!"&amp;"$E$55")&lt;&gt;"",INDIRECT("'"&amp;References!$A$1&amp;"'!"&amp;"$F$55")&lt;&gt;""),INDIRECT("'"&amp;References!$A$1&amp;"'!"&amp;"$F$55"),"")</f>
        <v>2</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3</v>
      </c>
      <c r="E50" s="227" t="str">
        <f aca="true">INDIRECT("'"&amp;References!$A$1&amp;"'!"&amp;"$I$54")</f>
        <v>Spain</v>
      </c>
      <c r="F50" s="229" t="n">
        <f aca="true">IF(AND(INDIRECT("'"&amp;References!$A$1&amp;"'!"&amp;"$H$55")&lt;&gt;"",INDIRECT("'"&amp;References!$A$1&amp;"'!"&amp;"$I$55")&lt;&gt;""),INDIRECT("'"&amp;References!$A$1&amp;"'!"&amp;"$H$55"),"")</f>
        <v>3</v>
      </c>
      <c r="G50" s="230" t="n">
        <f aca="true">IF(AND(INDIRECT("'"&amp;References!$A$1&amp;"'!"&amp;"$H$55")&lt;&gt;"",INDIRECT("'"&amp;References!$A$1&amp;"'!"&amp;"$I$55")&lt;&gt;""),INDIRECT("'"&amp;References!$A$1&amp;"'!"&amp;"$I$55"),"")</f>
        <v>0</v>
      </c>
      <c r="I50" s="226" t="n">
        <f aca="false">$B50</f>
        <v>1</v>
      </c>
      <c r="J50" s="227" t="str">
        <f aca="false">$C50</f>
        <v>Portugal</v>
      </c>
      <c r="K50" s="228" t="n">
        <f aca="false">$D50</f>
        <v>3</v>
      </c>
      <c r="L50" s="227" t="str">
        <f aca="false">$E50</f>
        <v>Spain</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3</v>
      </c>
      <c r="Y50" s="227" t="str">
        <f aca="false">$E50</f>
        <v>Spain</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3</v>
      </c>
      <c r="AL50" s="227" t="str">
        <f aca="false">$E50</f>
        <v>Spain</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3</v>
      </c>
      <c r="AY50" s="227" t="str">
        <f aca="false">$E50</f>
        <v>Spain</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3</v>
      </c>
      <c r="BL50" s="227" t="str">
        <f aca="false">$E50</f>
        <v>Spain</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3</v>
      </c>
      <c r="BY50" s="227" t="str">
        <f aca="false">$E50</f>
        <v>Spain</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3</v>
      </c>
      <c r="CL50" s="227" t="str">
        <f aca="false">$E50</f>
        <v>Spain</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3</v>
      </c>
      <c r="CY50" s="227" t="str">
        <f aca="false">$E50</f>
        <v>Spain</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3</v>
      </c>
      <c r="DL50" s="227" t="str">
        <f aca="false">$E50</f>
        <v>Spain</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3</v>
      </c>
      <c r="DY50" s="227" t="str">
        <f aca="false">$E50</f>
        <v>Spain</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3</v>
      </c>
      <c r="EL50" s="227" t="str">
        <f aca="false">$E50</f>
        <v>Spain</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3</v>
      </c>
      <c r="EY50" s="227" t="str">
        <f aca="false">$E50</f>
        <v>Spain</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3</v>
      </c>
      <c r="FL50" s="227" t="str">
        <f aca="false">$E50</f>
        <v>Spain</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3</v>
      </c>
      <c r="FY50" s="227" t="str">
        <f aca="false">$E50</f>
        <v>Spain</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3</v>
      </c>
      <c r="GL50" s="227" t="str">
        <f aca="false">$E50</f>
        <v>Spain</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3</v>
      </c>
      <c r="GY50" s="227" t="str">
        <f aca="false">$E50</f>
        <v>Spain</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3</v>
      </c>
      <c r="HL50" s="227" t="str">
        <f aca="false">$E50</f>
        <v>Spain</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3</v>
      </c>
      <c r="HY50" s="227" t="str">
        <f aca="false">$E50</f>
        <v>Spain</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3</v>
      </c>
      <c r="IL50" s="227" t="str">
        <f aca="false">$E50</f>
        <v>Spain</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3</v>
      </c>
      <c r="IY50" s="227" t="str">
        <f aca="false">$E50</f>
        <v>Spain</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3</v>
      </c>
      <c r="JL50" s="227" t="str">
        <f aca="false">$E50</f>
        <v>Spain</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3</v>
      </c>
      <c r="JY50" s="227" t="str">
        <f aca="false">$E50</f>
        <v>Spain</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3</v>
      </c>
      <c r="KL50" s="227" t="str">
        <f aca="false">$E50</f>
        <v>Spain</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3</v>
      </c>
      <c r="KY50" s="227" t="str">
        <f aca="false">$E50</f>
        <v>Spain</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3</v>
      </c>
      <c r="LL50" s="227" t="str">
        <f aca="false">$E50</f>
        <v>Spain</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3</v>
      </c>
      <c r="LY50" s="227" t="str">
        <f aca="false">$E50</f>
        <v>Spain</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4</v>
      </c>
      <c r="E51" s="227" t="str">
        <f aca="true">INDIRECT("'"&amp;References!$A$1&amp;"'!"&amp;"$L$54")</f>
        <v>Belgium</v>
      </c>
      <c r="F51" s="229" t="n">
        <f aca="true">IF(AND(INDIRECT("'"&amp;References!$A$1&amp;"'!"&amp;"$K$55")&lt;&gt;"",INDIRECT("'"&amp;References!$A$1&amp;"'!"&amp;"$L$55")&lt;&gt;""),INDIRECT("'"&amp;References!$A$1&amp;"'!"&amp;"$K$55"),"")</f>
        <v>2</v>
      </c>
      <c r="G51" s="230" t="n">
        <f aca="true">IF(AND(INDIRECT("'"&amp;References!$A$1&amp;"'!"&amp;"$K$55")&lt;&gt;"",INDIRECT("'"&amp;References!$A$1&amp;"'!"&amp;"$L$55")&lt;&gt;""),INDIRECT("'"&amp;References!$A$1&amp;"'!"&amp;"$L$55"),"")</f>
        <v>2</v>
      </c>
      <c r="I51" s="226" t="n">
        <f aca="false">$B51</f>
        <v>12</v>
      </c>
      <c r="J51" s="227" t="str">
        <f aca="false">$C51</f>
        <v>Netherlands</v>
      </c>
      <c r="K51" s="228" t="n">
        <f aca="false">$D51</f>
        <v>4</v>
      </c>
      <c r="L51" s="227" t="str">
        <f aca="false">$E51</f>
        <v>Belgium</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12</v>
      </c>
      <c r="W51" s="227" t="str">
        <f aca="false">$C51</f>
        <v>Netherlands</v>
      </c>
      <c r="X51" s="228" t="n">
        <f aca="false">$D51</f>
        <v>4</v>
      </c>
      <c r="Y51" s="227" t="str">
        <f aca="false">$E51</f>
        <v>Belgium</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12</v>
      </c>
      <c r="AJ51" s="227" t="str">
        <f aca="false">$C51</f>
        <v>Netherlands</v>
      </c>
      <c r="AK51" s="228" t="n">
        <f aca="false">$D51</f>
        <v>4</v>
      </c>
      <c r="AL51" s="227" t="str">
        <f aca="false">$E51</f>
        <v>Belgium</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12</v>
      </c>
      <c r="AW51" s="227" t="str">
        <f aca="false">$C51</f>
        <v>Netherlands</v>
      </c>
      <c r="AX51" s="228" t="n">
        <f aca="false">$D51</f>
        <v>4</v>
      </c>
      <c r="AY51" s="227" t="str">
        <f aca="false">$E51</f>
        <v>Belgium</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12</v>
      </c>
      <c r="BJ51" s="227" t="str">
        <f aca="false">$C51</f>
        <v>Netherlands</v>
      </c>
      <c r="BK51" s="228" t="n">
        <f aca="false">$D51</f>
        <v>4</v>
      </c>
      <c r="BL51" s="227" t="str">
        <f aca="false">$E51</f>
        <v>Belgium</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12</v>
      </c>
      <c r="BW51" s="227" t="str">
        <f aca="false">$C51</f>
        <v>Netherlands</v>
      </c>
      <c r="BX51" s="228" t="n">
        <f aca="false">$D51</f>
        <v>4</v>
      </c>
      <c r="BY51" s="227" t="str">
        <f aca="false">$E51</f>
        <v>Belgium</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12</v>
      </c>
      <c r="CJ51" s="227" t="str">
        <f aca="false">$C51</f>
        <v>Netherlands</v>
      </c>
      <c r="CK51" s="228" t="n">
        <f aca="false">$D51</f>
        <v>4</v>
      </c>
      <c r="CL51" s="227" t="str">
        <f aca="false">$E51</f>
        <v>Belgium</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12</v>
      </c>
      <c r="CW51" s="227" t="str">
        <f aca="false">$C51</f>
        <v>Netherlands</v>
      </c>
      <c r="CX51" s="228" t="n">
        <f aca="false">$D51</f>
        <v>4</v>
      </c>
      <c r="CY51" s="227" t="str">
        <f aca="false">$E51</f>
        <v>Belgium</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12</v>
      </c>
      <c r="DJ51" s="227" t="str">
        <f aca="false">$C51</f>
        <v>Netherlands</v>
      </c>
      <c r="DK51" s="228" t="n">
        <f aca="false">$D51</f>
        <v>4</v>
      </c>
      <c r="DL51" s="227" t="str">
        <f aca="false">$E51</f>
        <v>Belgium</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12</v>
      </c>
      <c r="DW51" s="227" t="str">
        <f aca="false">$C51</f>
        <v>Netherlands</v>
      </c>
      <c r="DX51" s="228" t="n">
        <f aca="false">$D51</f>
        <v>4</v>
      </c>
      <c r="DY51" s="227" t="str">
        <f aca="false">$E51</f>
        <v>Belgium</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12</v>
      </c>
      <c r="EJ51" s="227" t="str">
        <f aca="false">$C51</f>
        <v>Netherlands</v>
      </c>
      <c r="EK51" s="228" t="n">
        <f aca="false">$D51</f>
        <v>4</v>
      </c>
      <c r="EL51" s="227" t="str">
        <f aca="false">$E51</f>
        <v>Belgium</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12</v>
      </c>
      <c r="EW51" s="227" t="str">
        <f aca="false">$C51</f>
        <v>Netherlands</v>
      </c>
      <c r="EX51" s="228" t="n">
        <f aca="false">$D51</f>
        <v>4</v>
      </c>
      <c r="EY51" s="227" t="str">
        <f aca="false">$E51</f>
        <v>Belgium</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12</v>
      </c>
      <c r="FJ51" s="227" t="str">
        <f aca="false">$C51</f>
        <v>Netherlands</v>
      </c>
      <c r="FK51" s="228" t="n">
        <f aca="false">$D51</f>
        <v>4</v>
      </c>
      <c r="FL51" s="227" t="str">
        <f aca="false">$E51</f>
        <v>Belgium</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12</v>
      </c>
      <c r="FW51" s="227" t="str">
        <f aca="false">$C51</f>
        <v>Netherlands</v>
      </c>
      <c r="FX51" s="228" t="n">
        <f aca="false">$D51</f>
        <v>4</v>
      </c>
      <c r="FY51" s="227" t="str">
        <f aca="false">$E51</f>
        <v>Belgium</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12</v>
      </c>
      <c r="GJ51" s="227" t="str">
        <f aca="false">$C51</f>
        <v>Netherlands</v>
      </c>
      <c r="GK51" s="228" t="n">
        <f aca="false">$D51</f>
        <v>4</v>
      </c>
      <c r="GL51" s="227" t="str">
        <f aca="false">$E51</f>
        <v>Belgium</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12</v>
      </c>
      <c r="GW51" s="227" t="str">
        <f aca="false">$C51</f>
        <v>Netherlands</v>
      </c>
      <c r="GX51" s="228" t="n">
        <f aca="false">$D51</f>
        <v>4</v>
      </c>
      <c r="GY51" s="227" t="str">
        <f aca="false">$E51</f>
        <v>Belgium</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12</v>
      </c>
      <c r="HJ51" s="227" t="str">
        <f aca="false">$C51</f>
        <v>Netherlands</v>
      </c>
      <c r="HK51" s="228" t="n">
        <f aca="false">$D51</f>
        <v>4</v>
      </c>
      <c r="HL51" s="227" t="str">
        <f aca="false">$E51</f>
        <v>Belgium</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12</v>
      </c>
      <c r="HW51" s="227" t="str">
        <f aca="false">$C51</f>
        <v>Netherlands</v>
      </c>
      <c r="HX51" s="228" t="n">
        <f aca="false">$D51</f>
        <v>4</v>
      </c>
      <c r="HY51" s="227" t="str">
        <f aca="false">$E51</f>
        <v>Belgium</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12</v>
      </c>
      <c r="IJ51" s="227" t="str">
        <f aca="false">$C51</f>
        <v>Netherlands</v>
      </c>
      <c r="IK51" s="228" t="n">
        <f aca="false">$D51</f>
        <v>4</v>
      </c>
      <c r="IL51" s="227" t="str">
        <f aca="false">$E51</f>
        <v>Belgium</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12</v>
      </c>
      <c r="IW51" s="227" t="str">
        <f aca="false">$C51</f>
        <v>Netherlands</v>
      </c>
      <c r="IX51" s="228" t="n">
        <f aca="false">$D51</f>
        <v>4</v>
      </c>
      <c r="IY51" s="227" t="str">
        <f aca="false">$E51</f>
        <v>Belgium</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12</v>
      </c>
      <c r="JJ51" s="227" t="str">
        <f aca="false">$C51</f>
        <v>Netherlands</v>
      </c>
      <c r="JK51" s="228" t="n">
        <f aca="false">$D51</f>
        <v>4</v>
      </c>
      <c r="JL51" s="227" t="str">
        <f aca="false">$E51</f>
        <v>Belgium</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12</v>
      </c>
      <c r="JW51" s="227" t="str">
        <f aca="false">$C51</f>
        <v>Netherlands</v>
      </c>
      <c r="JX51" s="228" t="n">
        <f aca="false">$D51</f>
        <v>4</v>
      </c>
      <c r="JY51" s="227" t="str">
        <f aca="false">$E51</f>
        <v>Belgium</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12</v>
      </c>
      <c r="KJ51" s="227" t="str">
        <f aca="false">$C51</f>
        <v>Netherlands</v>
      </c>
      <c r="KK51" s="228" t="n">
        <f aca="false">$D51</f>
        <v>4</v>
      </c>
      <c r="KL51" s="227" t="str">
        <f aca="false">$E51</f>
        <v>Belgium</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12</v>
      </c>
      <c r="KW51" s="227" t="str">
        <f aca="false">$C51</f>
        <v>Netherlands</v>
      </c>
      <c r="KX51" s="228" t="n">
        <f aca="false">$D51</f>
        <v>4</v>
      </c>
      <c r="KY51" s="227" t="str">
        <f aca="false">$E51</f>
        <v>Belgium</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12</v>
      </c>
      <c r="LJ51" s="227" t="str">
        <f aca="false">$C51</f>
        <v>Netherlands</v>
      </c>
      <c r="LK51" s="228" t="n">
        <f aca="false">$D51</f>
        <v>4</v>
      </c>
      <c r="LL51" s="227" t="str">
        <f aca="false">$E51</f>
        <v>Belgium</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12</v>
      </c>
      <c r="LW51" s="227" t="str">
        <f aca="false">$C51</f>
        <v>Netherlands</v>
      </c>
      <c r="LX51" s="228" t="n">
        <f aca="false">$D51</f>
        <v>4</v>
      </c>
      <c r="LY51" s="227" t="str">
        <f aca="false">$E51</f>
        <v>Belgium</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21</v>
      </c>
      <c r="C52" s="227" t="str">
        <f aca="true">INDIRECT("'"&amp;References!$A$1&amp;"'!"&amp;"$N$54")</f>
        <v>Ukraine</v>
      </c>
      <c r="D52" s="228" t="n">
        <f aca="false">IF(E52="","",INDEX(Groups!$C$7:$C$35,MATCH(E52,Groups!$D$7:$D$35,0)))</f>
        <v>13</v>
      </c>
      <c r="E52" s="227" t="str">
        <f aca="true">INDIRECT("'"&amp;References!$A$1&amp;"'!"&amp;"$O$54")</f>
        <v>Scotland</v>
      </c>
      <c r="F52" s="229" t="n">
        <f aca="true">IF(AND(INDIRECT("'"&amp;References!$A$1&amp;"'!"&amp;"$N$55")&lt;&gt;"",INDIRECT("'"&amp;References!$A$1&amp;"'!"&amp;"$O$55")&lt;&gt;""),INDIRECT("'"&amp;References!$A$1&amp;"'!"&amp;"$N$55"),"")</f>
        <v>3</v>
      </c>
      <c r="G52" s="230" t="n">
        <f aca="true">IF(AND(INDIRECT("'"&amp;References!$A$1&amp;"'!"&amp;"$N$55")&lt;&gt;"",INDIRECT("'"&amp;References!$A$1&amp;"'!"&amp;"$O$55")&lt;&gt;""),INDIRECT("'"&amp;References!$A$1&amp;"'!"&amp;"$O$55"),"")</f>
        <v>1</v>
      </c>
      <c r="I52" s="226" t="n">
        <f aca="false">$B52</f>
        <v>21</v>
      </c>
      <c r="J52" s="227" t="str">
        <f aca="false">$C52</f>
        <v>Ukraine</v>
      </c>
      <c r="K52" s="228" t="n">
        <f aca="false">$D52</f>
        <v>13</v>
      </c>
      <c r="L52" s="227" t="str">
        <f aca="false">$E52</f>
        <v>Scotland</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21</v>
      </c>
      <c r="W52" s="227" t="str">
        <f aca="false">$C52</f>
        <v>Ukraine</v>
      </c>
      <c r="X52" s="228" t="n">
        <f aca="false">$D52</f>
        <v>13</v>
      </c>
      <c r="Y52" s="227" t="str">
        <f aca="false">$E52</f>
        <v>Scotland</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21</v>
      </c>
      <c r="AJ52" s="227" t="str">
        <f aca="false">$C52</f>
        <v>Ukraine</v>
      </c>
      <c r="AK52" s="228" t="n">
        <f aca="false">$D52</f>
        <v>13</v>
      </c>
      <c r="AL52" s="227" t="str">
        <f aca="false">$E52</f>
        <v>Scotland</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21</v>
      </c>
      <c r="AW52" s="227" t="str">
        <f aca="false">$C52</f>
        <v>Ukraine</v>
      </c>
      <c r="AX52" s="228" t="n">
        <f aca="false">$D52</f>
        <v>13</v>
      </c>
      <c r="AY52" s="227" t="str">
        <f aca="false">$E52</f>
        <v>Scotland</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21</v>
      </c>
      <c r="BJ52" s="227" t="str">
        <f aca="false">$C52</f>
        <v>Ukraine</v>
      </c>
      <c r="BK52" s="228" t="n">
        <f aca="false">$D52</f>
        <v>13</v>
      </c>
      <c r="BL52" s="227" t="str">
        <f aca="false">$E52</f>
        <v>Scotland</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21</v>
      </c>
      <c r="BW52" s="227" t="str">
        <f aca="false">$C52</f>
        <v>Ukraine</v>
      </c>
      <c r="BX52" s="228" t="n">
        <f aca="false">$D52</f>
        <v>13</v>
      </c>
      <c r="BY52" s="227" t="str">
        <f aca="false">$E52</f>
        <v>Scotland</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21</v>
      </c>
      <c r="CJ52" s="227" t="str">
        <f aca="false">$C52</f>
        <v>Ukraine</v>
      </c>
      <c r="CK52" s="228" t="n">
        <f aca="false">$D52</f>
        <v>13</v>
      </c>
      <c r="CL52" s="227" t="str">
        <f aca="false">$E52</f>
        <v>Scotland</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21</v>
      </c>
      <c r="CW52" s="227" t="str">
        <f aca="false">$C52</f>
        <v>Ukraine</v>
      </c>
      <c r="CX52" s="228" t="n">
        <f aca="false">$D52</f>
        <v>13</v>
      </c>
      <c r="CY52" s="227" t="str">
        <f aca="false">$E52</f>
        <v>Scotland</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21</v>
      </c>
      <c r="DJ52" s="227" t="str">
        <f aca="false">$C52</f>
        <v>Ukraine</v>
      </c>
      <c r="DK52" s="228" t="n">
        <f aca="false">$D52</f>
        <v>13</v>
      </c>
      <c r="DL52" s="227" t="str">
        <f aca="false">$E52</f>
        <v>Scotland</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21</v>
      </c>
      <c r="DW52" s="227" t="str">
        <f aca="false">$C52</f>
        <v>Ukraine</v>
      </c>
      <c r="DX52" s="228" t="n">
        <f aca="false">$D52</f>
        <v>13</v>
      </c>
      <c r="DY52" s="227" t="str">
        <f aca="false">$E52</f>
        <v>Scotland</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21</v>
      </c>
      <c r="EJ52" s="227" t="str">
        <f aca="false">$C52</f>
        <v>Ukraine</v>
      </c>
      <c r="EK52" s="228" t="n">
        <f aca="false">$D52</f>
        <v>13</v>
      </c>
      <c r="EL52" s="227" t="str">
        <f aca="false">$E52</f>
        <v>Scotland</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21</v>
      </c>
      <c r="EW52" s="227" t="str">
        <f aca="false">$C52</f>
        <v>Ukraine</v>
      </c>
      <c r="EX52" s="228" t="n">
        <f aca="false">$D52</f>
        <v>13</v>
      </c>
      <c r="EY52" s="227" t="str">
        <f aca="false">$E52</f>
        <v>Scotland</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21</v>
      </c>
      <c r="FJ52" s="227" t="str">
        <f aca="false">$C52</f>
        <v>Ukraine</v>
      </c>
      <c r="FK52" s="228" t="n">
        <f aca="false">$D52</f>
        <v>13</v>
      </c>
      <c r="FL52" s="227" t="str">
        <f aca="false">$E52</f>
        <v>Scotland</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21</v>
      </c>
      <c r="FW52" s="227" t="str">
        <f aca="false">$C52</f>
        <v>Ukraine</v>
      </c>
      <c r="FX52" s="228" t="n">
        <f aca="false">$D52</f>
        <v>13</v>
      </c>
      <c r="FY52" s="227" t="str">
        <f aca="false">$E52</f>
        <v>Scotland</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21</v>
      </c>
      <c r="GJ52" s="227" t="str">
        <f aca="false">$C52</f>
        <v>Ukraine</v>
      </c>
      <c r="GK52" s="228" t="n">
        <f aca="false">$D52</f>
        <v>13</v>
      </c>
      <c r="GL52" s="227" t="str">
        <f aca="false">$E52</f>
        <v>Scotland</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21</v>
      </c>
      <c r="GW52" s="227" t="str">
        <f aca="false">$C52</f>
        <v>Ukraine</v>
      </c>
      <c r="GX52" s="228" t="n">
        <f aca="false">$D52</f>
        <v>13</v>
      </c>
      <c r="GY52" s="227" t="str">
        <f aca="false">$E52</f>
        <v>Scotland</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21</v>
      </c>
      <c r="HJ52" s="227" t="str">
        <f aca="false">$C52</f>
        <v>Ukraine</v>
      </c>
      <c r="HK52" s="228" t="n">
        <f aca="false">$D52</f>
        <v>13</v>
      </c>
      <c r="HL52" s="227" t="str">
        <f aca="false">$E52</f>
        <v>Scotland</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21</v>
      </c>
      <c r="HW52" s="227" t="str">
        <f aca="false">$C52</f>
        <v>Ukraine</v>
      </c>
      <c r="HX52" s="228" t="n">
        <f aca="false">$D52</f>
        <v>13</v>
      </c>
      <c r="HY52" s="227" t="str">
        <f aca="false">$E52</f>
        <v>Scotland</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21</v>
      </c>
      <c r="IJ52" s="227" t="str">
        <f aca="false">$C52</f>
        <v>Ukraine</v>
      </c>
      <c r="IK52" s="228" t="n">
        <f aca="false">$D52</f>
        <v>13</v>
      </c>
      <c r="IL52" s="227" t="str">
        <f aca="false">$E52</f>
        <v>Scotland</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21</v>
      </c>
      <c r="IW52" s="227" t="str">
        <f aca="false">$C52</f>
        <v>Ukraine</v>
      </c>
      <c r="IX52" s="228" t="n">
        <f aca="false">$D52</f>
        <v>13</v>
      </c>
      <c r="IY52" s="227" t="str">
        <f aca="false">$E52</f>
        <v>Scotland</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21</v>
      </c>
      <c r="JJ52" s="227" t="str">
        <f aca="false">$C52</f>
        <v>Ukraine</v>
      </c>
      <c r="JK52" s="228" t="n">
        <f aca="false">$D52</f>
        <v>13</v>
      </c>
      <c r="JL52" s="227" t="str">
        <f aca="false">$E52</f>
        <v>Scotland</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21</v>
      </c>
      <c r="JW52" s="227" t="str">
        <f aca="false">$C52</f>
        <v>Ukraine</v>
      </c>
      <c r="JX52" s="228" t="n">
        <f aca="false">$D52</f>
        <v>13</v>
      </c>
      <c r="JY52" s="227" t="str">
        <f aca="false">$E52</f>
        <v>Scotland</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21</v>
      </c>
      <c r="KJ52" s="227" t="str">
        <f aca="false">$C52</f>
        <v>Ukraine</v>
      </c>
      <c r="KK52" s="228" t="n">
        <f aca="false">$D52</f>
        <v>13</v>
      </c>
      <c r="KL52" s="227" t="str">
        <f aca="false">$E52</f>
        <v>Scotland</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21</v>
      </c>
      <c r="KW52" s="227" t="str">
        <f aca="false">$C52</f>
        <v>Ukraine</v>
      </c>
      <c r="KX52" s="228" t="n">
        <f aca="false">$D52</f>
        <v>13</v>
      </c>
      <c r="KY52" s="227" t="str">
        <f aca="false">$E52</f>
        <v>Scotland</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21</v>
      </c>
      <c r="LJ52" s="227" t="str">
        <f aca="false">$C52</f>
        <v>Ukraine</v>
      </c>
      <c r="LK52" s="228" t="n">
        <f aca="false">$D52</f>
        <v>13</v>
      </c>
      <c r="LL52" s="227" t="str">
        <f aca="false">$E52</f>
        <v>Scotland</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21</v>
      </c>
      <c r="LW52" s="227" t="str">
        <f aca="false">$C52</f>
        <v>Ukraine</v>
      </c>
      <c r="LX52" s="228" t="n">
        <f aca="false">$D52</f>
        <v>13</v>
      </c>
      <c r="LY52" s="227" t="str">
        <f aca="false">$E52</f>
        <v>Scotland</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f>
        <v>3</v>
      </c>
      <c r="G53" s="230" t="n">
        <f aca="true">IF(AND(INDIRECT("'"&amp;References!$A$1&amp;"'!"&amp;"$Q$55")&lt;&gt;"",INDIRECT("'"&amp;References!$A$1&amp;"'!"&amp;"$R$55")&lt;&gt;""),INDIRECT("'"&amp;References!$A$1&amp;"'!"&amp;"$R$55"),"")</f>
        <v>1</v>
      </c>
      <c r="I53" s="226" t="n">
        <f aca="false">$B53</f>
        <v>2</v>
      </c>
      <c r="J53" s="227" t="str">
        <f aca="false">$C53</f>
        <v>France</v>
      </c>
      <c r="K53" s="228" t="n">
        <f aca="false">$D53</f>
        <v>17</v>
      </c>
      <c r="L53" s="227" t="str">
        <f aca="false">$E53</f>
        <v>Czechia</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2</v>
      </c>
      <c r="W53" s="227" t="str">
        <f aca="false">$C53</f>
        <v>France</v>
      </c>
      <c r="X53" s="228" t="n">
        <f aca="false">$D53</f>
        <v>17</v>
      </c>
      <c r="Y53" s="227" t="str">
        <f aca="false">$E53</f>
        <v>Czechia</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2</v>
      </c>
      <c r="AJ53" s="227" t="str">
        <f aca="false">$C53</f>
        <v>France</v>
      </c>
      <c r="AK53" s="228" t="n">
        <f aca="false">$D53</f>
        <v>17</v>
      </c>
      <c r="AL53" s="227" t="str">
        <f aca="false">$E53</f>
        <v>Czechia</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2</v>
      </c>
      <c r="AW53" s="227" t="str">
        <f aca="false">$C53</f>
        <v>France</v>
      </c>
      <c r="AX53" s="228" t="n">
        <f aca="false">$D53</f>
        <v>17</v>
      </c>
      <c r="AY53" s="227" t="str">
        <f aca="false">$E53</f>
        <v>Czechia</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2</v>
      </c>
      <c r="BJ53" s="227" t="str">
        <f aca="false">$C53</f>
        <v>France</v>
      </c>
      <c r="BK53" s="228" t="n">
        <f aca="false">$D53</f>
        <v>17</v>
      </c>
      <c r="BL53" s="227" t="str">
        <f aca="false">$E53</f>
        <v>Czechia</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2</v>
      </c>
      <c r="BW53" s="227" t="str">
        <f aca="false">$C53</f>
        <v>France</v>
      </c>
      <c r="BX53" s="228" t="n">
        <f aca="false">$D53</f>
        <v>17</v>
      </c>
      <c r="BY53" s="227" t="str">
        <f aca="false">$E53</f>
        <v>Czechia</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2</v>
      </c>
      <c r="CJ53" s="227" t="str">
        <f aca="false">$C53</f>
        <v>France</v>
      </c>
      <c r="CK53" s="228" t="n">
        <f aca="false">$D53</f>
        <v>17</v>
      </c>
      <c r="CL53" s="227" t="str">
        <f aca="false">$E53</f>
        <v>Czechia</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2</v>
      </c>
      <c r="CW53" s="227" t="str">
        <f aca="false">$C53</f>
        <v>France</v>
      </c>
      <c r="CX53" s="228" t="n">
        <f aca="false">$D53</f>
        <v>17</v>
      </c>
      <c r="CY53" s="227" t="str">
        <f aca="false">$E53</f>
        <v>Czechia</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2</v>
      </c>
      <c r="DJ53" s="227" t="str">
        <f aca="false">$C53</f>
        <v>France</v>
      </c>
      <c r="DK53" s="228" t="n">
        <f aca="false">$D53</f>
        <v>17</v>
      </c>
      <c r="DL53" s="227" t="str">
        <f aca="false">$E53</f>
        <v>Czechia</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2</v>
      </c>
      <c r="DW53" s="227" t="str">
        <f aca="false">$C53</f>
        <v>France</v>
      </c>
      <c r="DX53" s="228" t="n">
        <f aca="false">$D53</f>
        <v>17</v>
      </c>
      <c r="DY53" s="227" t="str">
        <f aca="false">$E53</f>
        <v>Czechia</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2</v>
      </c>
      <c r="EJ53" s="227" t="str">
        <f aca="false">$C53</f>
        <v>France</v>
      </c>
      <c r="EK53" s="228" t="n">
        <f aca="false">$D53</f>
        <v>17</v>
      </c>
      <c r="EL53" s="227" t="str">
        <f aca="false">$E53</f>
        <v>Czechia</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2</v>
      </c>
      <c r="EW53" s="227" t="str">
        <f aca="false">$C53</f>
        <v>France</v>
      </c>
      <c r="EX53" s="228" t="n">
        <f aca="false">$D53</f>
        <v>17</v>
      </c>
      <c r="EY53" s="227" t="str">
        <f aca="false">$E53</f>
        <v>Czechia</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2</v>
      </c>
      <c r="FJ53" s="227" t="str">
        <f aca="false">$C53</f>
        <v>France</v>
      </c>
      <c r="FK53" s="228" t="n">
        <f aca="false">$D53</f>
        <v>17</v>
      </c>
      <c r="FL53" s="227" t="str">
        <f aca="false">$E53</f>
        <v>Czechia</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2</v>
      </c>
      <c r="FW53" s="227" t="str">
        <f aca="false">$C53</f>
        <v>France</v>
      </c>
      <c r="FX53" s="228" t="n">
        <f aca="false">$D53</f>
        <v>17</v>
      </c>
      <c r="FY53" s="227" t="str">
        <f aca="false">$E53</f>
        <v>Czechia</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2</v>
      </c>
      <c r="GJ53" s="227" t="str">
        <f aca="false">$C53</f>
        <v>France</v>
      </c>
      <c r="GK53" s="228" t="n">
        <f aca="false">$D53</f>
        <v>17</v>
      </c>
      <c r="GL53" s="227" t="str">
        <f aca="false">$E53</f>
        <v>Czechia</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2</v>
      </c>
      <c r="GW53" s="227" t="str">
        <f aca="false">$C53</f>
        <v>France</v>
      </c>
      <c r="GX53" s="228" t="n">
        <f aca="false">$D53</f>
        <v>17</v>
      </c>
      <c r="GY53" s="227" t="str">
        <f aca="false">$E53</f>
        <v>Czechia</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2</v>
      </c>
      <c r="HJ53" s="227" t="str">
        <f aca="false">$C53</f>
        <v>France</v>
      </c>
      <c r="HK53" s="228" t="n">
        <f aca="false">$D53</f>
        <v>17</v>
      </c>
      <c r="HL53" s="227" t="str">
        <f aca="false">$E53</f>
        <v>Czechia</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2</v>
      </c>
      <c r="HW53" s="227" t="str">
        <f aca="false">$C53</f>
        <v>France</v>
      </c>
      <c r="HX53" s="228" t="n">
        <f aca="false">$D53</f>
        <v>17</v>
      </c>
      <c r="HY53" s="227" t="str">
        <f aca="false">$E53</f>
        <v>Czechia</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2</v>
      </c>
      <c r="IJ53" s="227" t="str">
        <f aca="false">$C53</f>
        <v>France</v>
      </c>
      <c r="IK53" s="228" t="n">
        <f aca="false">$D53</f>
        <v>17</v>
      </c>
      <c r="IL53" s="227" t="str">
        <f aca="false">$E53</f>
        <v>Czechia</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2</v>
      </c>
      <c r="IW53" s="227" t="str">
        <f aca="false">$C53</f>
        <v>France</v>
      </c>
      <c r="IX53" s="228" t="n">
        <f aca="false">$D53</f>
        <v>17</v>
      </c>
      <c r="IY53" s="227" t="str">
        <f aca="false">$E53</f>
        <v>Czechia</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2</v>
      </c>
      <c r="JJ53" s="227" t="str">
        <f aca="false">$C53</f>
        <v>France</v>
      </c>
      <c r="JK53" s="228" t="n">
        <f aca="false">$D53</f>
        <v>17</v>
      </c>
      <c r="JL53" s="227" t="str">
        <f aca="false">$E53</f>
        <v>Czechia</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2</v>
      </c>
      <c r="JW53" s="227" t="str">
        <f aca="false">$C53</f>
        <v>France</v>
      </c>
      <c r="JX53" s="228" t="n">
        <f aca="false">$D53</f>
        <v>17</v>
      </c>
      <c r="JY53" s="227" t="str">
        <f aca="false">$E53</f>
        <v>Czechia</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2</v>
      </c>
      <c r="KJ53" s="227" t="str">
        <f aca="false">$C53</f>
        <v>France</v>
      </c>
      <c r="KK53" s="228" t="n">
        <f aca="false">$D53</f>
        <v>17</v>
      </c>
      <c r="KL53" s="227" t="str">
        <f aca="false">$E53</f>
        <v>Czechia</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2</v>
      </c>
      <c r="KW53" s="227" t="str">
        <f aca="false">$C53</f>
        <v>France</v>
      </c>
      <c r="KX53" s="228" t="n">
        <f aca="false">$D53</f>
        <v>17</v>
      </c>
      <c r="KY53" s="227" t="str">
        <f aca="false">$E53</f>
        <v>Czechia</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2</v>
      </c>
      <c r="LJ53" s="227" t="str">
        <f aca="false">$C53</f>
        <v>France</v>
      </c>
      <c r="LK53" s="228" t="n">
        <f aca="false">$D53</f>
        <v>17</v>
      </c>
      <c r="LL53" s="227" t="str">
        <f aca="false">$E53</f>
        <v>Czechia</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2</v>
      </c>
      <c r="LW53" s="227" t="str">
        <f aca="false">$C53</f>
        <v>France</v>
      </c>
      <c r="LX53" s="228" t="n">
        <f aca="false">$D53</f>
        <v>17</v>
      </c>
      <c r="LY53" s="227" t="str">
        <f aca="false">$E53</f>
        <v>Czechia</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16</v>
      </c>
      <c r="E54" s="227" t="str">
        <f aca="true">INDIRECT("'"&amp;References!$A$1&amp;"'!"&amp;"$U$54")</f>
        <v>Slovakia</v>
      </c>
      <c r="F54" s="229" t="n">
        <f aca="true">IF(AND(INDIRECT("'"&amp;References!$A$1&amp;"'!"&amp;"$T$55")&lt;&gt;"",INDIRECT("'"&amp;References!$A$1&amp;"'!"&amp;"$U$55")&lt;&gt;""),INDIRECT("'"&amp;References!$A$1&amp;"'!"&amp;"$T$55"),"")</f>
        <v>3</v>
      </c>
      <c r="G54" s="230" t="n">
        <f aca="true">IF(AND(INDIRECT("'"&amp;References!$A$1&amp;"'!"&amp;"$T$55")&lt;&gt;"",INDIRECT("'"&amp;References!$A$1&amp;"'!"&amp;"$U$55")&lt;&gt;""),INDIRECT("'"&amp;References!$A$1&amp;"'!"&amp;"$U$55"),"")</f>
        <v>0</v>
      </c>
      <c r="I54" s="226" t="n">
        <f aca="false">$B54</f>
        <v>5</v>
      </c>
      <c r="J54" s="227" t="str">
        <f aca="false">$C54</f>
        <v>England</v>
      </c>
      <c r="K54" s="228" t="n">
        <f aca="false">$D54</f>
        <v>16</v>
      </c>
      <c r="L54" s="227" t="str">
        <f aca="false">$E54</f>
        <v>Slovakia</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16</v>
      </c>
      <c r="Y54" s="227" t="str">
        <f aca="false">$E54</f>
        <v>Slovakia</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16</v>
      </c>
      <c r="AL54" s="227" t="str">
        <f aca="false">$E54</f>
        <v>Slovakia</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16</v>
      </c>
      <c r="AY54" s="227" t="str">
        <f aca="false">$E54</f>
        <v>Slovakia</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16</v>
      </c>
      <c r="BL54" s="227" t="str">
        <f aca="false">$E54</f>
        <v>Slovakia</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16</v>
      </c>
      <c r="BY54" s="227" t="str">
        <f aca="false">$E54</f>
        <v>Slovakia</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16</v>
      </c>
      <c r="CL54" s="227" t="str">
        <f aca="false">$E54</f>
        <v>Slovakia</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16</v>
      </c>
      <c r="CY54" s="227" t="str">
        <f aca="false">$E54</f>
        <v>Slovakia</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16</v>
      </c>
      <c r="DL54" s="227" t="str">
        <f aca="false">$E54</f>
        <v>Slovakia</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16</v>
      </c>
      <c r="DY54" s="227" t="str">
        <f aca="false">$E54</f>
        <v>Slovakia</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16</v>
      </c>
      <c r="EL54" s="227" t="str">
        <f aca="false">$E54</f>
        <v>Slovakia</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16</v>
      </c>
      <c r="EY54" s="227" t="str">
        <f aca="false">$E54</f>
        <v>Slovakia</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16</v>
      </c>
      <c r="FL54" s="227" t="str">
        <f aca="false">$E54</f>
        <v>Slovakia</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16</v>
      </c>
      <c r="FY54" s="227" t="str">
        <f aca="false">$E54</f>
        <v>Slovakia</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16</v>
      </c>
      <c r="GL54" s="227" t="str">
        <f aca="false">$E54</f>
        <v>Slovakia</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16</v>
      </c>
      <c r="GY54" s="227" t="str">
        <f aca="false">$E54</f>
        <v>Slovakia</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16</v>
      </c>
      <c r="HL54" s="227" t="str">
        <f aca="false">$E54</f>
        <v>Slovakia</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16</v>
      </c>
      <c r="HY54" s="227" t="str">
        <f aca="false">$E54</f>
        <v>Slovakia</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16</v>
      </c>
      <c r="IL54" s="227" t="str">
        <f aca="false">$E54</f>
        <v>Slovakia</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16</v>
      </c>
      <c r="IY54" s="227" t="str">
        <f aca="false">$E54</f>
        <v>Slovakia</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16</v>
      </c>
      <c r="JL54" s="227" t="str">
        <f aca="false">$E54</f>
        <v>Slovakia</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16</v>
      </c>
      <c r="JY54" s="227" t="str">
        <f aca="false">$E54</f>
        <v>Slovakia</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16</v>
      </c>
      <c r="KL54" s="227" t="str">
        <f aca="false">$E54</f>
        <v>Slovakia</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16</v>
      </c>
      <c r="KY54" s="227" t="str">
        <f aca="false">$E54</f>
        <v>Slovakia</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16</v>
      </c>
      <c r="LL54" s="227" t="str">
        <f aca="false">$E54</f>
        <v>Slovakia</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16</v>
      </c>
      <c r="LY54" s="227" t="str">
        <f aca="false">$E54</f>
        <v>Slovakia</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18</v>
      </c>
      <c r="E55" s="227" t="str">
        <f aca="true">INDIRECT("'"&amp;References!$A$1&amp;"'!"&amp;"$X$54")</f>
        <v>Italy</v>
      </c>
      <c r="F55" s="229" t="n">
        <f aca="true">IF(AND(INDIRECT("'"&amp;References!$A$1&amp;"'!"&amp;"$W$55")&lt;&gt;"",INDIRECT("'"&amp;References!$A$1&amp;"'!"&amp;"$X$55")&lt;&gt;""),INDIRECT("'"&amp;References!$A$1&amp;"'!"&amp;"$W$55"),"")</f>
        <v>1</v>
      </c>
      <c r="G55" s="230" t="n">
        <f aca="true">IF(AND(INDIRECT("'"&amp;References!$A$1&amp;"'!"&amp;"$W$55")&lt;&gt;"",INDIRECT("'"&amp;References!$A$1&amp;"'!"&amp;"$X$55")&lt;&gt;""),INDIRECT("'"&amp;References!$A$1&amp;"'!"&amp;"$X$55"),"")</f>
        <v>2</v>
      </c>
      <c r="I55" s="226" t="n">
        <f aca="false">$B55</f>
        <v>20</v>
      </c>
      <c r="J55" s="227" t="str">
        <f aca="false">$C55</f>
        <v>Switzerland</v>
      </c>
      <c r="K55" s="228" t="n">
        <f aca="false">$D55</f>
        <v>18</v>
      </c>
      <c r="L55" s="227" t="str">
        <f aca="false">$E55</f>
        <v>Italy</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20</v>
      </c>
      <c r="W55" s="227" t="str">
        <f aca="false">$C55</f>
        <v>Switzerland</v>
      </c>
      <c r="X55" s="228" t="n">
        <f aca="false">$D55</f>
        <v>18</v>
      </c>
      <c r="Y55" s="227" t="str">
        <f aca="false">$E55</f>
        <v>Italy</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20</v>
      </c>
      <c r="AJ55" s="227" t="str">
        <f aca="false">$C55</f>
        <v>Switzerland</v>
      </c>
      <c r="AK55" s="228" t="n">
        <f aca="false">$D55</f>
        <v>18</v>
      </c>
      <c r="AL55" s="227" t="str">
        <f aca="false">$E55</f>
        <v>Italy</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20</v>
      </c>
      <c r="AW55" s="227" t="str">
        <f aca="false">$C55</f>
        <v>Switzerland</v>
      </c>
      <c r="AX55" s="228" t="n">
        <f aca="false">$D55</f>
        <v>18</v>
      </c>
      <c r="AY55" s="227" t="str">
        <f aca="false">$E55</f>
        <v>Italy</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20</v>
      </c>
      <c r="BJ55" s="227" t="str">
        <f aca="false">$C55</f>
        <v>Switzerland</v>
      </c>
      <c r="BK55" s="228" t="n">
        <f aca="false">$D55</f>
        <v>18</v>
      </c>
      <c r="BL55" s="227" t="str">
        <f aca="false">$E55</f>
        <v>Italy</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20</v>
      </c>
      <c r="BW55" s="227" t="str">
        <f aca="false">$C55</f>
        <v>Switzerland</v>
      </c>
      <c r="BX55" s="228" t="n">
        <f aca="false">$D55</f>
        <v>18</v>
      </c>
      <c r="BY55" s="227" t="str">
        <f aca="false">$E55</f>
        <v>Italy</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20</v>
      </c>
      <c r="CJ55" s="227" t="str">
        <f aca="false">$C55</f>
        <v>Switzerland</v>
      </c>
      <c r="CK55" s="228" t="n">
        <f aca="false">$D55</f>
        <v>18</v>
      </c>
      <c r="CL55" s="227" t="str">
        <f aca="false">$E55</f>
        <v>Italy</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20</v>
      </c>
      <c r="CW55" s="227" t="str">
        <f aca="false">$C55</f>
        <v>Switzerland</v>
      </c>
      <c r="CX55" s="228" t="n">
        <f aca="false">$D55</f>
        <v>18</v>
      </c>
      <c r="CY55" s="227" t="str">
        <f aca="false">$E55</f>
        <v>Italy</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20</v>
      </c>
      <c r="DJ55" s="227" t="str">
        <f aca="false">$C55</f>
        <v>Switzerland</v>
      </c>
      <c r="DK55" s="228" t="n">
        <f aca="false">$D55</f>
        <v>18</v>
      </c>
      <c r="DL55" s="227" t="str">
        <f aca="false">$E55</f>
        <v>Italy</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20</v>
      </c>
      <c r="DW55" s="227" t="str">
        <f aca="false">$C55</f>
        <v>Switzerland</v>
      </c>
      <c r="DX55" s="228" t="n">
        <f aca="false">$D55</f>
        <v>18</v>
      </c>
      <c r="DY55" s="227" t="str">
        <f aca="false">$E55</f>
        <v>Italy</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20</v>
      </c>
      <c r="EJ55" s="227" t="str">
        <f aca="false">$C55</f>
        <v>Switzerland</v>
      </c>
      <c r="EK55" s="228" t="n">
        <f aca="false">$D55</f>
        <v>18</v>
      </c>
      <c r="EL55" s="227" t="str">
        <f aca="false">$E55</f>
        <v>Italy</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20</v>
      </c>
      <c r="EW55" s="227" t="str">
        <f aca="false">$C55</f>
        <v>Switzerland</v>
      </c>
      <c r="EX55" s="228" t="n">
        <f aca="false">$D55</f>
        <v>18</v>
      </c>
      <c r="EY55" s="227" t="str">
        <f aca="false">$E55</f>
        <v>Italy</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20</v>
      </c>
      <c r="FJ55" s="227" t="str">
        <f aca="false">$C55</f>
        <v>Switzerland</v>
      </c>
      <c r="FK55" s="228" t="n">
        <f aca="false">$D55</f>
        <v>18</v>
      </c>
      <c r="FL55" s="227" t="str">
        <f aca="false">$E55</f>
        <v>Italy</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20</v>
      </c>
      <c r="FW55" s="227" t="str">
        <f aca="false">$C55</f>
        <v>Switzerland</v>
      </c>
      <c r="FX55" s="228" t="n">
        <f aca="false">$D55</f>
        <v>18</v>
      </c>
      <c r="FY55" s="227" t="str">
        <f aca="false">$E55</f>
        <v>Italy</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20</v>
      </c>
      <c r="GJ55" s="227" t="str">
        <f aca="false">$C55</f>
        <v>Switzerland</v>
      </c>
      <c r="GK55" s="228" t="n">
        <f aca="false">$D55</f>
        <v>18</v>
      </c>
      <c r="GL55" s="227" t="str">
        <f aca="false">$E55</f>
        <v>Italy</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20</v>
      </c>
      <c r="GW55" s="227" t="str">
        <f aca="false">$C55</f>
        <v>Switzerland</v>
      </c>
      <c r="GX55" s="228" t="n">
        <f aca="false">$D55</f>
        <v>18</v>
      </c>
      <c r="GY55" s="227" t="str">
        <f aca="false">$E55</f>
        <v>Italy</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20</v>
      </c>
      <c r="HJ55" s="227" t="str">
        <f aca="false">$C55</f>
        <v>Switzerland</v>
      </c>
      <c r="HK55" s="228" t="n">
        <f aca="false">$D55</f>
        <v>18</v>
      </c>
      <c r="HL55" s="227" t="str">
        <f aca="false">$E55</f>
        <v>Italy</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20</v>
      </c>
      <c r="HW55" s="227" t="str">
        <f aca="false">$C55</f>
        <v>Switzerland</v>
      </c>
      <c r="HX55" s="228" t="n">
        <f aca="false">$D55</f>
        <v>18</v>
      </c>
      <c r="HY55" s="227" t="str">
        <f aca="false">$E55</f>
        <v>Italy</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20</v>
      </c>
      <c r="IJ55" s="227" t="str">
        <f aca="false">$C55</f>
        <v>Switzerland</v>
      </c>
      <c r="IK55" s="228" t="n">
        <f aca="false">$D55</f>
        <v>18</v>
      </c>
      <c r="IL55" s="227" t="str">
        <f aca="false">$E55</f>
        <v>Italy</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20</v>
      </c>
      <c r="IW55" s="227" t="str">
        <f aca="false">$C55</f>
        <v>Switzerland</v>
      </c>
      <c r="IX55" s="228" t="n">
        <f aca="false">$D55</f>
        <v>18</v>
      </c>
      <c r="IY55" s="227" t="str">
        <f aca="false">$E55</f>
        <v>Italy</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20</v>
      </c>
      <c r="JJ55" s="227" t="str">
        <f aca="false">$C55</f>
        <v>Switzerland</v>
      </c>
      <c r="JK55" s="228" t="n">
        <f aca="false">$D55</f>
        <v>18</v>
      </c>
      <c r="JL55" s="227" t="str">
        <f aca="false">$E55</f>
        <v>Italy</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20</v>
      </c>
      <c r="JW55" s="227" t="str">
        <f aca="false">$C55</f>
        <v>Switzerland</v>
      </c>
      <c r="JX55" s="228" t="n">
        <f aca="false">$D55</f>
        <v>18</v>
      </c>
      <c r="JY55" s="227" t="str">
        <f aca="false">$E55</f>
        <v>Italy</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20</v>
      </c>
      <c r="KJ55" s="227" t="str">
        <f aca="false">$C55</f>
        <v>Switzerland</v>
      </c>
      <c r="KK55" s="228" t="n">
        <f aca="false">$D55</f>
        <v>18</v>
      </c>
      <c r="KL55" s="227" t="str">
        <f aca="false">$E55</f>
        <v>Italy</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20</v>
      </c>
      <c r="KW55" s="227" t="str">
        <f aca="false">$C55</f>
        <v>Switzerland</v>
      </c>
      <c r="KX55" s="228" t="n">
        <f aca="false">$D55</f>
        <v>18</v>
      </c>
      <c r="KY55" s="227" t="str">
        <f aca="false">$E55</f>
        <v>Italy</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20</v>
      </c>
      <c r="LJ55" s="227" t="str">
        <f aca="false">$C55</f>
        <v>Switzerland</v>
      </c>
      <c r="LK55" s="228" t="n">
        <f aca="false">$D55</f>
        <v>18</v>
      </c>
      <c r="LL55" s="227" t="str">
        <f aca="false">$E55</f>
        <v>Italy</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20</v>
      </c>
      <c r="LW55" s="227" t="str">
        <f aca="false">$C55</f>
        <v>Switzerland</v>
      </c>
      <c r="LX55" s="228" t="n">
        <f aca="false">$D55</f>
        <v>18</v>
      </c>
      <c r="LY55" s="227" t="str">
        <f aca="false">$E55</f>
        <v>Italy</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n">
        <f aca="false">IF(C57="","",INDEX(Groups!$C$7:$C$35,MATCH(C57,Groups!$D$7:$D$35,0)))</f>
        <v>14</v>
      </c>
      <c r="C57" s="227" t="str">
        <f aca="true">INDIRECT("'"&amp;References!$A$1&amp;"'!"&amp;"$C$64")</f>
        <v>Croatia</v>
      </c>
      <c r="D57" s="228" t="n">
        <f aca="false">IF(E57="","",INDEX(Groups!$C$7:$C$35,MATCH(E57,Groups!$D$7:$D$35,0)))</f>
        <v>9</v>
      </c>
      <c r="E57" s="227" t="str">
        <f aca="true">INDIRECT("'"&amp;References!$A$1&amp;"'!"&amp;"$E$64")</f>
        <v>Denmark</v>
      </c>
      <c r="F57" s="229" t="n">
        <f aca="true">IF(AND(INDIRECT("'"&amp;References!$A$1&amp;"'!"&amp;"$C$65")&lt;&gt;"",INDIRECT("'"&amp;References!$A$1&amp;"'!"&amp;"$E$65")&lt;&gt;""),INDIRECT("'"&amp;References!$A$1&amp;"'!"&amp;"$C$65"),"")</f>
        <v>1</v>
      </c>
      <c r="G57" s="230" t="n">
        <f aca="true">IF(AND(INDIRECT("'"&amp;References!$A$1&amp;"'!"&amp;"$C$65")&lt;&gt;"",INDIRECT("'"&amp;References!$A$1&amp;"'!"&amp;"$E$65")&lt;&gt;""),INDIRECT("'"&amp;References!$A$1&amp;"'!"&amp;"$E$65"),"")</f>
        <v>1</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4</v>
      </c>
      <c r="E58" s="227" t="str">
        <f aca="true">INDIRECT("'"&amp;References!$A$1&amp;"'!"&amp;"$K$64")</f>
        <v>Belgium</v>
      </c>
      <c r="F58" s="229" t="n">
        <f aca="true">IF(AND(INDIRECT("'"&amp;References!$A$1&amp;"'!"&amp;"$I$65")&lt;&gt;"",INDIRECT("'"&amp;References!$A$1&amp;"'!"&amp;"$K$65")&lt;&gt;""),INDIRECT("'"&amp;References!$A$1&amp;"'!"&amp;"$I$65"),"")</f>
        <v>2</v>
      </c>
      <c r="G58" s="230" t="n">
        <f aca="true">IF(AND(INDIRECT("'"&amp;References!$A$1&amp;"'!"&amp;"$I$65")&lt;&gt;"",INDIRECT("'"&amp;References!$A$1&amp;"'!"&amp;"$K$65")&lt;&gt;""),INDIRECT("'"&amp;References!$A$1&amp;"'!"&amp;"$K$65"),"")</f>
        <v>1</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n">
        <f aca="false">IF(C59="","",INDEX(Groups!$C$7:$C$35,MATCH(C59,Groups!$D$7:$D$35,0)))</f>
        <v>21</v>
      </c>
      <c r="C59" s="227" t="str">
        <f aca="true">INDIRECT("'"&amp;References!$A$1&amp;"'!"&amp;"$O$64")</f>
        <v>Ukraine</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f>
        <v>1</v>
      </c>
      <c r="G59" s="230" t="n">
        <f aca="true">IF(AND(INDIRECT("'"&amp;References!$A$1&amp;"'!"&amp;"$O$65")&lt;&gt;"",INDIRECT("'"&amp;References!$A$1&amp;"'!"&amp;"$Q$65")&lt;&gt;""),INDIRECT("'"&amp;References!$A$1&amp;"'!"&amp;"$Q$65"),"")</f>
        <v>3</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18</v>
      </c>
      <c r="E60" s="227" t="str">
        <f aca="true">INDIRECT("'"&amp;References!$A$1&amp;"'!"&amp;"$W$64")</f>
        <v>Italy</v>
      </c>
      <c r="F60" s="229" t="n">
        <f aca="true">IF(AND(INDIRECT("'"&amp;References!$A$1&amp;"'!"&amp;"$U$65")&lt;&gt;"",INDIRECT("'"&amp;References!$A$1&amp;"'!"&amp;"$W$65")&lt;&gt;""),INDIRECT("'"&amp;References!$A$1&amp;"'!"&amp;"$U$65"),"")</f>
        <v>1</v>
      </c>
      <c r="G60" s="230" t="n">
        <f aca="true">IF(AND(INDIRECT("'"&amp;References!$A$1&amp;"'!"&amp;"$U$65")&lt;&gt;"",INDIRECT("'"&amp;References!$A$1&amp;"'!"&amp;"$W$65")&lt;&gt;""),INDIRECT("'"&amp;References!$A$1&amp;"'!"&amp;"$W$65"),"")</f>
        <v>2</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n">
        <f aca="false">IF(C62="","",INDEX(Groups!$C$7:$C$35,MATCH(C62,Groups!$D$7:$D$35,0)))</f>
        <v>14</v>
      </c>
      <c r="C62" s="227" t="str">
        <f aca="true">INDIRECT("'"&amp;References!$A$1&amp;"'!"&amp;"$F$74")</f>
        <v>Croatia</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f>
        <v>2</v>
      </c>
      <c r="G62" s="230" t="n">
        <f aca="true">IF(AND(INDIRECT("'"&amp;References!$A$1&amp;"'!"&amp;"$F$75")&lt;&gt;"",INDIRECT("'"&amp;References!$A$1&amp;"'!"&amp;"$H$75")&lt;&gt;""),INDIRECT("'"&amp;References!$A$1&amp;"'!"&amp;"$H$75"),"")</f>
        <v>1</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18</v>
      </c>
      <c r="E63" s="227" t="str">
        <f aca="true">INDIRECT("'"&amp;References!$A$1&amp;"'!"&amp;"$T$74")</f>
        <v>Italy</v>
      </c>
      <c r="F63" s="229" t="n">
        <f aca="true">IF(AND(INDIRECT("'"&amp;References!$A$1&amp;"'!"&amp;"$R$75")&lt;&gt;"",INDIRECT("'"&amp;References!$A$1&amp;"'!"&amp;"$T$75")&lt;&gt;""),INDIRECT("'"&amp;References!$A$1&amp;"'!"&amp;"$R$75"),"")</f>
        <v>2</v>
      </c>
      <c r="G63" s="230" t="n">
        <f aca="true">IF(AND(INDIRECT("'"&amp;References!$A$1&amp;"'!"&amp;"$R$75")&lt;&gt;"",INDIRECT("'"&amp;References!$A$1&amp;"'!"&amp;"$T$75")&lt;&gt;""),INDIRECT("'"&amp;References!$A$1&amp;"'!"&amp;"$T$75"),"")</f>
        <v>0</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14</v>
      </c>
      <c r="C65" s="256" t="str">
        <f aca="true">INDIRECT("'"&amp;References!$A$1&amp;"'!"&amp;"$L$84")</f>
        <v>Croatia</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133048F8-46C0-43B9-AF19-6B3D1EDDF33E}">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8A7F35E9-CAD7-4C13-8BF5-B052D9BA5117}">
            <xm:f>AND(I66+K66=I71+K71,PrSettings!$M$4&lt;&gt;"●")</xm:f>
            <x14:dxf>
              <font>
                <color rgb="FFC02000"/>
              </font>
            </x14:dxf>
          </x14:cfRule>
          <xm:sqref>Q57:Q60</xm:sqref>
        </x14:conditionalFormatting>
        <x14:conditionalFormatting xmlns:xm="http://schemas.microsoft.com/office/excel/2006/main">
          <x14:cfRule type="expression" priority="10" id="{E2AA4B42-F9DA-4CB9-AF99-B2528398643B}">
            <xm:f>AND(J66+J68=J71+J73,PrSettings!$M$4&lt;&gt;"●")</xm:f>
            <x14:dxf>
              <font>
                <color rgb="FF000000"/>
              </font>
            </x14:dxf>
          </x14:cfRule>
          <xm:sqref>Q62:Q63</xm:sqref>
        </x14:conditionalFormatting>
        <x14:conditionalFormatting xmlns:xm="http://schemas.microsoft.com/office/excel/2006/main">
          <x14:cfRule type="expression" priority="11" id="{6DF51AF0-70A0-4C46-8839-1D707D2460FB}">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8FD3C119-C441-4E59-9A6C-CDDD4A37D779}">
            <xm:f>AND(V66+X66=V71+X71,PrSettings!$M$4&lt;&gt;"●")</xm:f>
            <x14:dxf>
              <font>
                <color rgb="FF000000"/>
              </font>
            </x14:dxf>
          </x14:cfRule>
          <xm:sqref>AD57:AD60</xm:sqref>
        </x14:conditionalFormatting>
        <x14:conditionalFormatting xmlns:xm="http://schemas.microsoft.com/office/excel/2006/main">
          <x14:cfRule type="expression" priority="13" id="{66497FF4-8DBC-4B93-BE47-DCB625209D2E}">
            <xm:f>AND(W66+W68=W71+W73,PrSettings!$M$4&lt;&gt;"●")</xm:f>
            <x14:dxf>
              <font>
                <color rgb="FFC02000"/>
              </font>
            </x14:dxf>
          </x14:cfRule>
          <xm:sqref>AD62:AD63</xm:sqref>
        </x14:conditionalFormatting>
        <x14:conditionalFormatting xmlns:xm="http://schemas.microsoft.com/office/excel/2006/main">
          <x14:cfRule type="expression" priority="14" id="{81AD463C-1B83-43CD-B992-FD30BAD27345}">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58E7DE94-C8D1-4F47-B783-432CB18D1513}">
            <xm:f>AND(AI66+AK66=AI71+AK71,PrSettings!$M$4&lt;&gt;"●")</xm:f>
            <x14:dxf>
              <font>
                <color rgb="FFC02000"/>
              </font>
            </x14:dxf>
          </x14:cfRule>
          <xm:sqref>AQ57:AQ60</xm:sqref>
        </x14:conditionalFormatting>
        <x14:conditionalFormatting xmlns:xm="http://schemas.microsoft.com/office/excel/2006/main">
          <x14:cfRule type="expression" priority="16" id="{52B0377C-6F32-44D0-BD60-F93816596DE9}">
            <xm:f>AND(AJ66+AJ68=AJ71+AJ73,PrSettings!$M$4&lt;&gt;"●")</xm:f>
            <x14:dxf>
              <font>
                <color rgb="FF000000"/>
              </font>
            </x14:dxf>
          </x14:cfRule>
          <xm:sqref>AQ62:AQ63</xm:sqref>
        </x14:conditionalFormatting>
        <x14:conditionalFormatting xmlns:xm="http://schemas.microsoft.com/office/excel/2006/main">
          <x14:cfRule type="expression" priority="17" id="{CDE44C5E-5355-4AE8-9592-A127EEA86933}">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B8008626-B447-4DF4-A732-3F85604BB1DC}">
            <xm:f>AND(AV66+AX66=AV71+AX71,PrSettings!$M$4&lt;&gt;"●")</xm:f>
            <x14:dxf>
              <font>
                <color rgb="FF000000"/>
              </font>
            </x14:dxf>
          </x14:cfRule>
          <xm:sqref>BD57:BD60</xm:sqref>
        </x14:conditionalFormatting>
        <x14:conditionalFormatting xmlns:xm="http://schemas.microsoft.com/office/excel/2006/main">
          <x14:cfRule type="expression" priority="19" id="{5DAE5738-86D0-4ED4-86AF-635DF782F484}">
            <xm:f>AND(AW66+AW68=AW71+AW73,PrSettings!$M$4&lt;&gt;"●")</xm:f>
            <x14:dxf>
              <font>
                <color rgb="FFC02000"/>
              </font>
            </x14:dxf>
          </x14:cfRule>
          <xm:sqref>BD62:BD63</xm:sqref>
        </x14:conditionalFormatting>
        <x14:conditionalFormatting xmlns:xm="http://schemas.microsoft.com/office/excel/2006/main">
          <x14:cfRule type="expression" priority="20" id="{DF5FF166-BE4F-47C8-8F6C-D9C7B17B23A9}">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3A2E40F1-3B86-48CB-8BDF-9FBAC49C5098}">
            <xm:f>AND(BI66+BK66=BI71+BK71,PrSettings!$M$4&lt;&gt;"●")</xm:f>
            <x14:dxf>
              <font>
                <color rgb="FFC02000"/>
              </font>
            </x14:dxf>
          </x14:cfRule>
          <xm:sqref>BQ57:BQ60</xm:sqref>
        </x14:conditionalFormatting>
        <x14:conditionalFormatting xmlns:xm="http://schemas.microsoft.com/office/excel/2006/main">
          <x14:cfRule type="expression" priority="22" id="{B1FDC4A4-ED7A-4243-AA38-9FBA469F50C4}">
            <xm:f>AND(BJ66+BJ68=BJ71+BJ73,PrSettings!$M$4&lt;&gt;"●")</xm:f>
            <x14:dxf>
              <font>
                <color rgb="FF000000"/>
              </font>
            </x14:dxf>
          </x14:cfRule>
          <xm:sqref>BQ62:BQ63</xm:sqref>
        </x14:conditionalFormatting>
        <x14:conditionalFormatting xmlns:xm="http://schemas.microsoft.com/office/excel/2006/main">
          <x14:cfRule type="expression" priority="23" id="{57E77DCA-C3E5-42E2-81F2-4295B02053A3}">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D6CA4413-D6C5-4856-94E2-70F51440B03F}">
            <xm:f>AND(BV66+BX66=BV71+BX71,PrSettings!$M$4&lt;&gt;"●")</xm:f>
            <x14:dxf>
              <font>
                <color rgb="FF000000"/>
              </font>
            </x14:dxf>
          </x14:cfRule>
          <xm:sqref>CD57:CD60</xm:sqref>
        </x14:conditionalFormatting>
        <x14:conditionalFormatting xmlns:xm="http://schemas.microsoft.com/office/excel/2006/main">
          <x14:cfRule type="expression" priority="25" id="{B7581D24-A8E9-4853-916E-73BAB0CF8BD7}">
            <xm:f>AND(BW66+BW68=BW71+BW73,PrSettings!$M$4&lt;&gt;"●")</xm:f>
            <x14:dxf>
              <font>
                <color rgb="FFC02000"/>
              </font>
            </x14:dxf>
          </x14:cfRule>
          <xm:sqref>CD62:CD63</xm:sqref>
        </x14:conditionalFormatting>
        <x14:conditionalFormatting xmlns:xm="http://schemas.microsoft.com/office/excel/2006/main">
          <x14:cfRule type="expression" priority="26" id="{432380BB-6E7B-46F5-8D3B-605643317720}">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1BF92D73-9D54-41B3-8F6F-4DC1587B8951}">
            <xm:f>AND(CI66+CK66=CI71+CK71,PrSettings!$M$4&lt;&gt;"●")</xm:f>
            <x14:dxf>
              <font>
                <color rgb="FFC02000"/>
              </font>
            </x14:dxf>
          </x14:cfRule>
          <xm:sqref>CQ57:CQ60</xm:sqref>
        </x14:conditionalFormatting>
        <x14:conditionalFormatting xmlns:xm="http://schemas.microsoft.com/office/excel/2006/main">
          <x14:cfRule type="expression" priority="28" id="{7C00F158-6061-4660-BFD9-B61E0020551F}">
            <xm:f>AND(CJ66+CJ68=CJ71+CJ73,PrSettings!$M$4&lt;&gt;"●")</xm:f>
            <x14:dxf>
              <font>
                <color rgb="FF000000"/>
              </font>
            </x14:dxf>
          </x14:cfRule>
          <xm:sqref>CQ62:CQ63</xm:sqref>
        </x14:conditionalFormatting>
        <x14:conditionalFormatting xmlns:xm="http://schemas.microsoft.com/office/excel/2006/main">
          <x14:cfRule type="expression" priority="29" id="{171EB556-DFF5-4560-BBFB-438C52575E3D}">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5768C2AC-8484-4B4D-9183-F7CBE0EB491A}">
            <xm:f>AND(CV66+CX66=CV71+CX71,PrSettings!$M$4&lt;&gt;"●")</xm:f>
            <x14:dxf>
              <font>
                <color rgb="FF000000"/>
              </font>
            </x14:dxf>
          </x14:cfRule>
          <xm:sqref>DD57:DD60</xm:sqref>
        </x14:conditionalFormatting>
        <x14:conditionalFormatting xmlns:xm="http://schemas.microsoft.com/office/excel/2006/main">
          <x14:cfRule type="expression" priority="31" id="{C6578D20-4554-4C68-B89A-2BD3E0623358}">
            <xm:f>AND(CW66+CW68=CW71+CW73,PrSettings!$M$4&lt;&gt;"●")</xm:f>
            <x14:dxf>
              <font>
                <color rgb="FFC02000"/>
              </font>
            </x14:dxf>
          </x14:cfRule>
          <xm:sqref>DD62:DD63</xm:sqref>
        </x14:conditionalFormatting>
        <x14:conditionalFormatting xmlns:xm="http://schemas.microsoft.com/office/excel/2006/main">
          <x14:cfRule type="expression" priority="32" id="{7CECB170-9EB1-42E4-9044-FDE51DBFBC60}">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7836E0D4-928E-4ED9-AE86-84CD4FD8C07E}">
            <xm:f>AND(DI66+DK66=DI71+DK71,PrSettings!$M$4&lt;&gt;"●")</xm:f>
            <x14:dxf>
              <font>
                <b val="0"/>
                <i val="0"/>
                <color rgb="FFC02000"/>
              </font>
            </x14:dxf>
          </x14:cfRule>
          <xm:sqref>DQ57:DQ60</xm:sqref>
        </x14:conditionalFormatting>
        <x14:conditionalFormatting xmlns:xm="http://schemas.microsoft.com/office/excel/2006/main">
          <x14:cfRule type="expression" priority="34" id="{7E3F6FCD-8EC0-41BC-8234-369DA835F9BB}">
            <xm:f>AND(DJ66+DJ68=DJ71+DJ73,PrSettings!$M$4&lt;&gt;"●")</xm:f>
            <x14:dxf>
              <font>
                <color rgb="FFC02000"/>
              </font>
            </x14:dxf>
          </x14:cfRule>
          <xm:sqref>DQ62:DQ63</xm:sqref>
        </x14:conditionalFormatting>
        <x14:conditionalFormatting xmlns:xm="http://schemas.microsoft.com/office/excel/2006/main">
          <x14:cfRule type="expression" priority="35" id="{E0D4929A-C043-4F92-BB77-3FF8F020E53D}">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BADA7163-9CC0-4C61-AE2E-5E97832697B0}">
            <xm:f>AND(DV66+DX66=DV71+DX71,PrSettings!$M$4&lt;&gt;"●")</xm:f>
            <x14:dxf>
              <font>
                <color rgb="FF000000"/>
              </font>
            </x14:dxf>
          </x14:cfRule>
          <xm:sqref>ED57:ED60</xm:sqref>
        </x14:conditionalFormatting>
        <x14:conditionalFormatting xmlns:xm="http://schemas.microsoft.com/office/excel/2006/main">
          <x14:cfRule type="expression" priority="37" id="{2EDD8154-8C14-4B2C-9EB0-9718148483A9}">
            <xm:f>AND(DW66+DW68=DW71+DW73,PrSettings!$M$4&lt;&gt;"●")</xm:f>
            <x14:dxf>
              <font>
                <color rgb="FFC02000"/>
              </font>
            </x14:dxf>
          </x14:cfRule>
          <xm:sqref>ED62:ED63</xm:sqref>
        </x14:conditionalFormatting>
        <x14:conditionalFormatting xmlns:xm="http://schemas.microsoft.com/office/excel/2006/main">
          <x14:cfRule type="expression" priority="38" id="{52CE1E7A-AE74-422C-A7FB-4DE8E7D75F73}">
            <xm:f>AND(PrSettings!$M$4&lt;&gt;"●",$F6=$G6)</xm:f>
            <x14:dxf>
              <font>
                <color rgb="FF000000"/>
              </font>
            </x14:dxf>
          </x14:cfRule>
          <xm:sqref>EQ6:EQ11 EQ13:EQ18 EQ20:EQ25 EQ27:EQ32 EQ34:EQ39 EQ41:EQ46 EQ48:EQ55</xm:sqref>
        </x14:conditionalFormatting>
        <x14:conditionalFormatting xmlns:xm="http://schemas.microsoft.com/office/excel/2006/main">
          <x14:cfRule type="expression" priority="39" id="{5867E68F-2645-4ED9-A244-90B19A2C5952}">
            <xm:f>AND(EI66+EK66=EI71+EK71,PrSettings!$M$4&lt;&gt;"●")</xm:f>
            <x14:dxf>
              <font>
                <color rgb="FF000000"/>
              </font>
            </x14:dxf>
          </x14:cfRule>
          <xm:sqref>EQ57:EQ60</xm:sqref>
        </x14:conditionalFormatting>
        <x14:conditionalFormatting xmlns:xm="http://schemas.microsoft.com/office/excel/2006/main">
          <x14:cfRule type="expression" priority="40" id="{80FB9098-3788-45CD-899F-8E54F300CFC0}">
            <xm:f>AND(EJ66+EJ68=EJ71+EJ73,PrSettings!$M$4&lt;&gt;"●")</xm:f>
            <x14:dxf>
              <font>
                <color rgb="FF000000"/>
              </font>
            </x14:dxf>
          </x14:cfRule>
          <xm:sqref>EQ62:EQ63</xm:sqref>
        </x14:conditionalFormatting>
        <x14:conditionalFormatting xmlns:xm="http://schemas.microsoft.com/office/excel/2006/main">
          <x14:cfRule type="expression" priority="41" id="{EE24C3F8-A14A-4B9F-9CF2-2DD9F2E549AC}">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58EF1238-2E5D-4F86-BB17-E1F86030D7BB}">
            <xm:f>AND(EV66+EX66=EV71+EX71,PrSettings!$M$4&lt;&gt;"●")</xm:f>
            <x14:dxf>
              <font>
                <color rgb="FF000000"/>
              </font>
            </x14:dxf>
          </x14:cfRule>
          <xm:sqref>FD57:FD60</xm:sqref>
        </x14:conditionalFormatting>
        <x14:conditionalFormatting xmlns:xm="http://schemas.microsoft.com/office/excel/2006/main">
          <x14:cfRule type="expression" priority="43" id="{5D9331FF-119C-45D6-A934-DE5C4E7C67F2}">
            <xm:f>AND(EW66+EW68=EW71+EW73,PrSettings!$M$4&lt;&gt;"●")</xm:f>
            <x14:dxf>
              <font>
                <color rgb="FF000000"/>
              </font>
            </x14:dxf>
          </x14:cfRule>
          <xm:sqref>FD62:FD63</xm:sqref>
        </x14:conditionalFormatting>
        <x14:conditionalFormatting xmlns:xm="http://schemas.microsoft.com/office/excel/2006/main">
          <x14:cfRule type="expression" priority="44" id="{D0C25DA2-4310-4E33-9D4E-9ADCF4F4152E}">
            <xm:f>AND(PrSettings!$M$4&lt;&gt;"●",$F6=$G6)</xm:f>
            <x14:dxf>
              <font>
                <color rgb="FF000000"/>
              </font>
            </x14:dxf>
          </x14:cfRule>
          <xm:sqref>FQ6:FQ11 FQ13:FQ18 FQ20:FQ25 FQ27:FQ32 FQ34:FQ39 FQ41:FQ46 FQ48:FQ55</xm:sqref>
        </x14:conditionalFormatting>
        <x14:conditionalFormatting xmlns:xm="http://schemas.microsoft.com/office/excel/2006/main">
          <x14:cfRule type="expression" priority="45" id="{F84B157C-BBFD-4143-B168-934DCE90FE1C}">
            <xm:f>AND(FI66+FK66=FI71+FK71,PrSettings!$M$4&lt;&gt;"●")</xm:f>
            <x14:dxf>
              <font>
                <color rgb="FF000000"/>
              </font>
            </x14:dxf>
          </x14:cfRule>
          <xm:sqref>FQ57:FQ60</xm:sqref>
        </x14:conditionalFormatting>
        <x14:conditionalFormatting xmlns:xm="http://schemas.microsoft.com/office/excel/2006/main">
          <x14:cfRule type="expression" priority="46" id="{E4CA4FFD-301B-44B0-9610-59D7E26F4BED}">
            <xm:f>AND(FJ66+FJ68=FJ71+FJ73,PrSettings!$M$4&lt;&gt;"●")</xm:f>
            <x14:dxf>
              <font>
                <color rgb="FF000000"/>
              </font>
            </x14:dxf>
          </x14:cfRule>
          <xm:sqref>FQ62:FQ63</xm:sqref>
        </x14:conditionalFormatting>
        <x14:conditionalFormatting xmlns:xm="http://schemas.microsoft.com/office/excel/2006/main">
          <x14:cfRule type="expression" priority="47" id="{E02FFF76-6A39-47AB-AB3A-AF457DD75613}">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386BD430-B6DC-4AB1-9DD5-F1457A399A96}">
            <xm:f>AND(FV66+FX66=FV71+FX71,PrSettings!$M$4&lt;&gt;"●")</xm:f>
            <x14:dxf>
              <fill>
                <patternFill>
                  <bgColor rgb="FFEDFBC1"/>
                </patternFill>
              </fill>
            </x14:dxf>
          </x14:cfRule>
          <xm:sqref>GD57:GD60</xm:sqref>
        </x14:conditionalFormatting>
        <x14:conditionalFormatting xmlns:xm="http://schemas.microsoft.com/office/excel/2006/main">
          <x14:cfRule type="expression" priority="49" id="{DA47C484-20BA-4F73-8EFB-C63F6FF16600}">
            <xm:f>AND(FW66+FW68=FW71+FW73,PrSettings!$M$4&lt;&gt;"●")</xm:f>
            <x14:dxf>
              <font>
                <color rgb="FFD0CECE"/>
              </font>
            </x14:dxf>
          </x14:cfRule>
          <xm:sqref>GD62:GD63</xm:sqref>
        </x14:conditionalFormatting>
        <x14:conditionalFormatting xmlns:xm="http://schemas.microsoft.com/office/excel/2006/main">
          <x14:cfRule type="expression" priority="50" id="{E831B383-2427-42DB-89F3-41729E20BFDA}">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3EB655D4-C1BE-48D5-A346-4A5F3A58C18E}">
            <xm:f>AND(GI66+GK66=GI71+GK71,PrSettings!$M$4&lt;&gt;"●")</xm:f>
            <x14:dxf>
              <font>
                <color rgb="FFD0CECE"/>
              </font>
            </x14:dxf>
          </x14:cfRule>
          <xm:sqref>GQ57:GQ60</xm:sqref>
        </x14:conditionalFormatting>
        <x14:conditionalFormatting xmlns:xm="http://schemas.microsoft.com/office/excel/2006/main">
          <x14:cfRule type="expression" priority="52" id="{A46BDB96-DAC5-46A5-B793-78BB222481E8}">
            <xm:f>AND(GJ66+GJ68=GJ71+GJ73,PrSettings!$M$4&lt;&gt;"●")</xm:f>
            <x14:dxf>
              <font>
                <color rgb="FFD0CECE"/>
              </font>
            </x14:dxf>
          </x14:cfRule>
          <xm:sqref>GQ62:GQ63</xm:sqref>
        </x14:conditionalFormatting>
        <x14:conditionalFormatting xmlns:xm="http://schemas.microsoft.com/office/excel/2006/main">
          <x14:cfRule type="expression" priority="53" id="{76BF86B9-7E84-46C3-928B-8466CB8B8AEF}">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73F8E72C-8B46-4968-9DDF-EDB6C0B510B6}">
            <xm:f>AND(GV66+GX66=GV71+GX71,PrSettings!$M$4&lt;&gt;"●")</xm:f>
            <x14:dxf>
              <font>
                <color rgb="FFD0CECE"/>
              </font>
            </x14:dxf>
          </x14:cfRule>
          <xm:sqref>HD57:HD60</xm:sqref>
        </x14:conditionalFormatting>
        <x14:conditionalFormatting xmlns:xm="http://schemas.microsoft.com/office/excel/2006/main">
          <x14:cfRule type="expression" priority="55" id="{4560123D-6A32-40D2-ACD5-BDA491392C55}">
            <xm:f>AND(GW66+GW68=GW71+GW73,PrSettings!$M$4&lt;&gt;"●")</xm:f>
            <x14:dxf>
              <font>
                <color rgb="FFD0CECE"/>
              </font>
            </x14:dxf>
          </x14:cfRule>
          <xm:sqref>HD62:HD63</xm:sqref>
        </x14:conditionalFormatting>
        <x14:conditionalFormatting xmlns:xm="http://schemas.microsoft.com/office/excel/2006/main">
          <x14:cfRule type="expression" priority="56" id="{4B55AC7D-AF58-416E-B1D4-5FA960702067}">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D7B78630-143C-4C86-8539-3EC9A29139F0}">
            <xm:f>AND(HI66+HK66=HI71+HK71,PrSettings!$M$4&lt;&gt;"●")</xm:f>
            <x14:dxf>
              <font>
                <color rgb="FFD0CECE"/>
              </font>
            </x14:dxf>
          </x14:cfRule>
          <xm:sqref>HQ57:HQ60</xm:sqref>
        </x14:conditionalFormatting>
        <x14:conditionalFormatting xmlns:xm="http://schemas.microsoft.com/office/excel/2006/main">
          <x14:cfRule type="expression" priority="58" id="{30D848C6-CB7F-4142-B34F-A66BD9534172}">
            <xm:f>AND(HJ66+HJ68=HJ71+HJ73,PrSettings!$M$4&lt;&gt;"●")</xm:f>
            <x14:dxf>
              <font>
                <color rgb="FFD0CECE"/>
              </font>
            </x14:dxf>
          </x14:cfRule>
          <xm:sqref>HQ62:HQ63</xm:sqref>
        </x14:conditionalFormatting>
        <x14:conditionalFormatting xmlns:xm="http://schemas.microsoft.com/office/excel/2006/main">
          <x14:cfRule type="expression" priority="59" id="{614984B3-50E4-494C-94E7-4667EE24DA32}">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26881CED-B74A-4AB2-8955-6D4E3AC714E0}">
            <xm:f>AND(HV66+HX66=HV71+HX71,PrSettings!$M$4&lt;&gt;"●")</xm:f>
            <x14:dxf>
              <font>
                <color rgb="FFD0CECE"/>
              </font>
            </x14:dxf>
          </x14:cfRule>
          <xm:sqref>ID57:ID60</xm:sqref>
        </x14:conditionalFormatting>
        <x14:conditionalFormatting xmlns:xm="http://schemas.microsoft.com/office/excel/2006/main">
          <x14:cfRule type="expression" priority="61" id="{B33F4E51-DB89-4D4D-A4B1-FD4258952D7A}">
            <xm:f>AND(HW66+HW68=HW71+HW73,PrSettings!$M$4&lt;&gt;"●")</xm:f>
            <x14:dxf>
              <font>
                <color rgb="FFD0CECE"/>
              </font>
            </x14:dxf>
          </x14:cfRule>
          <xm:sqref>ID62:ID63</xm:sqref>
        </x14:conditionalFormatting>
        <x14:conditionalFormatting xmlns:xm="http://schemas.microsoft.com/office/excel/2006/main">
          <x14:cfRule type="expression" priority="62" id="{75EC6D40-B76C-457B-A6C7-8D2151887049}">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52E773E0-9281-4C70-95AE-F5B9B81E183F}">
            <xm:f>AND(II66+IK66=II71+IK71,PrSettings!$M$4&lt;&gt;"●")</xm:f>
            <x14:dxf>
              <font>
                <color rgb="FFD0CECE"/>
              </font>
            </x14:dxf>
          </x14:cfRule>
          <xm:sqref>IQ57:IQ60</xm:sqref>
        </x14:conditionalFormatting>
        <x14:conditionalFormatting xmlns:xm="http://schemas.microsoft.com/office/excel/2006/main">
          <x14:cfRule type="expression" priority="64" id="{8055D653-3CDC-44D3-922F-AEB1B0AC2A68}">
            <xm:f>AND(IJ66+IJ68=IJ71+IJ73,PrSettings!$M$4&lt;&gt;"●")</xm:f>
            <x14:dxf>
              <font>
                <color rgb="FFD0CECE"/>
              </font>
            </x14:dxf>
          </x14:cfRule>
          <xm:sqref>IQ62:IQ63</xm:sqref>
        </x14:conditionalFormatting>
        <x14:conditionalFormatting xmlns:xm="http://schemas.microsoft.com/office/excel/2006/main">
          <x14:cfRule type="expression" priority="65" id="{346D6119-15AF-4429-BE7D-FCCB44718A64}">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3CCEFA96-9268-42D7-8D88-F24AC5F388E6}">
            <xm:f>AND(IV66+IX66=IV71+IX71,PrSettings!$M$4&lt;&gt;"●")</xm:f>
            <x14:dxf>
              <font>
                <color rgb="FFD0CECE"/>
              </font>
            </x14:dxf>
          </x14:cfRule>
          <xm:sqref>JD57:JD60</xm:sqref>
        </x14:conditionalFormatting>
        <x14:conditionalFormatting xmlns:xm="http://schemas.microsoft.com/office/excel/2006/main">
          <x14:cfRule type="expression" priority="67" id="{B02972E2-7F74-44A0-99A2-97513F205265}">
            <xm:f>AND(IW66+IW68=IW71+IW73,PrSettings!$M$4&lt;&gt;"●")</xm:f>
            <x14:dxf>
              <font>
                <color rgb="FFD0CECE"/>
              </font>
            </x14:dxf>
          </x14:cfRule>
          <xm:sqref>JD62:JD63</xm:sqref>
        </x14:conditionalFormatting>
        <x14:conditionalFormatting xmlns:xm="http://schemas.microsoft.com/office/excel/2006/main">
          <x14:cfRule type="expression" priority="68" id="{AA5062A9-4A5B-47B9-9662-5E86BB47D7A5}">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CF80E680-D6B8-4173-A957-B0CFD7CF10E4}">
            <xm:f>AND(JI66+JK66=JI71+JK71,PrSettings!$M$4&lt;&gt;"●")</xm:f>
            <x14:dxf>
              <font>
                <color rgb="FFD0CECE"/>
              </font>
            </x14:dxf>
          </x14:cfRule>
          <xm:sqref>JQ57:JQ60</xm:sqref>
        </x14:conditionalFormatting>
        <x14:conditionalFormatting xmlns:xm="http://schemas.microsoft.com/office/excel/2006/main">
          <x14:cfRule type="expression" priority="70" id="{66CE3D27-C03C-4EF8-A641-BBF086A06993}">
            <xm:f>AND(JJ66+JJ68=JJ71+JJ73,PrSettings!$M$4&lt;&gt;"●")</xm:f>
            <x14:dxf>
              <font>
                <color rgb="FFD0CECE"/>
              </font>
            </x14:dxf>
          </x14:cfRule>
          <xm:sqref>JQ62:JQ63</xm:sqref>
        </x14:conditionalFormatting>
        <x14:conditionalFormatting xmlns:xm="http://schemas.microsoft.com/office/excel/2006/main">
          <x14:cfRule type="expression" priority="71" id="{B02479C5-A2B2-4411-80C3-1050D6A6CBB3}">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CE4A6FD1-C01F-40CF-B228-3968C0517DD8}">
            <xm:f>AND(JV66+JX66=JV71+JX71,PrSettings!$M$4&lt;&gt;"●")</xm:f>
            <x14:dxf>
              <font>
                <color rgb="FFD0CECE"/>
              </font>
            </x14:dxf>
          </x14:cfRule>
          <xm:sqref>KD57:KD60</xm:sqref>
        </x14:conditionalFormatting>
        <x14:conditionalFormatting xmlns:xm="http://schemas.microsoft.com/office/excel/2006/main">
          <x14:cfRule type="expression" priority="73" id="{584D6F9E-FADC-427D-897A-49B0EF14C041}">
            <xm:f>AND(JW66+JW68=JW71+JW73,PrSettings!$M$4&lt;&gt;"●")</xm:f>
            <x14:dxf>
              <font>
                <color rgb="FFD0CECE"/>
              </font>
            </x14:dxf>
          </x14:cfRule>
          <xm:sqref>KD62:KD63</xm:sqref>
        </x14:conditionalFormatting>
        <x14:conditionalFormatting xmlns:xm="http://schemas.microsoft.com/office/excel/2006/main">
          <x14:cfRule type="expression" priority="74" id="{751BF8BD-3E6D-42BE-9B6C-5AFE89BC6F2F}">
            <xm:f>AND(PrSettings!$M$4&lt;&gt;"●",$F6=$G6)</xm:f>
            <x14:dxf>
              <font>
                <color rgb="FFD0CECE"/>
              </font>
            </x14:dxf>
          </x14:cfRule>
          <xm:sqref>KQ6:KQ11 KQ13:KQ18 KQ20:KQ25 KQ27:KQ32 KQ34:KQ39 KQ41:KQ46 KQ48:KQ55</xm:sqref>
        </x14:conditionalFormatting>
        <x14:conditionalFormatting xmlns:xm="http://schemas.microsoft.com/office/excel/2006/main">
          <x14:cfRule type="expression" priority="75" id="{C032A629-50C0-4587-A540-9FBA8B55C043}">
            <xm:f>AND(KI66+KK66=KI71+KK71,PrSettings!$M$4&lt;&gt;"●")</xm:f>
            <x14:dxf>
              <font>
                <color rgb="FFD0CECE"/>
              </font>
            </x14:dxf>
          </x14:cfRule>
          <xm:sqref>KQ57:KQ60</xm:sqref>
        </x14:conditionalFormatting>
        <x14:conditionalFormatting xmlns:xm="http://schemas.microsoft.com/office/excel/2006/main">
          <x14:cfRule type="expression" priority="76" id="{C2A0BB42-CE26-4CE9-B691-13A22565E4C5}">
            <xm:f>AND(KJ66+KJ68=KJ71+KJ73,PrSettings!$M$4&lt;&gt;"●")</xm:f>
            <x14:dxf>
              <font>
                <color rgb="FFAFABAB"/>
              </font>
            </x14:dxf>
          </x14:cfRule>
          <xm:sqref>KQ62:KQ63</xm:sqref>
        </x14:conditionalFormatting>
        <x14:conditionalFormatting xmlns:xm="http://schemas.microsoft.com/office/excel/2006/main">
          <x14:cfRule type="expression" priority="77" id="{4576C0BB-B176-4CF3-9C9C-7033FEBC107C}">
            <xm:f>AND(PrSettings!$M$4&lt;&gt;"●",$F6=$G6)</xm:f>
            <x14:dxf>
              <font>
                <color rgb="FFAFABAB"/>
              </font>
            </x14:dxf>
          </x14:cfRule>
          <xm:sqref>LD6:LD11 LD13:LD18 LD20:LD25 LD27:LD32 LD34:LD39 LD41:LD46 LD48:LD55</xm:sqref>
        </x14:conditionalFormatting>
        <x14:conditionalFormatting xmlns:xm="http://schemas.microsoft.com/office/excel/2006/main">
          <x14:cfRule type="expression" priority="78" id="{BF8F70DE-5DD8-4ED0-9B33-88D08878801A}">
            <xm:f>AND(KV66+KX66=KV71+KX71,PrSettings!$M$4&lt;&gt;"●")</xm:f>
            <x14:dxf>
              <font>
                <color rgb="FFD0CECE"/>
              </font>
            </x14:dxf>
          </x14:cfRule>
          <xm:sqref>LD57:LD60</xm:sqref>
        </x14:conditionalFormatting>
        <x14:conditionalFormatting xmlns:xm="http://schemas.microsoft.com/office/excel/2006/main">
          <x14:cfRule type="expression" priority="79" id="{DACFD231-9E35-4156-BB68-A49538D3E8F3}">
            <xm:f>AND(KW66+KW68=KW71+KW73,PrSettings!$M$4&lt;&gt;"●")</xm:f>
            <x14:dxf>
              <font>
                <color rgb="FFAFABAB"/>
              </font>
            </x14:dxf>
          </x14:cfRule>
          <xm:sqref>LD62:LD63</xm:sqref>
        </x14:conditionalFormatting>
        <x14:conditionalFormatting xmlns:xm="http://schemas.microsoft.com/office/excel/2006/main">
          <x14:cfRule type="expression" priority="80" id="{1184F068-2077-429F-BF82-F94619DD9970}">
            <xm:f>AND(PrSettings!$M$4&lt;&gt;"●",$F6=$G6)</xm:f>
            <x14:dxf>
              <font>
                <color rgb="FFAFABAB"/>
              </font>
            </x14:dxf>
          </x14:cfRule>
          <xm:sqref>LQ6:LQ11 LQ13:LQ18 LQ20:LQ25 LQ27:LQ32 LQ34:LQ39 LQ41:LQ46 LQ48:LQ55</xm:sqref>
        </x14:conditionalFormatting>
        <x14:conditionalFormatting xmlns:xm="http://schemas.microsoft.com/office/excel/2006/main">
          <x14:cfRule type="expression" priority="81" id="{2649B021-E330-451E-B632-C98230567313}">
            <xm:f>AND(LI66+LK66=LI71+LK71,PrSettings!$M$4&lt;&gt;"●")</xm:f>
            <x14:dxf>
              <font>
                <color rgb="FFD0CECE"/>
              </font>
            </x14:dxf>
          </x14:cfRule>
          <xm:sqref>LQ57:LQ60</xm:sqref>
        </x14:conditionalFormatting>
        <x14:conditionalFormatting xmlns:xm="http://schemas.microsoft.com/office/excel/2006/main">
          <x14:cfRule type="expression" priority="82" id="{FD6CC0BE-7478-4AD3-90D5-3088CB1F44F7}">
            <xm:f>AND(LJ66+LJ68=LJ71+LJ73,PrSettings!$M$4&lt;&gt;"●")</xm:f>
            <x14:dxf>
              <font>
                <color rgb="FFAFABAB"/>
              </font>
            </x14:dxf>
          </x14:cfRule>
          <xm:sqref>LQ62:LQ63</xm:sqref>
        </x14:conditionalFormatting>
        <x14:conditionalFormatting xmlns:xm="http://schemas.microsoft.com/office/excel/2006/main">
          <x14:cfRule type="expression" priority="83" id="{9062F396-7286-4824-9E47-8DFE414B8F5C}">
            <xm:f>AND(PrSettings!$M$4&lt;&gt;"●",$F6=$G6)</xm:f>
            <x14:dxf>
              <font>
                <color rgb="FFAFABAB"/>
              </font>
            </x14:dxf>
          </x14:cfRule>
          <xm:sqref>MD6:MD11 MD13:MD18 MD20:MD25 MD27:MD32 MD34:MD39 MD41:MD46 MD48:MD55</xm:sqref>
        </x14:conditionalFormatting>
        <x14:conditionalFormatting xmlns:xm="http://schemas.microsoft.com/office/excel/2006/main">
          <x14:cfRule type="expression" priority="84" id="{6B319BDF-CF6A-492E-8FE4-20B5B482A876}">
            <xm:f>AND(LV66+LX66=LV71+LX71,PrSettings!$M$4&lt;&gt;"●")</xm:f>
            <x14:dxf>
              <font>
                <color rgb="FFD0CECE"/>
              </font>
            </x14:dxf>
          </x14:cfRule>
          <xm:sqref>MD57:MD60</xm:sqref>
        </x14:conditionalFormatting>
        <x14:conditionalFormatting xmlns:xm="http://schemas.microsoft.com/office/excel/2006/main">
          <x14:cfRule type="expression" priority="85" id="{7DE3B2A7-6ABE-41AF-B7AE-CC93FD66438D}">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726562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56</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57</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58</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7265625" defaultRowHeight="14.5" zeroHeight="true" outlineLevelRow="0" outlineLevelCol="0"/>
  <cols>
    <col collapsed="false" customWidth="true" hidden="false" outlineLevel="0" max="2" min="2" style="0" width="16.72"/>
    <col collapsed="false" customWidth="true" hidden="false" outlineLevel="0" max="3" min="3" style="0" width="13.01"/>
    <col collapsed="false" customWidth="true" hidden="false" outlineLevel="0" max="5" min="5" style="0" width="16.72"/>
    <col collapsed="false" customWidth="true" hidden="false" outlineLevel="0" max="6" min="6" style="0" width="13.01"/>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59</v>
      </c>
      <c r="B5" s="362" t="str">
        <f aca="false">Language!$E$95&amp;" "&amp;A5</f>
        <v>Group A</v>
      </c>
      <c r="C5" s="363" t="str">
        <f aca="false">Language!$E$126</f>
        <v>Bonus</v>
      </c>
      <c r="D5" s="361" t="s">
        <v>60</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61</v>
      </c>
      <c r="B11" s="362" t="str">
        <f aca="false">Language!$E$95&amp;" "&amp;A11</f>
        <v>Group B</v>
      </c>
      <c r="C11" s="363" t="str">
        <f aca="false">Language!$E$126</f>
        <v>Bonus</v>
      </c>
      <c r="D11" s="361" t="s">
        <v>62</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63</v>
      </c>
      <c r="B17" s="362" t="str">
        <f aca="false">Language!$E$95&amp;" "&amp;A17</f>
        <v>Group C</v>
      </c>
      <c r="C17" s="363" t="str">
        <f aca="false">Language!$E$126</f>
        <v>Bonus</v>
      </c>
      <c r="D17" s="361" t="s">
        <v>64</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726562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2"/>
    <col collapsed="false" customWidth="true" hidden="false" outlineLevel="0" max="7" min="7" style="106" width="2.72"/>
    <col collapsed="false" customWidth="true" hidden="false" outlineLevel="0" max="8" min="8" style="0" width="4.72"/>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2"/>
    <col collapsed="false" customWidth="true" hidden="false" outlineLevel="0" max="19" min="19" style="106" width="2.82"/>
    <col collapsed="false" customWidth="true" hidden="false" outlineLevel="0" max="20" min="20" style="0" width="4.72"/>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7"/>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65</v>
      </c>
      <c r="AA3" s="151" t="s">
        <v>66</v>
      </c>
      <c r="AE3" s="151" t="s">
        <v>67</v>
      </c>
      <c r="AF3" s="151" t="s">
        <v>68</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69</v>
      </c>
      <c r="AG4" s="381" t="s">
        <v>70</v>
      </c>
      <c r="AH4" s="381" t="s">
        <v>71</v>
      </c>
      <c r="AI4" s="381" t="s">
        <v>72</v>
      </c>
    </row>
    <row r="5" customFormat="false" ht="15.5" hidden="false" customHeight="false" outlineLevel="0" collapsed="false">
      <c r="B5" s="382" t="s">
        <v>57</v>
      </c>
      <c r="C5" s="383" t="str">
        <f aca="false">GrpA!$P$11</f>
        <v>Germany</v>
      </c>
      <c r="D5" s="384" t="n">
        <f aca="false">GrpA!$Q$11</f>
        <v>9</v>
      </c>
      <c r="E5" s="385" t="n">
        <f aca="false">GrpA!$R$11</f>
        <v>6</v>
      </c>
      <c r="F5" s="386" t="n">
        <f aca="false">GrpA!$S$11</f>
        <v>8</v>
      </c>
      <c r="G5" s="387" t="s">
        <v>73</v>
      </c>
      <c r="H5" s="388" t="n">
        <f aca="false">GrpA!$T$11</f>
        <v>2</v>
      </c>
      <c r="I5" s="389" t="n">
        <f aca="false">GrpA!$U$11</f>
        <v>3</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73</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58</v>
      </c>
      <c r="C6" s="383" t="str">
        <f aca="false">GrpA!$P$12</f>
        <v>Switzerland</v>
      </c>
      <c r="D6" s="400" t="n">
        <f aca="false">GrpA!$Q$12</f>
        <v>6</v>
      </c>
      <c r="E6" s="401" t="n">
        <f aca="false">GrpA!$R$12</f>
        <v>2</v>
      </c>
      <c r="F6" s="402" t="n">
        <f aca="false">GrpA!$S$12</f>
        <v>7</v>
      </c>
      <c r="G6" s="403" t="s">
        <v>73</v>
      </c>
      <c r="H6" s="404" t="n">
        <f aca="false">GrpA!$T$12</f>
        <v>5</v>
      </c>
      <c r="I6" s="405" t="n">
        <f aca="false">GrpA!$U$12</f>
        <v>2</v>
      </c>
      <c r="L6" s="406" t="str">
        <f aca="false">GrpA!$AD$12</f>
        <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73</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74</v>
      </c>
      <c r="C7" s="383" t="str">
        <f aca="false">GrpA!$P$13</f>
        <v>Scotland</v>
      </c>
      <c r="D7" s="400" t="n">
        <f aca="false">GrpA!$Q$13</f>
        <v>3</v>
      </c>
      <c r="E7" s="401" t="n">
        <f aca="false">GrpA!$R$13</f>
        <v>-2</v>
      </c>
      <c r="F7" s="402" t="n">
        <f aca="false">GrpA!$S$13</f>
        <v>4</v>
      </c>
      <c r="G7" s="403" t="s">
        <v>73</v>
      </c>
      <c r="H7" s="404" t="n">
        <f aca="false">GrpA!$T$13</f>
        <v>6</v>
      </c>
      <c r="I7" s="405" t="n">
        <f aca="false">GrpA!$U$13</f>
        <v>1</v>
      </c>
      <c r="L7" s="406" t="str">
        <f aca="false">GrpA!$AD$13</f>
        <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73</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75</v>
      </c>
      <c r="C8" s="383" t="str">
        <f aca="false">GrpA!$P$14</f>
        <v>Hungary</v>
      </c>
      <c r="D8" s="415" t="n">
        <f aca="false">GrpA!$Q$14</f>
        <v>0</v>
      </c>
      <c r="E8" s="416" t="n">
        <f aca="false">GrpA!$R$14</f>
        <v>-6</v>
      </c>
      <c r="F8" s="417" t="n">
        <f aca="false">GrpA!$S$14</f>
        <v>2</v>
      </c>
      <c r="G8" s="418" t="s">
        <v>73</v>
      </c>
      <c r="H8" s="419" t="n">
        <f aca="false">GrpA!$T$14</f>
        <v>8</v>
      </c>
      <c r="I8" s="420" t="n">
        <f aca="false">GrpA!$U$14</f>
        <v>0</v>
      </c>
      <c r="L8" s="421" t="str">
        <f aca="false">GrpA!$AD$14</f>
        <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73</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57</v>
      </c>
      <c r="C13" s="431" t="str">
        <f aca="false">GrpB!$P$11</f>
        <v>Croatia</v>
      </c>
      <c r="D13" s="384" t="n">
        <f aca="false">GrpB!$Q$11</f>
        <v>9</v>
      </c>
      <c r="E13" s="385" t="n">
        <f aca="false">GrpB!$R$11</f>
        <v>6</v>
      </c>
      <c r="F13" s="386" t="n">
        <f aca="false">GrpB!$S$11</f>
        <v>8</v>
      </c>
      <c r="G13" s="387" t="s">
        <v>73</v>
      </c>
      <c r="H13" s="388" t="n">
        <f aca="false">GrpB!$T$11</f>
        <v>2</v>
      </c>
      <c r="I13" s="389" t="n">
        <f aca="false">GrpB!$U$11</f>
        <v>3</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73</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58</v>
      </c>
      <c r="C14" s="431" t="str">
        <f aca="false">GrpB!$P$12</f>
        <v>Italy</v>
      </c>
      <c r="D14" s="400" t="n">
        <f aca="false">GrpB!$Q$12</f>
        <v>6</v>
      </c>
      <c r="E14" s="401" t="n">
        <f aca="false">GrpB!$R$12</f>
        <v>1</v>
      </c>
      <c r="F14" s="402" t="n">
        <f aca="false">GrpB!$S$12</f>
        <v>6</v>
      </c>
      <c r="G14" s="403" t="s">
        <v>73</v>
      </c>
      <c r="H14" s="404" t="n">
        <f aca="false">GrpB!$T$12</f>
        <v>5</v>
      </c>
      <c r="I14" s="405" t="n">
        <f aca="false">GrpB!$U$12</f>
        <v>2</v>
      </c>
      <c r="L14" s="406" t="str">
        <f aca="false">GrpB!$AD$12</f>
        <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73</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74</v>
      </c>
      <c r="C15" s="431" t="str">
        <f aca="false">GrpB!$P$13</f>
        <v>Spain</v>
      </c>
      <c r="D15" s="400" t="n">
        <f aca="false">GrpB!$Q$13</f>
        <v>3</v>
      </c>
      <c r="E15" s="401" t="n">
        <f aca="false">GrpB!$R$13</f>
        <v>-2</v>
      </c>
      <c r="F15" s="402" t="n">
        <f aca="false">GrpB!$S$13</f>
        <v>5</v>
      </c>
      <c r="G15" s="403" t="s">
        <v>73</v>
      </c>
      <c r="H15" s="404" t="n">
        <f aca="false">GrpB!$T$13</f>
        <v>7</v>
      </c>
      <c r="I15" s="405" t="n">
        <f aca="false">GrpB!$U$13</f>
        <v>1</v>
      </c>
      <c r="L15" s="406" t="str">
        <f aca="false">GrpB!$AD$13</f>
        <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73</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75</v>
      </c>
      <c r="C16" s="431" t="str">
        <f aca="false">GrpB!$P$14</f>
        <v>Albania</v>
      </c>
      <c r="D16" s="415" t="n">
        <f aca="false">GrpB!$Q$14</f>
        <v>0</v>
      </c>
      <c r="E16" s="416" t="n">
        <f aca="false">GrpB!$R$14</f>
        <v>-5</v>
      </c>
      <c r="F16" s="417" t="n">
        <f aca="false">GrpB!$S$14</f>
        <v>3</v>
      </c>
      <c r="G16" s="418" t="s">
        <v>73</v>
      </c>
      <c r="H16" s="419" t="n">
        <f aca="false">GrpB!$T$14</f>
        <v>8</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73</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57</v>
      </c>
      <c r="C21" s="431" t="str">
        <f aca="false">GrpC!$P$11</f>
        <v>England</v>
      </c>
      <c r="D21" s="384" t="n">
        <f aca="false">GrpC!$Q$11</f>
        <v>9</v>
      </c>
      <c r="E21" s="385" t="n">
        <f aca="false">GrpC!$R$11</f>
        <v>7</v>
      </c>
      <c r="F21" s="386" t="n">
        <f aca="false">GrpC!$S$11</f>
        <v>9</v>
      </c>
      <c r="G21" s="387" t="s">
        <v>73</v>
      </c>
      <c r="H21" s="388" t="n">
        <f aca="false">GrpC!$T$11</f>
        <v>2</v>
      </c>
      <c r="I21" s="389" t="n">
        <f aca="false">GrpC!$U$11</f>
        <v>3</v>
      </c>
      <c r="L21" s="390" t="str">
        <f aca="false">GrpC!$AD$11</f>
        <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73</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58</v>
      </c>
      <c r="C22" s="431" t="str">
        <f aca="false">GrpC!$P$12</f>
        <v>Denmark</v>
      </c>
      <c r="D22" s="400" t="n">
        <f aca="false">GrpC!$Q$12</f>
        <v>6</v>
      </c>
      <c r="E22" s="401" t="n">
        <f aca="false">GrpC!$R$12</f>
        <v>3</v>
      </c>
      <c r="F22" s="402" t="n">
        <f aca="false">GrpC!$S$12</f>
        <v>7</v>
      </c>
      <c r="G22" s="403" t="s">
        <v>73</v>
      </c>
      <c r="H22" s="404" t="n">
        <f aca="false">GrpC!$T$12</f>
        <v>4</v>
      </c>
      <c r="I22" s="405" t="n">
        <f aca="false">GrpC!$U$12</f>
        <v>2</v>
      </c>
      <c r="L22" s="406" t="str">
        <f aca="false">GrpC!$AD$12</f>
        <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73</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74</v>
      </c>
      <c r="C23" s="431" t="str">
        <f aca="false">GrpC!$P$13</f>
        <v>Slovenia</v>
      </c>
      <c r="D23" s="400" t="n">
        <f aca="false">GrpC!$Q$13</f>
        <v>3</v>
      </c>
      <c r="E23" s="401" t="n">
        <f aca="false">GrpC!$R$13</f>
        <v>-3</v>
      </c>
      <c r="F23" s="402" t="n">
        <f aca="false">GrpC!$S$13</f>
        <v>3</v>
      </c>
      <c r="G23" s="403" t="s">
        <v>73</v>
      </c>
      <c r="H23" s="404" t="n">
        <f aca="false">GrpC!$T$13</f>
        <v>6</v>
      </c>
      <c r="I23" s="405" t="n">
        <f aca="false">GrpC!$U$13</f>
        <v>1</v>
      </c>
      <c r="L23" s="406" t="str">
        <f aca="false">GrpC!$AD$13</f>
        <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73</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75</v>
      </c>
      <c r="C24" s="431" t="str">
        <f aca="false">GrpC!$P$14</f>
        <v>Serbia</v>
      </c>
      <c r="D24" s="415" t="n">
        <f aca="false">GrpC!$Q$14</f>
        <v>0</v>
      </c>
      <c r="E24" s="416" t="n">
        <f aca="false">GrpC!$R$14</f>
        <v>-7</v>
      </c>
      <c r="F24" s="417" t="n">
        <f aca="false">GrpC!$S$14</f>
        <v>2</v>
      </c>
      <c r="G24" s="418" t="s">
        <v>73</v>
      </c>
      <c r="H24" s="419" t="n">
        <f aca="false">GrpC!$T$14</f>
        <v>9</v>
      </c>
      <c r="I24" s="420" t="n">
        <f aca="false">GrpC!$U$14</f>
        <v>0</v>
      </c>
      <c r="L24" s="421" t="str">
        <f aca="false">GrpC!$AD$14</f>
        <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73</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57</v>
      </c>
      <c r="C29" s="431" t="str">
        <f aca="false">GrpD!$P$11</f>
        <v>France</v>
      </c>
      <c r="D29" s="384" t="n">
        <f aca="false">GrpD!$Q$11</f>
        <v>9</v>
      </c>
      <c r="E29" s="385" t="n">
        <f aca="false">GrpD!$R$11</f>
        <v>7</v>
      </c>
      <c r="F29" s="386" t="n">
        <f aca="false">GrpD!$S$11</f>
        <v>9</v>
      </c>
      <c r="G29" s="387" t="s">
        <v>73</v>
      </c>
      <c r="H29" s="388" t="n">
        <f aca="false">GrpD!$T$11</f>
        <v>2</v>
      </c>
      <c r="I29" s="389" t="n">
        <f aca="false">GrpD!$U$11</f>
        <v>3</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73</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58</v>
      </c>
      <c r="C30" s="431" t="str">
        <f aca="false">GrpD!$P$12</f>
        <v>Netherlands</v>
      </c>
      <c r="D30" s="400" t="n">
        <f aca="false">GrpD!$Q$12</f>
        <v>6</v>
      </c>
      <c r="E30" s="401" t="n">
        <f aca="false">GrpD!$R$12</f>
        <v>1</v>
      </c>
      <c r="F30" s="402" t="n">
        <f aca="false">GrpD!$S$12</f>
        <v>6</v>
      </c>
      <c r="G30" s="403" t="s">
        <v>73</v>
      </c>
      <c r="H30" s="404" t="n">
        <f aca="false">GrpD!$T$12</f>
        <v>5</v>
      </c>
      <c r="I30" s="405" t="n">
        <f aca="false">GrpD!$U$12</f>
        <v>2</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73</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74</v>
      </c>
      <c r="C31" s="431" t="str">
        <f aca="false">GrpD!$P$13</f>
        <v>Poland</v>
      </c>
      <c r="D31" s="400" t="n">
        <f aca="false">GrpD!$Q$13</f>
        <v>3</v>
      </c>
      <c r="E31" s="401" t="n">
        <f aca="false">GrpD!$R$13</f>
        <v>-2</v>
      </c>
      <c r="F31" s="402" t="n">
        <f aca="false">GrpD!$S$13</f>
        <v>4</v>
      </c>
      <c r="G31" s="403" t="s">
        <v>73</v>
      </c>
      <c r="H31" s="404" t="n">
        <f aca="false">GrpD!$T$13</f>
        <v>6</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73</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75</v>
      </c>
      <c r="C32" s="431" t="str">
        <f aca="false">GrpD!$P$14</f>
        <v>Austria</v>
      </c>
      <c r="D32" s="415" t="n">
        <f aca="false">GrpD!$Q$14</f>
        <v>0</v>
      </c>
      <c r="E32" s="416" t="n">
        <f aca="false">GrpD!$R$14</f>
        <v>-6</v>
      </c>
      <c r="F32" s="417" t="n">
        <f aca="false">GrpD!$S$14</f>
        <v>2</v>
      </c>
      <c r="G32" s="418" t="s">
        <v>73</v>
      </c>
      <c r="H32" s="419" t="n">
        <f aca="false">GrpD!$T$14</f>
        <v>8</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73</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57</v>
      </c>
      <c r="C37" s="431" t="str">
        <f aca="false">GrpE!$P$11</f>
        <v>Ukraine</v>
      </c>
      <c r="D37" s="384" t="n">
        <f aca="false">GrpE!$Q$11</f>
        <v>7</v>
      </c>
      <c r="E37" s="385" t="n">
        <f aca="false">GrpE!$R$11</f>
        <v>6</v>
      </c>
      <c r="F37" s="386" t="n">
        <f aca="false">GrpE!$S$11</f>
        <v>8</v>
      </c>
      <c r="G37" s="387" t="s">
        <v>73</v>
      </c>
      <c r="H37" s="388" t="n">
        <f aca="false">GrpE!$T$11</f>
        <v>2</v>
      </c>
      <c r="I37" s="389" t="n">
        <f aca="false">GrpE!$U$11</f>
        <v>2</v>
      </c>
      <c r="L37" s="390" t="n">
        <f aca="false">GrpE!$AD$11</f>
        <v>1</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73</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58</v>
      </c>
      <c r="C38" s="431" t="str">
        <f aca="false">GrpE!$P$12</f>
        <v>Belgium</v>
      </c>
      <c r="D38" s="400" t="n">
        <f aca="false">GrpE!$Q$12</f>
        <v>7</v>
      </c>
      <c r="E38" s="401" t="n">
        <f aca="false">GrpE!$R$12</f>
        <v>5</v>
      </c>
      <c r="F38" s="402" t="n">
        <f aca="false">GrpE!$S$12</f>
        <v>7</v>
      </c>
      <c r="G38" s="403" t="s">
        <v>73</v>
      </c>
      <c r="H38" s="404" t="n">
        <f aca="false">GrpE!$T$12</f>
        <v>2</v>
      </c>
      <c r="I38" s="405" t="n">
        <f aca="false">GrpE!$U$12</f>
        <v>2</v>
      </c>
      <c r="L38" s="406" t="n">
        <f aca="false">GrpE!$AD$12</f>
        <v>1</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73</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74</v>
      </c>
      <c r="C39" s="431" t="str">
        <f aca="false">GrpE!$P$13</f>
        <v>Slovakia</v>
      </c>
      <c r="D39" s="400" t="n">
        <f aca="false">GrpE!$Q$13</f>
        <v>3</v>
      </c>
      <c r="E39" s="401" t="n">
        <f aca="false">GrpE!$R$13</f>
        <v>-2</v>
      </c>
      <c r="F39" s="402" t="n">
        <f aca="false">GrpE!$S$13</f>
        <v>2</v>
      </c>
      <c r="G39" s="403" t="s">
        <v>73</v>
      </c>
      <c r="H39" s="404" t="n">
        <f aca="false">GrpE!$T$13</f>
        <v>4</v>
      </c>
      <c r="I39" s="405" t="n">
        <f aca="false">GrpE!$U$13</f>
        <v>1</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73</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75</v>
      </c>
      <c r="C40" s="431" t="str">
        <f aca="false">GrpE!$P$14</f>
        <v>Romania</v>
      </c>
      <c r="D40" s="415" t="n">
        <f aca="false">GrpE!$Q$14</f>
        <v>0</v>
      </c>
      <c r="E40" s="416" t="n">
        <f aca="false">GrpE!$R$14</f>
        <v>-9</v>
      </c>
      <c r="F40" s="417" t="n">
        <f aca="false">GrpE!$S$14</f>
        <v>0</v>
      </c>
      <c r="G40" s="418" t="s">
        <v>73</v>
      </c>
      <c r="H40" s="419" t="n">
        <f aca="false">GrpE!$T$14</f>
        <v>9</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73</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57</v>
      </c>
      <c r="C45" s="431" t="str">
        <f aca="false">GrpF!$P$11</f>
        <v>Portugal</v>
      </c>
      <c r="D45" s="384" t="n">
        <f aca="false">GrpF!$Q$11</f>
        <v>9</v>
      </c>
      <c r="E45" s="385" t="n">
        <f aca="false">GrpF!$R$11</f>
        <v>11</v>
      </c>
      <c r="F45" s="386" t="n">
        <f aca="false">GrpF!$S$11</f>
        <v>11</v>
      </c>
      <c r="G45" s="387" t="s">
        <v>73</v>
      </c>
      <c r="H45" s="388" t="n">
        <f aca="false">GrpF!$T$11</f>
        <v>0</v>
      </c>
      <c r="I45" s="389" t="n">
        <f aca="false">GrpF!$U$11</f>
        <v>3</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73</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58</v>
      </c>
      <c r="C46" s="431" t="str">
        <f aca="false">GrpF!$P$12</f>
        <v>Czechia</v>
      </c>
      <c r="D46" s="400" t="n">
        <f aca="false">GrpF!$Q$12</f>
        <v>6</v>
      </c>
      <c r="E46" s="401" t="n">
        <f aca="false">GrpF!$R$12</f>
        <v>2</v>
      </c>
      <c r="F46" s="402" t="n">
        <f aca="false">GrpF!$S$12</f>
        <v>5</v>
      </c>
      <c r="G46" s="403" t="s">
        <v>73</v>
      </c>
      <c r="H46" s="404" t="n">
        <f aca="false">GrpF!$T$12</f>
        <v>3</v>
      </c>
      <c r="I46" s="405" t="n">
        <f aca="false">GrpF!$U$12</f>
        <v>2</v>
      </c>
      <c r="L46" s="406" t="str">
        <f aca="false">GrpF!$AD$12</f>
        <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73</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74</v>
      </c>
      <c r="C47" s="431" t="str">
        <f aca="false">GrpF!$P$13</f>
        <v>Türkiye</v>
      </c>
      <c r="D47" s="400" t="n">
        <f aca="false">GrpF!$Q$13</f>
        <v>3</v>
      </c>
      <c r="E47" s="401" t="n">
        <f aca="false">GrpF!$R$13</f>
        <v>-4</v>
      </c>
      <c r="F47" s="402" t="n">
        <f aca="false">GrpF!$S$13</f>
        <v>2</v>
      </c>
      <c r="G47" s="403" t="s">
        <v>73</v>
      </c>
      <c r="H47" s="404" t="n">
        <f aca="false">GrpF!$T$13</f>
        <v>6</v>
      </c>
      <c r="I47" s="405" t="n">
        <f aca="false">GrpF!$U$13</f>
        <v>1</v>
      </c>
      <c r="L47" s="406" t="str">
        <f aca="false">GrpF!$AD$13</f>
        <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73</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75</v>
      </c>
      <c r="C48" s="431" t="str">
        <f aca="false">GrpF!$P$14</f>
        <v>Georgia</v>
      </c>
      <c r="D48" s="415" t="n">
        <f aca="false">GrpF!$Q$14</f>
        <v>0</v>
      </c>
      <c r="E48" s="416" t="n">
        <f aca="false">GrpF!$R$14</f>
        <v>-9</v>
      </c>
      <c r="F48" s="417" t="n">
        <f aca="false">GrpF!$S$14</f>
        <v>1</v>
      </c>
      <c r="G48" s="418" t="s">
        <v>73</v>
      </c>
      <c r="H48" s="419" t="n">
        <f aca="false">GrpF!$T$14</f>
        <v>10</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73</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726562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76</v>
      </c>
      <c r="E4" s="434" t="s">
        <v>77</v>
      </c>
      <c r="F4" s="434" t="s">
        <v>78</v>
      </c>
      <c r="G4" s="434" t="s">
        <v>79</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61</v>
      </c>
      <c r="E6" s="440" t="s">
        <v>63</v>
      </c>
      <c r="F6" s="440" t="s">
        <v>62</v>
      </c>
      <c r="G6" s="441" t="s">
        <v>64</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80</v>
      </c>
      <c r="D8" s="446" t="s">
        <v>59</v>
      </c>
      <c r="E8" s="447" t="s">
        <v>60</v>
      </c>
      <c r="F8" s="447" t="s">
        <v>61</v>
      </c>
      <c r="G8" s="448" t="s">
        <v>63</v>
      </c>
    </row>
    <row r="9" customFormat="false" ht="22.5" hidden="false" customHeight="true" outlineLevel="0" collapsed="false">
      <c r="C9" s="445" t="s">
        <v>81</v>
      </c>
      <c r="D9" s="446" t="s">
        <v>59</v>
      </c>
      <c r="E9" s="447" t="s">
        <v>62</v>
      </c>
      <c r="F9" s="447" t="s">
        <v>61</v>
      </c>
      <c r="G9" s="448" t="s">
        <v>63</v>
      </c>
    </row>
    <row r="10" customFormat="false" ht="22.5" hidden="false" customHeight="true" outlineLevel="0" collapsed="false">
      <c r="C10" s="445" t="s">
        <v>82</v>
      </c>
      <c r="D10" s="446" t="s">
        <v>59</v>
      </c>
      <c r="E10" s="447" t="s">
        <v>64</v>
      </c>
      <c r="F10" s="447" t="s">
        <v>61</v>
      </c>
      <c r="G10" s="448" t="s">
        <v>63</v>
      </c>
    </row>
    <row r="11" customFormat="false" ht="22.5" hidden="false" customHeight="true" outlineLevel="0" collapsed="false">
      <c r="C11" s="445" t="s">
        <v>83</v>
      </c>
      <c r="D11" s="446" t="s">
        <v>60</v>
      </c>
      <c r="E11" s="447" t="s">
        <v>62</v>
      </c>
      <c r="F11" s="447" t="s">
        <v>59</v>
      </c>
      <c r="G11" s="448" t="s">
        <v>61</v>
      </c>
    </row>
    <row r="12" customFormat="false" ht="22.5" hidden="false" customHeight="true" outlineLevel="0" collapsed="false">
      <c r="C12" s="445" t="s">
        <v>84</v>
      </c>
      <c r="D12" s="446" t="s">
        <v>60</v>
      </c>
      <c r="E12" s="447" t="s">
        <v>64</v>
      </c>
      <c r="F12" s="447" t="s">
        <v>59</v>
      </c>
      <c r="G12" s="448" t="s">
        <v>61</v>
      </c>
    </row>
    <row r="13" customFormat="false" ht="22.5" hidden="false" customHeight="true" outlineLevel="0" collapsed="false">
      <c r="C13" s="445" t="s">
        <v>85</v>
      </c>
      <c r="D13" s="446" t="s">
        <v>62</v>
      </c>
      <c r="E13" s="447" t="s">
        <v>64</v>
      </c>
      <c r="F13" s="447" t="s">
        <v>61</v>
      </c>
      <c r="G13" s="448" t="s">
        <v>59</v>
      </c>
    </row>
    <row r="14" customFormat="false" ht="22.5" hidden="false" customHeight="true" outlineLevel="0" collapsed="false">
      <c r="C14" s="445" t="s">
        <v>86</v>
      </c>
      <c r="D14" s="446" t="s">
        <v>62</v>
      </c>
      <c r="E14" s="447" t="s">
        <v>60</v>
      </c>
      <c r="F14" s="447" t="s">
        <v>63</v>
      </c>
      <c r="G14" s="448" t="s">
        <v>59</v>
      </c>
    </row>
    <row r="15" customFormat="false" ht="22.5" hidden="false" customHeight="true" outlineLevel="0" collapsed="false">
      <c r="C15" s="445" t="s">
        <v>87</v>
      </c>
      <c r="D15" s="446" t="s">
        <v>64</v>
      </c>
      <c r="E15" s="447" t="s">
        <v>60</v>
      </c>
      <c r="F15" s="447" t="s">
        <v>63</v>
      </c>
      <c r="G15" s="448" t="s">
        <v>59</v>
      </c>
    </row>
    <row r="16" customFormat="false" ht="22.5" hidden="false" customHeight="true" outlineLevel="0" collapsed="false">
      <c r="C16" s="445" t="s">
        <v>88</v>
      </c>
      <c r="D16" s="446" t="s">
        <v>62</v>
      </c>
      <c r="E16" s="447" t="s">
        <v>64</v>
      </c>
      <c r="F16" s="447" t="s">
        <v>63</v>
      </c>
      <c r="G16" s="448" t="s">
        <v>59</v>
      </c>
    </row>
    <row r="17" customFormat="false" ht="22.5" hidden="false" customHeight="true" outlineLevel="0" collapsed="false">
      <c r="C17" s="445" t="s">
        <v>89</v>
      </c>
      <c r="D17" s="446" t="s">
        <v>62</v>
      </c>
      <c r="E17" s="447" t="s">
        <v>64</v>
      </c>
      <c r="F17" s="447" t="s">
        <v>60</v>
      </c>
      <c r="G17" s="448" t="s">
        <v>59</v>
      </c>
    </row>
    <row r="18" customFormat="false" ht="22.5" hidden="false" customHeight="true" outlineLevel="0" collapsed="false">
      <c r="C18" s="445" t="s">
        <v>90</v>
      </c>
      <c r="D18" s="446" t="s">
        <v>62</v>
      </c>
      <c r="E18" s="447" t="s">
        <v>60</v>
      </c>
      <c r="F18" s="447" t="s">
        <v>61</v>
      </c>
      <c r="G18" s="448" t="s">
        <v>63</v>
      </c>
    </row>
    <row r="19" customFormat="false" ht="22.5" hidden="false" customHeight="true" outlineLevel="0" collapsed="false">
      <c r="C19" s="445" t="s">
        <v>91</v>
      </c>
      <c r="D19" s="446" t="s">
        <v>64</v>
      </c>
      <c r="E19" s="447" t="s">
        <v>60</v>
      </c>
      <c r="F19" s="447" t="s">
        <v>63</v>
      </c>
      <c r="G19" s="448" t="s">
        <v>61</v>
      </c>
    </row>
    <row r="20" customFormat="false" ht="22.5" hidden="false" customHeight="true" outlineLevel="0" collapsed="false">
      <c r="C20" s="445" t="s">
        <v>92</v>
      </c>
      <c r="D20" s="446" t="s">
        <v>64</v>
      </c>
      <c r="E20" s="447" t="s">
        <v>62</v>
      </c>
      <c r="F20" s="447" t="s">
        <v>63</v>
      </c>
      <c r="G20" s="448" t="s">
        <v>61</v>
      </c>
    </row>
    <row r="21" customFormat="false" ht="22.5" hidden="false" customHeight="true" outlineLevel="0" collapsed="false">
      <c r="C21" s="445" t="s">
        <v>93</v>
      </c>
      <c r="D21" s="446" t="s">
        <v>64</v>
      </c>
      <c r="E21" s="447" t="s">
        <v>62</v>
      </c>
      <c r="F21" s="447" t="s">
        <v>60</v>
      </c>
      <c r="G21" s="448" t="s">
        <v>61</v>
      </c>
    </row>
    <row r="22" customFormat="false" ht="22.5" hidden="false" customHeight="true" outlineLevel="0" collapsed="false">
      <c r="C22" s="449" t="s">
        <v>94</v>
      </c>
      <c r="D22" s="450" t="s">
        <v>64</v>
      </c>
      <c r="E22" s="451" t="s">
        <v>62</v>
      </c>
      <c r="F22" s="451" t="s">
        <v>60</v>
      </c>
      <c r="G22" s="452" t="s">
        <v>63</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EAC1C956-B6D7-415D-B6F1-4E379DC643D7}">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726562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95</v>
      </c>
      <c r="F1" s="432" t="str">
        <f aca="false">Language!$E$89</f>
        <v>Choose language</v>
      </c>
      <c r="G1" s="432"/>
      <c r="H1" s="432"/>
      <c r="I1" s="432"/>
      <c r="J1" s="432"/>
      <c r="K1" s="454"/>
      <c r="L1" s="454"/>
      <c r="M1" s="455" t="str">
        <f aca="false">Language!$E$145</f>
        <v>Click here and choose language:</v>
      </c>
      <c r="N1" s="456" t="s">
        <v>96</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96</v>
      </c>
      <c r="C3" s="464" t="n">
        <f aca="false">IF(AND($N$1&lt;&gt;B4,$N$1&lt;&gt;B5,$N$1&lt;&gt;B6,$N$1&lt;&gt;B7,$N$1&lt;&gt;B8,$N$1&lt;&gt;B9,$N$1&lt;&gt;B10,$N$1&lt;&gt;B11),1,0)</f>
        <v>1</v>
      </c>
      <c r="D3" s="465" t="s">
        <v>97</v>
      </c>
      <c r="E3" s="466"/>
      <c r="F3" s="467" t="s">
        <v>96</v>
      </c>
      <c r="G3" s="468" t="s">
        <v>98</v>
      </c>
      <c r="H3" s="468" t="s">
        <v>99</v>
      </c>
      <c r="I3" s="468" t="s">
        <v>100</v>
      </c>
      <c r="J3" s="468" t="s">
        <v>101</v>
      </c>
      <c r="K3" s="468" t="s">
        <v>102</v>
      </c>
      <c r="L3" s="468" t="s">
        <v>103</v>
      </c>
      <c r="M3" s="468" t="s">
        <v>104</v>
      </c>
      <c r="N3" s="468" t="s">
        <v>105</v>
      </c>
      <c r="O3" s="469" t="s">
        <v>106</v>
      </c>
      <c r="P3" s="48"/>
    </row>
    <row r="4" customFormat="false" ht="14.5" hidden="false" customHeight="false" outlineLevel="0" collapsed="false">
      <c r="B4" s="0" t="s">
        <v>105</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103</v>
      </c>
      <c r="C5" s="464" t="n">
        <f aca="false">IF($N$1=B5,1,0)</f>
        <v>0</v>
      </c>
      <c r="D5" s="471" t="n">
        <v>1</v>
      </c>
      <c r="E5" s="463" t="str">
        <f aca="false">IF($C$3,F5,IF($C$11,G5,IF($C$9,H5,IF($C$7,I5,IF($C$8,J5,IF($C$6,K5,IF($C$5,L5,IF($C$10,M5,IF($C$4,N5,IF(O5&lt;&gt;"",O5,F5))))))))))</f>
        <v>Portugal</v>
      </c>
      <c r="F5" s="472" t="s">
        <v>107</v>
      </c>
      <c r="G5" s="473" t="s">
        <v>107</v>
      </c>
      <c r="H5" s="474" t="s">
        <v>108</v>
      </c>
      <c r="I5" s="475" t="s">
        <v>107</v>
      </c>
      <c r="J5" s="474" t="s">
        <v>107</v>
      </c>
      <c r="K5" s="476" t="s">
        <v>107</v>
      </c>
      <c r="L5" s="477" t="s">
        <v>107</v>
      </c>
      <c r="M5" s="475" t="s">
        <v>107</v>
      </c>
      <c r="N5" s="477" t="s">
        <v>109</v>
      </c>
      <c r="O5" s="478"/>
    </row>
    <row r="6" customFormat="false" ht="14.5" hidden="false" customHeight="false" outlineLevel="0" collapsed="false">
      <c r="B6" s="463" t="s">
        <v>102</v>
      </c>
      <c r="C6" s="464" t="n">
        <f aca="false">IF($N$1=B6,1,0)</f>
        <v>0</v>
      </c>
      <c r="D6" s="471" t="n">
        <v>2</v>
      </c>
      <c r="E6" s="463" t="str">
        <f aca="false">IF($C$3,F6,IF($C$11,G6,IF($C$9,H6,IF($C$7,I6,IF($C$8,J6,IF($C$6,K6,IF($C$5,L6,IF($C$10,M6,IF($C$4,N6,IF(O6&lt;&gt;"",O6,F6))))))))))</f>
        <v>France</v>
      </c>
      <c r="F6" s="472" t="s">
        <v>110</v>
      </c>
      <c r="G6" s="473" t="s">
        <v>111</v>
      </c>
      <c r="H6" s="474" t="s">
        <v>111</v>
      </c>
      <c r="I6" s="475" t="s">
        <v>110</v>
      </c>
      <c r="J6" s="474" t="s">
        <v>112</v>
      </c>
      <c r="K6" s="476" t="s">
        <v>113</v>
      </c>
      <c r="L6" s="477" t="s">
        <v>114</v>
      </c>
      <c r="M6" s="475" t="s">
        <v>115</v>
      </c>
      <c r="N6" s="477" t="s">
        <v>116</v>
      </c>
      <c r="O6" s="478"/>
    </row>
    <row r="7" customFormat="false" ht="14.5" hidden="false" customHeight="false" outlineLevel="0" collapsed="false">
      <c r="B7" s="463" t="s">
        <v>100</v>
      </c>
      <c r="C7" s="464" t="n">
        <f aca="false">IF($N$1=B7,1,0)</f>
        <v>0</v>
      </c>
      <c r="D7" s="471" t="n">
        <v>3</v>
      </c>
      <c r="E7" s="463" t="str">
        <f aca="false">IF($C$3,F7,IF($C$11,G7,IF($C$9,H7,IF($C$7,I7,IF($C$8,J7,IF($C$6,K7,IF($C$5,L7,IF($C$10,M7,IF($C$4,N7,IF(O7&lt;&gt;"",O7,F7))))))))))</f>
        <v>Spain</v>
      </c>
      <c r="F7" s="472" t="s">
        <v>117</v>
      </c>
      <c r="G7" s="473" t="s">
        <v>118</v>
      </c>
      <c r="H7" s="474" t="s">
        <v>119</v>
      </c>
      <c r="I7" s="475" t="s">
        <v>120</v>
      </c>
      <c r="J7" s="474" t="s">
        <v>121</v>
      </c>
      <c r="K7" s="476" t="s">
        <v>122</v>
      </c>
      <c r="L7" s="477" t="s">
        <v>121</v>
      </c>
      <c r="M7" s="475" t="s">
        <v>123</v>
      </c>
      <c r="N7" s="477" t="s">
        <v>124</v>
      </c>
      <c r="O7" s="478"/>
    </row>
    <row r="8" customFormat="false" ht="14.5" hidden="false" customHeight="false" outlineLevel="0" collapsed="false">
      <c r="B8" s="0" t="s">
        <v>101</v>
      </c>
      <c r="C8" s="464" t="n">
        <f aca="false">IF($N$1=B8,1,0)</f>
        <v>0</v>
      </c>
      <c r="D8" s="471" t="n">
        <v>4</v>
      </c>
      <c r="E8" s="463" t="str">
        <f aca="false">IF($C$3,F8,IF($C$11,G8,IF($C$9,H8,IF($C$7,I8,IF($C$8,J8,IF($C$6,K8,IF($C$5,L8,IF($C$10,M8,IF($C$4,N8,IF(O8&lt;&gt;"",O8,F8))))))))))</f>
        <v>Belgium</v>
      </c>
      <c r="F8" s="472" t="s">
        <v>125</v>
      </c>
      <c r="G8" s="473" t="s">
        <v>126</v>
      </c>
      <c r="H8" s="474" t="s">
        <v>127</v>
      </c>
      <c r="I8" s="475" t="s">
        <v>128</v>
      </c>
      <c r="J8" s="474" t="s">
        <v>129</v>
      </c>
      <c r="K8" s="476" t="s">
        <v>130</v>
      </c>
      <c r="L8" s="477" t="s">
        <v>129</v>
      </c>
      <c r="M8" s="475" t="s">
        <v>126</v>
      </c>
      <c r="N8" s="477" t="s">
        <v>131</v>
      </c>
      <c r="O8" s="478"/>
    </row>
    <row r="9" customFormat="false" ht="14.5" hidden="false" customHeight="false" outlineLevel="0" collapsed="false">
      <c r="B9" s="463" t="s">
        <v>99</v>
      </c>
      <c r="C9" s="464" t="n">
        <f aca="false">IF($N$1=B9,1,0)</f>
        <v>0</v>
      </c>
      <c r="D9" s="471" t="n">
        <v>5</v>
      </c>
      <c r="E9" s="463" t="str">
        <f aca="false">IF($C$3,F9,IF($C$11,G9,IF($C$9,H9,IF($C$7,I9,IF($C$8,J9,IF($C$6,K9,IF($C$5,L9,IF($C$10,M9,IF($C$4,N9,IF(O9&lt;&gt;"",O9,F9))))))))))</f>
        <v>England</v>
      </c>
      <c r="F9" s="472" t="s">
        <v>132</v>
      </c>
      <c r="G9" s="473" t="s">
        <v>133</v>
      </c>
      <c r="H9" s="474" t="s">
        <v>134</v>
      </c>
      <c r="I9" s="475" t="s">
        <v>135</v>
      </c>
      <c r="J9" s="474" t="s">
        <v>132</v>
      </c>
      <c r="K9" s="476" t="s">
        <v>136</v>
      </c>
      <c r="L9" s="477" t="s">
        <v>132</v>
      </c>
      <c r="M9" s="475" t="s">
        <v>133</v>
      </c>
      <c r="N9" s="477" t="s">
        <v>137</v>
      </c>
      <c r="O9" s="478"/>
    </row>
    <row r="10" customFormat="false" ht="14.5" hidden="false" customHeight="false" outlineLevel="0" collapsed="false">
      <c r="B10" s="0" t="s">
        <v>104</v>
      </c>
      <c r="C10" s="464" t="n">
        <f aca="false">IF($N$1=B10,1,0)</f>
        <v>0</v>
      </c>
      <c r="D10" s="471" t="n">
        <v>6</v>
      </c>
      <c r="E10" s="463" t="str">
        <f aca="false">IF($C$3,F10,IF($C$11,G10,IF($C$9,H10,IF($C$7,I10,IF($C$8,J10,IF($C$6,K10,IF($C$5,L10,IF($C$10,M10,IF($C$4,N10,IF(O10&lt;&gt;"",O10,F10))))))))))</f>
        <v>Hungary</v>
      </c>
      <c r="F10" s="472" t="s">
        <v>138</v>
      </c>
      <c r="G10" s="473" t="s">
        <v>139</v>
      </c>
      <c r="H10" s="474" t="s">
        <v>140</v>
      </c>
      <c r="I10" s="475" t="s">
        <v>141</v>
      </c>
      <c r="J10" s="474" t="s">
        <v>142</v>
      </c>
      <c r="K10" s="476" t="s">
        <v>143</v>
      </c>
      <c r="L10" s="477" t="s">
        <v>142</v>
      </c>
      <c r="M10" s="475" t="s">
        <v>144</v>
      </c>
      <c r="N10" s="477" t="s">
        <v>145</v>
      </c>
      <c r="O10" s="478"/>
    </row>
    <row r="11" customFormat="false" ht="14.5" hidden="false" customHeight="false" outlineLevel="0" collapsed="false">
      <c r="B11" s="463" t="s">
        <v>98</v>
      </c>
      <c r="C11" s="464" t="n">
        <f aca="false">IF($N$1=B11,1,0)</f>
        <v>0</v>
      </c>
      <c r="D11" s="471" t="n">
        <v>7</v>
      </c>
      <c r="E11" s="463" t="str">
        <f aca="false">IF($C$3,F11,IF($C$11,G11,IF($C$9,H11,IF($C$7,I11,IF($C$8,J11,IF($C$6,K11,IF($C$5,L11,IF($C$10,M11,IF($C$4,N11,IF(O11&lt;&gt;"",O11,F11))))))))))</f>
        <v>Türkiye</v>
      </c>
      <c r="F11" s="472" t="s">
        <v>146</v>
      </c>
      <c r="G11" s="473" t="s">
        <v>147</v>
      </c>
      <c r="H11" s="474" t="s">
        <v>148</v>
      </c>
      <c r="I11" s="475" t="s">
        <v>149</v>
      </c>
      <c r="J11" s="474" t="s">
        <v>150</v>
      </c>
      <c r="K11" s="476" t="s">
        <v>151</v>
      </c>
      <c r="L11" s="477" t="s">
        <v>152</v>
      </c>
      <c r="M11" s="475" t="s">
        <v>153</v>
      </c>
      <c r="N11" s="477" t="s">
        <v>154</v>
      </c>
      <c r="O11" s="478"/>
    </row>
    <row r="12" customFormat="false" ht="14.5" hidden="false" customHeight="false" outlineLevel="0" collapsed="false">
      <c r="B12" s="463" t="s">
        <v>106</v>
      </c>
      <c r="C12" s="464" t="n">
        <f aca="false">IF($N$1=B12,1,0)</f>
        <v>0</v>
      </c>
      <c r="D12" s="471" t="n">
        <v>8</v>
      </c>
      <c r="E12" s="463" t="str">
        <f aca="false">IF($C$3,F12,IF($C$11,G12,IF($C$9,H12,IF($C$7,I12,IF($C$8,J12,IF($C$6,K12,IF($C$5,L12,IF($C$10,M12,IF($C$4,N12,IF(O12&lt;&gt;"",O12,F12))))))))))</f>
        <v>Romania</v>
      </c>
      <c r="F12" s="472" t="s">
        <v>155</v>
      </c>
      <c r="G12" s="473" t="s">
        <v>156</v>
      </c>
      <c r="H12" s="474" t="s">
        <v>155</v>
      </c>
      <c r="I12" s="475" t="s">
        <v>157</v>
      </c>
      <c r="J12" s="474" t="s">
        <v>158</v>
      </c>
      <c r="K12" s="476" t="s">
        <v>159</v>
      </c>
      <c r="L12" s="477" t="s">
        <v>160</v>
      </c>
      <c r="M12" s="475" t="s">
        <v>161</v>
      </c>
      <c r="N12" s="477" t="s">
        <v>162</v>
      </c>
      <c r="O12" s="478"/>
    </row>
    <row r="13" customFormat="false" ht="14.5" hidden="false" customHeight="false" outlineLevel="0" collapsed="false">
      <c r="D13" s="471" t="n">
        <v>9</v>
      </c>
      <c r="E13" s="463" t="str">
        <f aca="false">IF($C$3,F13,IF($C$11,G13,IF($C$9,H13,IF($C$7,I13,IF($C$8,J13,IF($C$6,K13,IF($C$5,L13,IF($C$10,M13,IF($C$4,N13,IF(O13&lt;&gt;"",O13,F13))))))))))</f>
        <v>Denmark</v>
      </c>
      <c r="F13" s="472" t="s">
        <v>163</v>
      </c>
      <c r="G13" s="473" t="s">
        <v>164</v>
      </c>
      <c r="H13" s="474" t="s">
        <v>165</v>
      </c>
      <c r="I13" s="475" t="s">
        <v>166</v>
      </c>
      <c r="J13" s="474" t="s">
        <v>167</v>
      </c>
      <c r="K13" s="476" t="s">
        <v>168</v>
      </c>
      <c r="L13" s="477" t="s">
        <v>169</v>
      </c>
      <c r="M13" s="475" t="s">
        <v>164</v>
      </c>
      <c r="N13" s="477" t="s">
        <v>170</v>
      </c>
      <c r="O13" s="478"/>
    </row>
    <row r="14" customFormat="false" ht="14.5" hidden="false" customHeight="false" outlineLevel="0" collapsed="false">
      <c r="D14" s="471" t="n">
        <v>10</v>
      </c>
      <c r="E14" s="463" t="str">
        <f aca="false">IF($C$3,F14,IF($C$11,G14,IF($C$9,H14,IF($C$7,I14,IF($C$8,J14,IF($C$6,K14,IF($C$5,L14,IF($C$10,M14,IF($C$4,N14,IF(O14&lt;&gt;"",O14,F14))))))))))</f>
        <v>Albania</v>
      </c>
      <c r="F14" s="472" t="s">
        <v>171</v>
      </c>
      <c r="G14" s="473" t="s">
        <v>171</v>
      </c>
      <c r="H14" s="474" t="s">
        <v>171</v>
      </c>
      <c r="I14" s="475" t="s">
        <v>172</v>
      </c>
      <c r="J14" s="474" t="s">
        <v>173</v>
      </c>
      <c r="K14" s="476" t="s">
        <v>174</v>
      </c>
      <c r="L14" s="477" t="s">
        <v>173</v>
      </c>
      <c r="M14" s="475" t="s">
        <v>175</v>
      </c>
      <c r="N14" s="477" t="s">
        <v>176</v>
      </c>
      <c r="O14" s="478"/>
    </row>
    <row r="15" customFormat="false" ht="14.5" hidden="false" customHeight="false" outlineLevel="0" collapsed="false">
      <c r="D15" s="471" t="n">
        <v>11</v>
      </c>
      <c r="E15" s="463" t="str">
        <f aca="false">IF($C$3,F15,IF($C$11,G15,IF($C$9,H15,IF($C$7,I15,IF($C$8,J15,IF($C$6,K15,IF($C$5,L15,IF($C$10,M15,IF($C$4,N15,IF(O15&lt;&gt;"",O15,F15))))))))))</f>
        <v>Austria</v>
      </c>
      <c r="F15" s="472" t="s">
        <v>177</v>
      </c>
      <c r="G15" s="473" t="s">
        <v>177</v>
      </c>
      <c r="H15" s="474" t="s">
        <v>177</v>
      </c>
      <c r="I15" s="475" t="s">
        <v>178</v>
      </c>
      <c r="J15" s="474" t="s">
        <v>179</v>
      </c>
      <c r="K15" s="476" t="s">
        <v>180</v>
      </c>
      <c r="L15" s="477" t="s">
        <v>181</v>
      </c>
      <c r="M15" s="475" t="s">
        <v>182</v>
      </c>
      <c r="N15" s="477" t="s">
        <v>183</v>
      </c>
      <c r="O15" s="478"/>
    </row>
    <row r="16" customFormat="false" ht="14.5" hidden="false" customHeight="false" outlineLevel="0" collapsed="false">
      <c r="D16" s="471" t="n">
        <v>12</v>
      </c>
      <c r="E16" s="463" t="str">
        <f aca="false">IF($C$3,F16,IF($C$11,G16,IF($C$9,H16,IF($C$7,I16,IF($C$8,J16,IF($C$6,K16,IF($C$5,L16,IF($C$10,M16,IF($C$4,N16,IF(O16&lt;&gt;"",O16,F16))))))))))</f>
        <v>Netherlands</v>
      </c>
      <c r="F16" s="472" t="s">
        <v>184</v>
      </c>
      <c r="G16" s="473" t="s">
        <v>185</v>
      </c>
      <c r="H16" s="474" t="s">
        <v>186</v>
      </c>
      <c r="I16" s="475" t="s">
        <v>187</v>
      </c>
      <c r="J16" s="474" t="s">
        <v>188</v>
      </c>
      <c r="K16" s="476" t="s">
        <v>189</v>
      </c>
      <c r="L16" s="477" t="s">
        <v>190</v>
      </c>
      <c r="M16" s="475" t="s">
        <v>191</v>
      </c>
      <c r="N16" s="477" t="s">
        <v>192</v>
      </c>
      <c r="O16" s="478"/>
    </row>
    <row r="17" customFormat="false" ht="14.5" hidden="false" customHeight="false" outlineLevel="0" collapsed="false">
      <c r="D17" s="471" t="n">
        <v>13</v>
      </c>
      <c r="E17" s="463" t="str">
        <f aca="false">IF($C$3,F17,IF($C$11,G17,IF($C$9,H17,IF($C$7,I17,IF($C$8,J17,IF($C$6,K17,IF($C$5,L17,IF($C$10,M17,IF($C$4,N17,IF(O17&lt;&gt;"",O17,F17))))))))))</f>
        <v>Scotland</v>
      </c>
      <c r="F17" s="472" t="s">
        <v>193</v>
      </c>
      <c r="G17" s="473" t="s">
        <v>194</v>
      </c>
      <c r="H17" s="474" t="s">
        <v>195</v>
      </c>
      <c r="I17" s="475" t="s">
        <v>196</v>
      </c>
      <c r="J17" s="474" t="s">
        <v>197</v>
      </c>
      <c r="K17" s="476" t="s">
        <v>198</v>
      </c>
      <c r="L17" s="477" t="s">
        <v>199</v>
      </c>
      <c r="M17" s="475" t="s">
        <v>200</v>
      </c>
      <c r="N17" s="477" t="s">
        <v>201</v>
      </c>
      <c r="O17" s="478"/>
    </row>
    <row r="18" customFormat="false" ht="14.5" hidden="false" customHeight="false" outlineLevel="0" collapsed="false">
      <c r="D18" s="471" t="n">
        <v>14</v>
      </c>
      <c r="E18" s="463" t="str">
        <f aca="false">IF($C$3,F18,IF($C$11,G18,IF($C$9,H18,IF($C$7,I18,IF($C$8,J18,IF($C$6,K18,IF($C$5,L18,IF($C$10,M18,IF($C$4,N18,IF(O18&lt;&gt;"",O18,F18))))))))))</f>
        <v>Croatia</v>
      </c>
      <c r="F18" s="472" t="s">
        <v>202</v>
      </c>
      <c r="G18" s="473" t="s">
        <v>203</v>
      </c>
      <c r="H18" s="474" t="s">
        <v>204</v>
      </c>
      <c r="I18" s="475" t="s">
        <v>205</v>
      </c>
      <c r="J18" s="474" t="s">
        <v>206</v>
      </c>
      <c r="K18" s="476" t="s">
        <v>207</v>
      </c>
      <c r="L18" s="477" t="s">
        <v>206</v>
      </c>
      <c r="M18" s="475" t="s">
        <v>208</v>
      </c>
      <c r="N18" s="477" t="s">
        <v>209</v>
      </c>
      <c r="O18" s="478"/>
    </row>
    <row r="19" customFormat="false" ht="14.5" hidden="false" customHeight="false" outlineLevel="0" collapsed="false">
      <c r="D19" s="471" t="n">
        <v>15</v>
      </c>
      <c r="E19" s="463" t="str">
        <f aca="false">IF($C$3,F19,IF($C$11,G19,IF($C$9,H19,IF($C$7,I19,IF($C$8,J19,IF($C$6,K19,IF($C$5,L19,IF($C$10,M19,IF($C$4,N19,IF(O19&lt;&gt;"",O19,F19))))))))))</f>
        <v>Slovenia</v>
      </c>
      <c r="F19" s="472" t="s">
        <v>210</v>
      </c>
      <c r="G19" s="473" t="s">
        <v>211</v>
      </c>
      <c r="H19" s="474" t="s">
        <v>210</v>
      </c>
      <c r="I19" s="475" t="s">
        <v>212</v>
      </c>
      <c r="J19" s="474" t="s">
        <v>213</v>
      </c>
      <c r="K19" s="476" t="s">
        <v>214</v>
      </c>
      <c r="L19" s="477" t="s">
        <v>215</v>
      </c>
      <c r="M19" s="475" t="s">
        <v>216</v>
      </c>
      <c r="N19" s="477" t="s">
        <v>217</v>
      </c>
      <c r="O19" s="478"/>
    </row>
    <row r="20" customFormat="false" ht="14.5" hidden="false" customHeight="false" outlineLevel="0" collapsed="false">
      <c r="D20" s="471" t="n">
        <v>16</v>
      </c>
      <c r="E20" s="463" t="str">
        <f aca="false">IF($C$3,F20,IF($C$11,G20,IF($C$9,H20,IF($C$7,I20,IF($C$8,J20,IF($C$6,K20,IF($C$5,L20,IF($C$10,M20,IF($C$4,N20,IF(O20&lt;&gt;"",O20,F20))))))))))</f>
        <v>Slovakia</v>
      </c>
      <c r="F20" s="472" t="s">
        <v>218</v>
      </c>
      <c r="G20" s="473" t="s">
        <v>219</v>
      </c>
      <c r="H20" s="474" t="s">
        <v>220</v>
      </c>
      <c r="I20" s="475" t="s">
        <v>221</v>
      </c>
      <c r="J20" s="474" t="s">
        <v>222</v>
      </c>
      <c r="K20" s="476" t="s">
        <v>223</v>
      </c>
      <c r="L20" s="477" t="s">
        <v>224</v>
      </c>
      <c r="M20" s="475" t="s">
        <v>225</v>
      </c>
      <c r="N20" s="477" t="s">
        <v>226</v>
      </c>
      <c r="O20" s="478"/>
    </row>
    <row r="21" customFormat="false" ht="14.5" hidden="false" customHeight="false" outlineLevel="0" collapsed="false">
      <c r="D21" s="471" t="n">
        <v>17</v>
      </c>
      <c r="E21" s="463" t="str">
        <f aca="false">IF($C$3,F21,IF($C$11,G21,IF($C$9,H21,IF($C$7,I21,IF($C$8,J21,IF($C$6,K21,IF($C$5,L21,IF($C$10,M21,IF($C$4,N21,IF(O21&lt;&gt;"",O21,F21))))))))))</f>
        <v>Czechia</v>
      </c>
      <c r="F21" s="472" t="s">
        <v>227</v>
      </c>
      <c r="G21" s="473" t="s">
        <v>228</v>
      </c>
      <c r="H21" s="474" t="s">
        <v>229</v>
      </c>
      <c r="I21" s="475" t="s">
        <v>230</v>
      </c>
      <c r="J21" s="474" t="s">
        <v>231</v>
      </c>
      <c r="K21" s="476" t="s">
        <v>232</v>
      </c>
      <c r="L21" s="477" t="s">
        <v>233</v>
      </c>
      <c r="M21" s="475" t="s">
        <v>234</v>
      </c>
      <c r="N21" s="477" t="s">
        <v>235</v>
      </c>
      <c r="O21" s="478"/>
    </row>
    <row r="22" customFormat="false" ht="14.5" hidden="false" customHeight="false" outlineLevel="0" collapsed="false">
      <c r="D22" s="471" t="n">
        <v>18</v>
      </c>
      <c r="E22" s="463" t="str">
        <f aca="false">IF($C$3,F22,IF($C$11,G22,IF($C$9,H22,IF($C$7,I22,IF($C$8,J22,IF($C$6,K22,IF($C$5,L22,IF($C$10,M22,IF($C$4,N22,IF(O22&lt;&gt;"",O22,F22))))))))))</f>
        <v>Italy</v>
      </c>
      <c r="F22" s="472" t="s">
        <v>236</v>
      </c>
      <c r="G22" s="473" t="s">
        <v>237</v>
      </c>
      <c r="H22" s="474" t="s">
        <v>237</v>
      </c>
      <c r="I22" s="475" t="s">
        <v>238</v>
      </c>
      <c r="J22" s="474" t="s">
        <v>239</v>
      </c>
      <c r="K22" s="476" t="s">
        <v>240</v>
      </c>
      <c r="L22" s="477" t="s">
        <v>239</v>
      </c>
      <c r="M22" s="475" t="s">
        <v>241</v>
      </c>
      <c r="N22" s="477" t="s">
        <v>242</v>
      </c>
      <c r="O22" s="478"/>
    </row>
    <row r="23" customFormat="false" ht="14.5" hidden="false" customHeight="false" outlineLevel="0" collapsed="false">
      <c r="D23" s="471" t="n">
        <v>19</v>
      </c>
      <c r="E23" s="463" t="str">
        <f aca="false">IF($C$3,F23,IF($C$11,G23,IF($C$9,H23,IF($C$7,I23,IF($C$8,J23,IF($C$6,K23,IF($C$5,L23,IF($C$10,M23,IF($C$4,N23,IF(O23&lt;&gt;"",O23,F23))))))))))</f>
        <v>Serbia</v>
      </c>
      <c r="F23" s="472" t="s">
        <v>243</v>
      </c>
      <c r="G23" s="473" t="s">
        <v>243</v>
      </c>
      <c r="H23" s="474" t="s">
        <v>243</v>
      </c>
      <c r="I23" s="475" t="s">
        <v>244</v>
      </c>
      <c r="J23" s="474" t="s">
        <v>245</v>
      </c>
      <c r="K23" s="476" t="s">
        <v>246</v>
      </c>
      <c r="L23" s="477" t="s">
        <v>245</v>
      </c>
      <c r="M23" s="475" t="s">
        <v>247</v>
      </c>
      <c r="N23" s="477" t="s">
        <v>248</v>
      </c>
      <c r="O23" s="478"/>
    </row>
    <row r="24" customFormat="false" ht="14.5" hidden="false" customHeight="false" outlineLevel="0" collapsed="false">
      <c r="D24" s="471" t="n">
        <v>20</v>
      </c>
      <c r="E24" s="463" t="str">
        <f aca="false">IF($C$3,F24,IF($C$11,G24,IF($C$9,H24,IF($C$7,I24,IF($C$8,J24,IF($C$6,K24,IF($C$5,L24,IF($C$10,M24,IF($C$4,N24,IF(O24&lt;&gt;"",O24,F24))))))))))</f>
        <v>Switzerland</v>
      </c>
      <c r="F24" s="472" t="s">
        <v>249</v>
      </c>
      <c r="G24" s="473" t="s">
        <v>250</v>
      </c>
      <c r="H24" s="474" t="s">
        <v>251</v>
      </c>
      <c r="I24" s="475" t="s">
        <v>252</v>
      </c>
      <c r="J24" s="474" t="s">
        <v>253</v>
      </c>
      <c r="K24" s="476" t="s">
        <v>254</v>
      </c>
      <c r="L24" s="477" t="s">
        <v>253</v>
      </c>
      <c r="M24" s="475" t="s">
        <v>255</v>
      </c>
      <c r="N24" s="477" t="s">
        <v>256</v>
      </c>
      <c r="O24" s="478"/>
    </row>
    <row r="25" customFormat="false" ht="14.5" hidden="false" customHeight="false" outlineLevel="0" collapsed="false">
      <c r="D25" s="471" t="n">
        <v>21</v>
      </c>
      <c r="E25" s="463" t="str">
        <f aca="false">IF($C$3,F25,IF($C$11,G25,IF($C$9,H25,IF($C$7,I25,IF($C$8,J25,IF($C$6,K25,IF($C$5,L25,IF($C$10,M25,IF($C$4,N25,IF(O25&lt;&gt;"",O25,F25))))))))))</f>
        <v>Ukraine</v>
      </c>
      <c r="F25" s="472" t="s">
        <v>257</v>
      </c>
      <c r="G25" s="473" t="s">
        <v>258</v>
      </c>
      <c r="H25" s="474" t="s">
        <v>259</v>
      </c>
      <c r="I25" s="475" t="s">
        <v>257</v>
      </c>
      <c r="J25" s="474" t="s">
        <v>257</v>
      </c>
      <c r="K25" s="476" t="s">
        <v>260</v>
      </c>
      <c r="L25" s="477" t="s">
        <v>257</v>
      </c>
      <c r="M25" s="475" t="s">
        <v>261</v>
      </c>
      <c r="N25" s="477" t="s">
        <v>262</v>
      </c>
      <c r="O25" s="478"/>
    </row>
    <row r="26" customFormat="false" ht="14.5" hidden="false" customHeight="false" outlineLevel="0" collapsed="false">
      <c r="D26" s="471" t="n">
        <v>22</v>
      </c>
      <c r="E26" s="463" t="str">
        <f aca="false">IF($C$3,F26,IF($C$11,G26,IF($C$9,H26,IF($C$7,I26,IF($C$8,J26,IF($C$6,K26,IF($C$5,L26,IF($C$10,M26,IF($C$4,N26,IF(O26&lt;&gt;"",O26,F26))))))))))</f>
        <v>Greece</v>
      </c>
      <c r="F26" s="472" t="s">
        <v>263</v>
      </c>
      <c r="G26" s="473" t="s">
        <v>264</v>
      </c>
      <c r="H26" s="474" t="s">
        <v>264</v>
      </c>
      <c r="I26" s="475" t="s">
        <v>265</v>
      </c>
      <c r="J26" s="474" t="s">
        <v>266</v>
      </c>
      <c r="K26" s="476" t="s">
        <v>267</v>
      </c>
      <c r="L26" s="477" t="s">
        <v>268</v>
      </c>
      <c r="M26" s="475" t="s">
        <v>269</v>
      </c>
      <c r="N26" s="477" t="s">
        <v>270</v>
      </c>
      <c r="O26" s="478"/>
    </row>
    <row r="27" customFormat="false" ht="14.5" hidden="false" customHeight="false" outlineLevel="0" collapsed="false">
      <c r="D27" s="471" t="n">
        <v>23</v>
      </c>
      <c r="E27" s="463" t="str">
        <f aca="false">IF($C$3,F27,IF($C$11,G27,IF($C$9,H27,IF($C$7,I27,IF($C$8,J27,IF($C$6,K27,IF($C$5,L27,IF($C$10,M27,IF($C$4,N27,IF(O27&lt;&gt;"",O27,F27))))))))))</f>
        <v>Finland</v>
      </c>
      <c r="F27" s="472" t="s">
        <v>271</v>
      </c>
      <c r="G27" s="473" t="s">
        <v>272</v>
      </c>
      <c r="H27" s="474" t="s">
        <v>272</v>
      </c>
      <c r="I27" s="475" t="s">
        <v>273</v>
      </c>
      <c r="J27" s="474" t="s">
        <v>274</v>
      </c>
      <c r="K27" s="476" t="s">
        <v>271</v>
      </c>
      <c r="L27" s="477" t="s">
        <v>271</v>
      </c>
      <c r="M27" s="475" t="s">
        <v>275</v>
      </c>
      <c r="N27" s="477" t="s">
        <v>276</v>
      </c>
      <c r="O27" s="478"/>
    </row>
    <row r="28" customFormat="false" ht="14.5" hidden="false" customHeight="false" outlineLevel="0" collapsed="false">
      <c r="D28" s="471" t="n">
        <v>24</v>
      </c>
      <c r="E28" s="463" t="str">
        <f aca="false">IF($C$3,F28,IF($C$11,G28,IF($C$9,H28,IF($C$7,I28,IF($C$8,J28,IF($C$6,K28,IF($C$5,L28,IF($C$10,M28,IF($C$4,N28,IF(O28&lt;&gt;"",O28,F28))))))))))</f>
        <v>Wales</v>
      </c>
      <c r="F28" s="472" t="s">
        <v>277</v>
      </c>
      <c r="G28" s="473" t="s">
        <v>278</v>
      </c>
      <c r="H28" s="474" t="s">
        <v>279</v>
      </c>
      <c r="I28" s="475" t="s">
        <v>280</v>
      </c>
      <c r="J28" s="474" t="s">
        <v>277</v>
      </c>
      <c r="K28" s="476" t="s">
        <v>277</v>
      </c>
      <c r="L28" s="477" t="s">
        <v>277</v>
      </c>
      <c r="M28" s="475" t="s">
        <v>281</v>
      </c>
      <c r="N28" s="477" t="s">
        <v>282</v>
      </c>
      <c r="O28" s="478"/>
    </row>
    <row r="29" customFormat="false" ht="14.5" hidden="false" customHeight="false" outlineLevel="0" collapsed="false">
      <c r="D29" s="471" t="n">
        <v>25</v>
      </c>
      <c r="E29" s="463" t="str">
        <f aca="false">IF($C$3,F29,IF($C$11,G29,IF($C$9,H29,IF($C$7,I29,IF($C$8,J29,IF($C$6,K29,IF($C$5,L29,IF($C$10,M29,IF($C$4,N29,IF(O29&lt;&gt;"",O29,F29))))))))))</f>
        <v>Norway</v>
      </c>
      <c r="F29" s="472" t="s">
        <v>283</v>
      </c>
      <c r="G29" s="473" t="s">
        <v>284</v>
      </c>
      <c r="H29" s="474" t="s">
        <v>285</v>
      </c>
      <c r="I29" s="475" t="s">
        <v>286</v>
      </c>
      <c r="J29" s="474" t="s">
        <v>287</v>
      </c>
      <c r="K29" s="476" t="s">
        <v>288</v>
      </c>
      <c r="L29" s="477" t="s">
        <v>289</v>
      </c>
      <c r="M29" s="475" t="s">
        <v>284</v>
      </c>
      <c r="N29" s="477" t="s">
        <v>290</v>
      </c>
      <c r="O29" s="478"/>
    </row>
    <row r="30" customFormat="false" ht="14.5" hidden="false" customHeight="false" outlineLevel="0" collapsed="false">
      <c r="D30" s="471" t="n">
        <v>26</v>
      </c>
      <c r="E30" s="463" t="str">
        <f aca="false">IF($C$3,F30,IF($C$11,G30,IF($C$9,H30,IF($C$7,I30,IF($C$8,J30,IF($C$6,K30,IF($C$5,L30,IF($C$10,M30,IF($C$4,N30,IF(O30&lt;&gt;"",O30,F30))))))))))</f>
        <v>Poland</v>
      </c>
      <c r="F30" s="472" t="s">
        <v>291</v>
      </c>
      <c r="G30" s="473" t="s">
        <v>292</v>
      </c>
      <c r="H30" s="474" t="s">
        <v>292</v>
      </c>
      <c r="I30" s="475" t="s">
        <v>293</v>
      </c>
      <c r="J30" s="474" t="s">
        <v>294</v>
      </c>
      <c r="K30" s="476" t="s">
        <v>294</v>
      </c>
      <c r="L30" s="477" t="s">
        <v>294</v>
      </c>
      <c r="M30" s="475" t="s">
        <v>295</v>
      </c>
      <c r="N30" s="477" t="s">
        <v>296</v>
      </c>
      <c r="O30" s="478"/>
    </row>
    <row r="31" customFormat="false" ht="14.5" hidden="false" customHeight="false" outlineLevel="0" collapsed="false">
      <c r="D31" s="471" t="n">
        <v>27</v>
      </c>
      <c r="E31" s="463" t="str">
        <f aca="false">IF($C$3,F31,IF($C$11,G31,IF($C$9,H31,IF($C$7,I31,IF($C$8,J31,IF($C$6,K31,IF($C$5,L31,IF($C$10,M31,IF($C$4,N31,IF(O31&lt;&gt;"",O31,F31))))))))))</f>
        <v>Montenegro</v>
      </c>
      <c r="F31" s="472" t="s">
        <v>297</v>
      </c>
      <c r="G31" s="473" t="s">
        <v>297</v>
      </c>
      <c r="H31" s="474" t="s">
        <v>297</v>
      </c>
      <c r="I31" s="475" t="s">
        <v>298</v>
      </c>
      <c r="J31" s="474" t="s">
        <v>297</v>
      </c>
      <c r="K31" s="476" t="s">
        <v>297</v>
      </c>
      <c r="L31" s="477" t="s">
        <v>297</v>
      </c>
      <c r="M31" s="475" t="s">
        <v>297</v>
      </c>
      <c r="N31" s="477" t="s">
        <v>299</v>
      </c>
      <c r="O31" s="478"/>
    </row>
    <row r="32" customFormat="false" ht="14.5" hidden="false" customHeight="false" outlineLevel="0" collapsed="false">
      <c r="D32" s="471" t="n">
        <v>28</v>
      </c>
      <c r="E32" s="463" t="str">
        <f aca="false">IF($C$3,F32,IF($C$11,G32,IF($C$9,H32,IF($C$7,I32,IF($C$8,J32,IF($C$6,K32,IF($C$5,L32,IF($C$10,M32,IF($C$4,N32,IF(O32&lt;&gt;"",O32,F32))))))))))</f>
        <v>Luxembourg</v>
      </c>
      <c r="F32" s="472" t="s">
        <v>300</v>
      </c>
      <c r="G32" s="473" t="s">
        <v>301</v>
      </c>
      <c r="H32" s="474" t="s">
        <v>302</v>
      </c>
      <c r="I32" s="475" t="s">
        <v>300</v>
      </c>
      <c r="J32" s="474" t="s">
        <v>303</v>
      </c>
      <c r="K32" s="476" t="s">
        <v>303</v>
      </c>
      <c r="L32" s="477" t="s">
        <v>300</v>
      </c>
      <c r="M32" s="475" t="s">
        <v>301</v>
      </c>
      <c r="N32" s="477" t="s">
        <v>304</v>
      </c>
      <c r="O32" s="478"/>
    </row>
    <row r="33" customFormat="false" ht="14.5" hidden="false" customHeight="false" outlineLevel="0" collapsed="false">
      <c r="D33" s="471" t="n">
        <v>29</v>
      </c>
      <c r="E33" s="463" t="str">
        <f aca="false">IF($C$3,F33,IF($C$11,G33,IF($C$9,H33,IF($C$7,I33,IF($C$8,J33,IF($C$6,K33,IF($C$5,L33,IF($C$10,M33,IF($C$4,N33,IF(O33&lt;&gt;"",O33,F33))))))))))</f>
        <v>Sweden</v>
      </c>
      <c r="F33" s="472" t="s">
        <v>305</v>
      </c>
      <c r="G33" s="473" t="s">
        <v>306</v>
      </c>
      <c r="H33" s="474" t="s">
        <v>307</v>
      </c>
      <c r="I33" s="475" t="s">
        <v>308</v>
      </c>
      <c r="J33" s="474" t="s">
        <v>309</v>
      </c>
      <c r="K33" s="476" t="s">
        <v>310</v>
      </c>
      <c r="L33" s="477" t="s">
        <v>311</v>
      </c>
      <c r="M33" s="475" t="s">
        <v>312</v>
      </c>
      <c r="N33" s="477" t="s">
        <v>313</v>
      </c>
      <c r="O33" s="478"/>
    </row>
    <row r="34" customFormat="false" ht="14.5" hidden="false" customHeight="false" outlineLevel="0" collapsed="false">
      <c r="D34" s="471" t="n">
        <v>30</v>
      </c>
      <c r="E34" s="463" t="str">
        <f aca="false">IF($C$3,F34,IF($C$11,G34,IF($C$9,H34,IF($C$7,I34,IF($C$8,J34,IF($C$6,K34,IF($C$5,L34,IF($C$10,M34,IF($C$4,N34,IF(O34&lt;&gt;"",O34,F34))))))))))</f>
        <v>Israel</v>
      </c>
      <c r="F34" s="472" t="s">
        <v>314</v>
      </c>
      <c r="G34" s="473" t="s">
        <v>314</v>
      </c>
      <c r="H34" s="474" t="s">
        <v>315</v>
      </c>
      <c r="I34" s="475" t="s">
        <v>316</v>
      </c>
      <c r="J34" s="474" t="s">
        <v>314</v>
      </c>
      <c r="K34" s="476" t="s">
        <v>316</v>
      </c>
      <c r="L34" s="477" t="s">
        <v>314</v>
      </c>
      <c r="M34" s="475" t="s">
        <v>314</v>
      </c>
      <c r="N34" s="477" t="s">
        <v>317</v>
      </c>
      <c r="O34" s="478"/>
    </row>
    <row r="35" customFormat="false" ht="14.5" hidden="false" customHeight="false" outlineLevel="0" collapsed="false">
      <c r="D35" s="471" t="n">
        <v>31</v>
      </c>
      <c r="E35" s="463" t="str">
        <f aca="false">IF($C$3,F35,IF($C$11,G35,IF($C$9,H35,IF($C$7,I35,IF($C$8,J35,IF($C$6,K35,IF($C$5,L35,IF($C$10,M35,IF($C$4,N35,IF(O35&lt;&gt;"",O35,F35))))))))))</f>
        <v>Kazakhstan</v>
      </c>
      <c r="F35" s="472" t="s">
        <v>318</v>
      </c>
      <c r="G35" s="473" t="s">
        <v>319</v>
      </c>
      <c r="H35" s="474" t="s">
        <v>320</v>
      </c>
      <c r="I35" s="475" t="s">
        <v>318</v>
      </c>
      <c r="J35" s="474" t="s">
        <v>321</v>
      </c>
      <c r="K35" s="476" t="s">
        <v>322</v>
      </c>
      <c r="L35" s="477" t="s">
        <v>323</v>
      </c>
      <c r="M35" s="475" t="s">
        <v>324</v>
      </c>
      <c r="N35" s="477" t="s">
        <v>325</v>
      </c>
      <c r="O35" s="478"/>
    </row>
    <row r="36" customFormat="false" ht="14.5" hidden="false" customHeight="false" outlineLevel="0" collapsed="false">
      <c r="D36" s="471" t="n">
        <v>32</v>
      </c>
      <c r="E36" s="463" t="str">
        <f aca="false">IF($C$3,F36,IF($C$11,G36,IF($C$9,H36,IF($C$7,I36,IF($C$8,J36,IF($C$6,K36,IF($C$5,L36,IF($C$10,M36,IF($C$4,N36,IF(O36&lt;&gt;"",O36,F36))))))))))</f>
        <v>Moldava</v>
      </c>
      <c r="F36" s="472" t="s">
        <v>326</v>
      </c>
      <c r="G36" s="473" t="s">
        <v>326</v>
      </c>
      <c r="H36" s="474" t="s">
        <v>326</v>
      </c>
      <c r="I36" s="475" t="s">
        <v>327</v>
      </c>
      <c r="J36" s="474" t="s">
        <v>328</v>
      </c>
      <c r="K36" s="476" t="s">
        <v>329</v>
      </c>
      <c r="L36" s="477" t="s">
        <v>326</v>
      </c>
      <c r="M36" s="475" t="s">
        <v>330</v>
      </c>
      <c r="N36" s="477" t="s">
        <v>331</v>
      </c>
      <c r="O36" s="478"/>
    </row>
    <row r="37" customFormat="false" ht="14.5" hidden="false" customHeight="false" outlineLevel="0" collapsed="false">
      <c r="D37" s="471" t="n">
        <v>33</v>
      </c>
      <c r="E37" s="463" t="str">
        <f aca="false">IF($C$3,F37,IF($C$11,G37,IF($C$9,H37,IF($C$7,I37,IF($C$8,J37,IF($C$6,K37,IF($C$5,L37,IF($C$10,M37,IF($C$4,N37,IF(O37&lt;&gt;"",O37,F37))))))))))</f>
        <v>Armenia</v>
      </c>
      <c r="F37" s="472" t="s">
        <v>332</v>
      </c>
      <c r="G37" s="473" t="s">
        <v>332</v>
      </c>
      <c r="H37" s="474" t="s">
        <v>332</v>
      </c>
      <c r="I37" s="475" t="s">
        <v>333</v>
      </c>
      <c r="J37" s="474" t="s">
        <v>334</v>
      </c>
      <c r="K37" s="476" t="s">
        <v>335</v>
      </c>
      <c r="L37" s="477" t="s">
        <v>334</v>
      </c>
      <c r="M37" s="475" t="s">
        <v>336</v>
      </c>
      <c r="N37" s="477" t="s">
        <v>337</v>
      </c>
      <c r="O37" s="478"/>
    </row>
    <row r="38" customFormat="false" ht="14.5" hidden="false" customHeight="false" outlineLevel="0" collapsed="false">
      <c r="D38" s="471" t="n">
        <v>34</v>
      </c>
      <c r="E38" s="463" t="str">
        <f aca="false">IF($C$3,F38,IF($C$11,G38,IF($C$9,H38,IF($C$7,I38,IF($C$8,J38,IF($C$6,K38,IF($C$5,L38,IF($C$10,M38,IF($C$4,N38,IF(O38&lt;&gt;"",O38,F38))))))))))</f>
        <v>Georgia</v>
      </c>
      <c r="F38" s="472" t="s">
        <v>338</v>
      </c>
      <c r="G38" s="473" t="s">
        <v>338</v>
      </c>
      <c r="H38" s="474" t="s">
        <v>338</v>
      </c>
      <c r="I38" s="475" t="s">
        <v>339</v>
      </c>
      <c r="J38" s="474" t="s">
        <v>340</v>
      </c>
      <c r="K38" s="476" t="s">
        <v>341</v>
      </c>
      <c r="L38" s="477" t="s">
        <v>340</v>
      </c>
      <c r="M38" s="475" t="s">
        <v>342</v>
      </c>
      <c r="N38" s="477" t="s">
        <v>343</v>
      </c>
      <c r="O38" s="478"/>
    </row>
    <row r="39" customFormat="false" ht="14.5" hidden="false" customHeight="false" outlineLevel="0" collapsed="false">
      <c r="D39" s="471" t="n">
        <v>35</v>
      </c>
      <c r="E39" s="463" t="str">
        <f aca="false">IF($C$3,F39,IF($C$11,G39,IF($C$9,H39,IF($C$7,I39,IF($C$8,J39,IF($C$6,K39,IF($C$5,L39,IF($C$10,M39,IF($C$4,N39,IF(O39&lt;&gt;"",O39,F39))))))))))</f>
        <v>Belarus</v>
      </c>
      <c r="F39" s="472" t="s">
        <v>344</v>
      </c>
      <c r="G39" s="473" t="s">
        <v>345</v>
      </c>
      <c r="H39" s="474" t="s">
        <v>346</v>
      </c>
      <c r="I39" s="475" t="s">
        <v>347</v>
      </c>
      <c r="J39" s="474" t="s">
        <v>344</v>
      </c>
      <c r="K39" s="476" t="s">
        <v>348</v>
      </c>
      <c r="L39" s="477" t="s">
        <v>344</v>
      </c>
      <c r="M39" s="475" t="s">
        <v>349</v>
      </c>
      <c r="N39" s="477" t="s">
        <v>350</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351</v>
      </c>
      <c r="G40" s="473" t="s">
        <v>352</v>
      </c>
      <c r="H40" s="474" t="s">
        <v>353</v>
      </c>
      <c r="I40" s="475" t="s">
        <v>354</v>
      </c>
      <c r="J40" s="474" t="s">
        <v>355</v>
      </c>
      <c r="K40" s="476" t="s">
        <v>356</v>
      </c>
      <c r="L40" s="477" t="s">
        <v>357</v>
      </c>
      <c r="M40" s="475" t="s">
        <v>358</v>
      </c>
      <c r="N40" s="477" t="s">
        <v>359</v>
      </c>
      <c r="O40" s="478"/>
    </row>
    <row r="41" customFormat="false" ht="14.5" hidden="false" customHeight="false" outlineLevel="0" collapsed="false">
      <c r="D41" s="471" t="n">
        <v>37</v>
      </c>
      <c r="E41" s="463" t="str">
        <f aca="false">IF($C$3,F41,IF($C$11,G41,IF($C$9,H41,IF($C$7,I41,IF($C$8,J41,IF($C$6,K41,IF($C$5,L41,IF($C$10,M41,IF($C$4,N41,IF(O41&lt;&gt;"",O41,F41))))))))))</f>
        <v>Azerbaijan</v>
      </c>
      <c r="F41" s="472" t="s">
        <v>360</v>
      </c>
      <c r="G41" s="473" t="s">
        <v>361</v>
      </c>
      <c r="H41" s="474" t="s">
        <v>360</v>
      </c>
      <c r="I41" s="475" t="s">
        <v>362</v>
      </c>
      <c r="J41" s="474" t="s">
        <v>363</v>
      </c>
      <c r="K41" s="476" t="s">
        <v>364</v>
      </c>
      <c r="L41" s="477" t="s">
        <v>365</v>
      </c>
      <c r="M41" s="475" t="s">
        <v>366</v>
      </c>
      <c r="N41" s="477" t="s">
        <v>367</v>
      </c>
      <c r="O41" s="478"/>
    </row>
    <row r="42" customFormat="false" ht="14.5" hidden="false" customHeight="false" outlineLevel="0" collapsed="false">
      <c r="D42" s="471" t="n">
        <v>38</v>
      </c>
      <c r="E42" s="463" t="str">
        <f aca="false">IF($C$3,F42,IF($C$11,G42,IF($C$9,H42,IF($C$7,I42,IF($C$8,J42,IF($C$6,K42,IF($C$5,L42,IF($C$10,M42,IF($C$4,N42,IF(O42&lt;&gt;"",O42,F42))))))))))</f>
        <v>Ireland</v>
      </c>
      <c r="F42" s="472" t="s">
        <v>368</v>
      </c>
      <c r="G42" s="473" t="s">
        <v>369</v>
      </c>
      <c r="H42" s="474" t="s">
        <v>369</v>
      </c>
      <c r="I42" s="475" t="s">
        <v>370</v>
      </c>
      <c r="J42" s="474" t="s">
        <v>371</v>
      </c>
      <c r="K42" s="476" t="s">
        <v>372</v>
      </c>
      <c r="L42" s="477" t="s">
        <v>371</v>
      </c>
      <c r="M42" s="475" t="s">
        <v>369</v>
      </c>
      <c r="N42" s="477" t="s">
        <v>373</v>
      </c>
      <c r="O42" s="478"/>
    </row>
    <row r="43" customFormat="false" ht="14.5" hidden="false" customHeight="false" outlineLevel="0" collapsed="false">
      <c r="D43" s="471" t="n">
        <v>39</v>
      </c>
      <c r="E43" s="463" t="str">
        <f aca="false">IF($C$3,F43,IF($C$11,G43,IF($C$9,H43,IF($C$7,I43,IF($C$8,J43,IF($C$6,K43,IF($C$5,L43,IF($C$10,M43,IF($C$4,N43,IF(O43&lt;&gt;"",O43,F43))))))))))</f>
        <v>Lithuania</v>
      </c>
      <c r="F43" s="472" t="s">
        <v>374</v>
      </c>
      <c r="G43" s="473" t="s">
        <v>375</v>
      </c>
      <c r="H43" s="474" t="s">
        <v>375</v>
      </c>
      <c r="I43" s="475" t="s">
        <v>376</v>
      </c>
      <c r="J43" s="474" t="s">
        <v>377</v>
      </c>
      <c r="K43" s="476" t="s">
        <v>378</v>
      </c>
      <c r="L43" s="477" t="s">
        <v>377</v>
      </c>
      <c r="M43" s="475" t="s">
        <v>379</v>
      </c>
      <c r="N43" s="477" t="s">
        <v>380</v>
      </c>
      <c r="O43" s="478"/>
    </row>
    <row r="44" customFormat="false" ht="14.5" hidden="false" customHeight="false" outlineLevel="0" collapsed="false">
      <c r="D44" s="471" t="n">
        <v>40</v>
      </c>
      <c r="E44" s="463" t="str">
        <f aca="false">IF($C$3,F44,IF($C$11,G44,IF($C$9,H44,IF($C$7,I44,IF($C$8,J44,IF($C$6,K44,IF($C$5,L44,IF($C$10,M44,IF($C$4,N44,IF(O44&lt;&gt;"",O44,F44))))))))))</f>
        <v>Iceland</v>
      </c>
      <c r="F44" s="472" t="s">
        <v>381</v>
      </c>
      <c r="G44" s="473" t="s">
        <v>382</v>
      </c>
      <c r="H44" s="474" t="s">
        <v>383</v>
      </c>
      <c r="I44" s="475" t="s">
        <v>384</v>
      </c>
      <c r="J44" s="474" t="s">
        <v>385</v>
      </c>
      <c r="K44" s="476" t="s">
        <v>386</v>
      </c>
      <c r="L44" s="477" t="s">
        <v>385</v>
      </c>
      <c r="M44" s="475" t="s">
        <v>387</v>
      </c>
      <c r="N44" s="477" t="s">
        <v>388</v>
      </c>
      <c r="O44" s="478"/>
    </row>
    <row r="45" customFormat="false" ht="14.5" hidden="false" customHeight="false" outlineLevel="0" collapsed="false">
      <c r="D45" s="471" t="n">
        <v>41</v>
      </c>
      <c r="E45" s="463" t="str">
        <f aca="false">IF($C$3,F45,IF($C$11,G45,IF($C$9,H45,IF($C$7,I45,IF($C$8,J45,IF($C$6,K45,IF($C$5,L45,IF($C$10,M45,IF($C$4,N45,IF(O45&lt;&gt;"",O45,F45))))))))))</f>
        <v>Kosovo</v>
      </c>
      <c r="F45" s="472" t="s">
        <v>389</v>
      </c>
      <c r="G45" s="473" t="s">
        <v>389</v>
      </c>
      <c r="H45" s="474" t="s">
        <v>389</v>
      </c>
      <c r="I45" s="475" t="s">
        <v>389</v>
      </c>
      <c r="J45" s="474" t="s">
        <v>389</v>
      </c>
      <c r="K45" s="476" t="s">
        <v>389</v>
      </c>
      <c r="L45" s="477" t="s">
        <v>390</v>
      </c>
      <c r="M45" s="475" t="s">
        <v>389</v>
      </c>
      <c r="N45" s="477" t="s">
        <v>391</v>
      </c>
      <c r="O45" s="478"/>
    </row>
    <row r="46" customFormat="false" ht="14.5" hidden="false" customHeight="false" outlineLevel="0" collapsed="false">
      <c r="D46" s="471" t="n">
        <v>42</v>
      </c>
      <c r="E46" s="463" t="str">
        <f aca="false">IF($C$3,F46,IF($C$11,G46,IF($C$9,H46,IF($C$7,I46,IF($C$8,J46,IF($C$6,K46,IF($C$5,L46,IF($C$10,M46,IF($C$4,N46,IF(O46&lt;&gt;"",O46,F46))))))))))</f>
        <v>Bulgaria</v>
      </c>
      <c r="F46" s="472" t="s">
        <v>392</v>
      </c>
      <c r="G46" s="473" t="s">
        <v>392</v>
      </c>
      <c r="H46" s="474" t="s">
        <v>392</v>
      </c>
      <c r="I46" s="475" t="s">
        <v>393</v>
      </c>
      <c r="J46" s="474" t="s">
        <v>394</v>
      </c>
      <c r="K46" s="476" t="s">
        <v>395</v>
      </c>
      <c r="L46" s="477" t="s">
        <v>394</v>
      </c>
      <c r="M46" s="475" t="s">
        <v>396</v>
      </c>
      <c r="N46" s="477" t="s">
        <v>397</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398</v>
      </c>
      <c r="G47" s="473" t="s">
        <v>399</v>
      </c>
      <c r="H47" s="474" t="s">
        <v>400</v>
      </c>
      <c r="I47" s="475" t="s">
        <v>401</v>
      </c>
      <c r="J47" s="474" t="s">
        <v>402</v>
      </c>
      <c r="K47" s="476" t="s">
        <v>403</v>
      </c>
      <c r="L47" s="477" t="s">
        <v>402</v>
      </c>
      <c r="M47" s="475" t="s">
        <v>404</v>
      </c>
      <c r="N47" s="477" t="s">
        <v>405</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406</v>
      </c>
      <c r="G48" s="473" t="s">
        <v>407</v>
      </c>
      <c r="H48" s="474" t="s">
        <v>408</v>
      </c>
      <c r="I48" s="475" t="s">
        <v>409</v>
      </c>
      <c r="J48" s="474" t="s">
        <v>410</v>
      </c>
      <c r="K48" s="476" t="s">
        <v>411</v>
      </c>
      <c r="L48" s="477" t="s">
        <v>412</v>
      </c>
      <c r="M48" s="475" t="s">
        <v>413</v>
      </c>
      <c r="N48" s="477" t="s">
        <v>414</v>
      </c>
      <c r="O48" s="478"/>
    </row>
    <row r="49" customFormat="false" ht="14.5" hidden="false" customHeight="false" outlineLevel="0" collapsed="false">
      <c r="D49" s="471" t="n">
        <v>45</v>
      </c>
      <c r="E49" s="463" t="str">
        <f aca="false">IF($C$3,F49,IF($C$11,G49,IF($C$9,H49,IF($C$7,I49,IF($C$8,J49,IF($C$6,K49,IF($C$5,L49,IF($C$10,M49,IF($C$4,N49,IF(O49&lt;&gt;"",O49,F49))))))))))</f>
        <v>Latvia</v>
      </c>
      <c r="F49" s="472" t="s">
        <v>415</v>
      </c>
      <c r="G49" s="473" t="s">
        <v>416</v>
      </c>
      <c r="H49" s="474" t="s">
        <v>417</v>
      </c>
      <c r="I49" s="475" t="s">
        <v>418</v>
      </c>
      <c r="J49" s="474" t="s">
        <v>419</v>
      </c>
      <c r="K49" s="476" t="s">
        <v>420</v>
      </c>
      <c r="L49" s="477" t="s">
        <v>420</v>
      </c>
      <c r="M49" s="475" t="s">
        <v>421</v>
      </c>
      <c r="N49" s="477" t="s">
        <v>422</v>
      </c>
      <c r="O49" s="478"/>
    </row>
    <row r="50" customFormat="false" ht="14.5" hidden="false" customHeight="false" outlineLevel="0" collapsed="false">
      <c r="D50" s="471" t="n">
        <v>46</v>
      </c>
      <c r="E50" s="463" t="str">
        <f aca="false">IF($C$3,F50,IF($C$11,G50,IF($C$9,H50,IF($C$7,I50,IF($C$8,J50,IF($C$6,K50,IF($C$5,L50,IF($C$10,M50,IF($C$4,N50,IF(O50&lt;&gt;"",O50,F50))))))))))</f>
        <v>Faroe Islands</v>
      </c>
      <c r="F50" s="472" t="s">
        <v>423</v>
      </c>
      <c r="G50" s="473" t="s">
        <v>424</v>
      </c>
      <c r="H50" s="474" t="s">
        <v>425</v>
      </c>
      <c r="I50" s="475" t="s">
        <v>426</v>
      </c>
      <c r="J50" s="474" t="s">
        <v>427</v>
      </c>
      <c r="K50" s="476" t="s">
        <v>428</v>
      </c>
      <c r="L50" s="477" t="s">
        <v>429</v>
      </c>
      <c r="M50" s="475" t="s">
        <v>430</v>
      </c>
      <c r="N50" s="477" t="s">
        <v>431</v>
      </c>
      <c r="O50" s="478"/>
    </row>
    <row r="51" customFormat="false" ht="14.5" hidden="false" customHeight="false" outlineLevel="0" collapsed="false">
      <c r="D51" s="471" t="n">
        <v>47</v>
      </c>
      <c r="E51" s="463" t="str">
        <f aca="false">IF($C$3,F51,IF($C$11,G51,IF($C$9,H51,IF($C$7,I51,IF($C$8,J51,IF($C$6,K51,IF($C$5,L51,IF($C$10,M51,IF($C$4,N51,IF(O51&lt;&gt;"",O51,F51))))))))))</f>
        <v>Estonia</v>
      </c>
      <c r="F51" s="472" t="s">
        <v>432</v>
      </c>
      <c r="G51" s="473" t="s">
        <v>432</v>
      </c>
      <c r="H51" s="474" t="s">
        <v>432</v>
      </c>
      <c r="I51" s="475" t="s">
        <v>433</v>
      </c>
      <c r="J51" s="474" t="s">
        <v>434</v>
      </c>
      <c r="K51" s="476" t="s">
        <v>434</v>
      </c>
      <c r="L51" s="477" t="s">
        <v>434</v>
      </c>
      <c r="M51" s="475" t="s">
        <v>435</v>
      </c>
      <c r="N51" s="477" t="s">
        <v>436</v>
      </c>
      <c r="O51" s="478"/>
    </row>
    <row r="52" customFormat="false" ht="14.5" hidden="false" customHeight="false" outlineLevel="0" collapsed="false">
      <c r="D52" s="471" t="n">
        <v>48</v>
      </c>
      <c r="E52" s="463" t="str">
        <f aca="false">IF($C$3,F52,IF($C$11,G52,IF($C$9,H52,IF($C$7,I52,IF($C$8,J52,IF($C$6,K52,IF($C$5,L52,IF($C$10,M52,IF($C$4,N52,IF(O52&lt;&gt;"",O52,F52))))))))))</f>
        <v>Malta</v>
      </c>
      <c r="F52" s="472" t="s">
        <v>437</v>
      </c>
      <c r="G52" s="473" t="s">
        <v>437</v>
      </c>
      <c r="H52" s="474" t="s">
        <v>437</v>
      </c>
      <c r="I52" s="475" t="s">
        <v>438</v>
      </c>
      <c r="J52" s="474" t="s">
        <v>437</v>
      </c>
      <c r="K52" s="476" t="s">
        <v>437</v>
      </c>
      <c r="L52" s="477" t="s">
        <v>437</v>
      </c>
      <c r="M52" s="475" t="s">
        <v>437</v>
      </c>
      <c r="N52" s="477" t="s">
        <v>439</v>
      </c>
      <c r="O52" s="478"/>
    </row>
    <row r="53" customFormat="false" ht="14.5" hidden="false" customHeight="false" outlineLevel="0" collapsed="false">
      <c r="D53" s="471" t="n">
        <v>49</v>
      </c>
      <c r="E53" s="463" t="str">
        <f aca="false">IF($C$3,F53,IF($C$11,G53,IF($C$9,H53,IF($C$7,I53,IF($C$8,J53,IF($C$6,K53,IF($C$5,L53,IF($C$10,M53,IF($C$4,N53,IF(O53&lt;&gt;"",O53,F53))))))))))</f>
        <v>Cyprus</v>
      </c>
      <c r="F53" s="472" t="s">
        <v>440</v>
      </c>
      <c r="G53" s="473" t="s">
        <v>441</v>
      </c>
      <c r="H53" s="474" t="s">
        <v>442</v>
      </c>
      <c r="I53" s="475" t="s">
        <v>443</v>
      </c>
      <c r="J53" s="474" t="s">
        <v>444</v>
      </c>
      <c r="K53" s="476" t="s">
        <v>440</v>
      </c>
      <c r="L53" s="477" t="s">
        <v>445</v>
      </c>
      <c r="M53" s="475" t="s">
        <v>441</v>
      </c>
      <c r="N53" s="477" t="s">
        <v>446</v>
      </c>
      <c r="O53" s="478"/>
    </row>
    <row r="54" customFormat="false" ht="14.5" hidden="false" customHeight="false" outlineLevel="0" collapsed="false">
      <c r="D54" s="471" t="n">
        <v>50</v>
      </c>
      <c r="E54" s="463" t="str">
        <f aca="false">IF($C$3,F54,IF($C$11,G54,IF($C$9,H54,IF($C$7,I54,IF($C$8,J54,IF($C$6,K54,IF($C$5,L54,IF($C$10,M54,IF($C$4,N54,IF(O54&lt;&gt;"",O54,F54))))))))))</f>
        <v>Gibraltar</v>
      </c>
      <c r="F54" s="472" t="s">
        <v>447</v>
      </c>
      <c r="G54" s="473" t="s">
        <v>447</v>
      </c>
      <c r="H54" s="474" t="s">
        <v>448</v>
      </c>
      <c r="I54" s="475" t="s">
        <v>447</v>
      </c>
      <c r="J54" s="474" t="s">
        <v>447</v>
      </c>
      <c r="K54" s="476" t="s">
        <v>447</v>
      </c>
      <c r="L54" s="477" t="s">
        <v>447</v>
      </c>
      <c r="M54" s="475" t="s">
        <v>447</v>
      </c>
      <c r="N54" s="477" t="s">
        <v>449</v>
      </c>
      <c r="O54" s="478"/>
    </row>
    <row r="55" customFormat="false" ht="14.5" hidden="false" customHeight="false" outlineLevel="0" collapsed="false">
      <c r="D55" s="471" t="n">
        <v>51</v>
      </c>
      <c r="E55" s="463" t="str">
        <f aca="false">IF($C$3,F55,IF($C$11,G55,IF($C$9,H55,IF($C$7,I55,IF($C$8,J55,IF($C$6,K55,IF($C$5,L55,IF($C$10,M55,IF($C$4,N55,IF(O55&lt;&gt;"",O55,F55))))))))))</f>
        <v>Andorra</v>
      </c>
      <c r="F55" s="472" t="s">
        <v>450</v>
      </c>
      <c r="G55" s="473" t="s">
        <v>450</v>
      </c>
      <c r="H55" s="474" t="s">
        <v>450</v>
      </c>
      <c r="I55" s="475" t="s">
        <v>451</v>
      </c>
      <c r="J55" s="474" t="s">
        <v>450</v>
      </c>
      <c r="K55" s="476" t="s">
        <v>450</v>
      </c>
      <c r="L55" s="477" t="s">
        <v>450</v>
      </c>
      <c r="M55" s="475" t="s">
        <v>450</v>
      </c>
      <c r="N55" s="477" t="s">
        <v>452</v>
      </c>
      <c r="O55" s="478"/>
    </row>
    <row r="56" customFormat="false" ht="14.5" hidden="false" customHeight="false" outlineLevel="0" collapsed="false">
      <c r="D56" s="471" t="n">
        <v>52</v>
      </c>
      <c r="E56" s="463" t="str">
        <f aca="false">IF($C$3,F56,IF($C$11,G56,IF($C$9,H56,IF($C$7,I56,IF($C$8,J56,IF($C$6,K56,IF($C$5,L56,IF($C$10,M56,IF($C$4,N56,IF(O56&lt;&gt;"",O56,F56))))))))))</f>
        <v>Liechtenstein</v>
      </c>
      <c r="F56" s="472" t="s">
        <v>453</v>
      </c>
      <c r="G56" s="473" t="s">
        <v>453</v>
      </c>
      <c r="H56" s="474" t="s">
        <v>453</v>
      </c>
      <c r="I56" s="475" t="s">
        <v>453</v>
      </c>
      <c r="J56" s="474" t="s">
        <v>453</v>
      </c>
      <c r="K56" s="476" t="s">
        <v>453</v>
      </c>
      <c r="L56" s="477" t="s">
        <v>453</v>
      </c>
      <c r="M56" s="475" t="s">
        <v>453</v>
      </c>
      <c r="N56" s="477" t="s">
        <v>454</v>
      </c>
      <c r="O56" s="478"/>
    </row>
    <row r="57" customFormat="false" ht="14.5" hidden="false" customHeight="false" outlineLevel="0" collapsed="false">
      <c r="D57" s="471" t="n">
        <v>53</v>
      </c>
      <c r="E57" s="463" t="str">
        <f aca="false">IF($C$3,F57,IF($C$11,G57,IF($C$9,H57,IF($C$7,I57,IF($C$8,J57,IF($C$6,K57,IF($C$5,L57,IF($C$10,M57,IF($C$4,N57,IF(O57&lt;&gt;"",O57,F57))))))))))</f>
        <v>San Marino</v>
      </c>
      <c r="F57" s="472" t="s">
        <v>455</v>
      </c>
      <c r="G57" s="473" t="s">
        <v>455</v>
      </c>
      <c r="H57" s="474" t="s">
        <v>455</v>
      </c>
      <c r="I57" s="475" t="s">
        <v>456</v>
      </c>
      <c r="J57" s="474" t="s">
        <v>455</v>
      </c>
      <c r="K57" s="476" t="s">
        <v>455</v>
      </c>
      <c r="L57" s="477" t="s">
        <v>455</v>
      </c>
      <c r="M57" s="475" t="s">
        <v>457</v>
      </c>
      <c r="N57" s="477" t="s">
        <v>458</v>
      </c>
      <c r="O57" s="478"/>
    </row>
    <row r="58" customFormat="false" ht="14.5" hidden="false" customHeight="false" outlineLevel="0" collapsed="false">
      <c r="D58" s="471" t="n">
        <v>54</v>
      </c>
      <c r="E58" s="463" t="str">
        <f aca="false">IF($C$3,F58,IF($C$11,G58,IF($C$9,H58,IF($C$7,I58,IF($C$8,J58,IF($C$6,K58,IF($C$5,L58,IF($C$10,M58,IF($C$4,N58,IF(O58&lt;&gt;"",O58,F58))))))))))</f>
        <v>Germany</v>
      </c>
      <c r="F58" s="472" t="s">
        <v>459</v>
      </c>
      <c r="G58" s="473" t="s">
        <v>460</v>
      </c>
      <c r="H58" s="474" t="s">
        <v>461</v>
      </c>
      <c r="I58" s="475" t="s">
        <v>462</v>
      </c>
      <c r="J58" s="474" t="s">
        <v>463</v>
      </c>
      <c r="K58" s="476" t="s">
        <v>464</v>
      </c>
      <c r="L58" s="477" t="s">
        <v>465</v>
      </c>
      <c r="M58" s="475" t="s">
        <v>466</v>
      </c>
      <c r="N58" s="477" t="s">
        <v>467</v>
      </c>
      <c r="O58" s="478"/>
    </row>
    <row r="59" customFormat="false" ht="14.5" hidden="false" customHeight="false" outlineLevel="0" collapsed="false">
      <c r="D59" s="471" t="n">
        <v>55</v>
      </c>
      <c r="E59" s="463" t="str">
        <f aca="false">IF($C$3,F59,IF($C$11,G59,IF($C$9,H59,IF($C$7,I59,IF($C$8,J59,IF($C$6,K59,IF($C$5,L59,IF($C$10,M59,IF($C$4,N59,IF(O59&lt;&gt;"",O59,F59))))))))))</f>
        <v>Russia</v>
      </c>
      <c r="F59" s="472" t="s">
        <v>468</v>
      </c>
      <c r="G59" s="473" t="s">
        <v>469</v>
      </c>
      <c r="H59" s="474" t="s">
        <v>468</v>
      </c>
      <c r="I59" s="475" t="s">
        <v>470</v>
      </c>
      <c r="J59" s="474" t="s">
        <v>471</v>
      </c>
      <c r="K59" s="476" t="s">
        <v>472</v>
      </c>
      <c r="L59" s="477" t="s">
        <v>472</v>
      </c>
      <c r="M59" s="475" t="s">
        <v>473</v>
      </c>
      <c r="N59" s="477" t="s">
        <v>474</v>
      </c>
      <c r="O59" s="478"/>
    </row>
    <row r="60" customFormat="false" ht="14.5" hidden="false" customHeight="false" outlineLevel="0" collapsed="false">
      <c r="D60" s="471" t="n">
        <v>71</v>
      </c>
      <c r="E60" s="463" t="str">
        <f aca="false">IF($C$3,F60,IF($C$11,G60,IF($C$9,H60,IF($C$7,I60,IF($C$8,J60,IF($C$6,K60,IF($C$5,L60,IF($C$10,M60,IF($C$4,N60,IF(O60&lt;&gt;"",O60,F60))))))))))</f>
        <v>Play-off A</v>
      </c>
      <c r="F60" s="472" t="s">
        <v>475</v>
      </c>
      <c r="G60" s="473" t="s">
        <v>475</v>
      </c>
      <c r="H60" s="474" t="s">
        <v>475</v>
      </c>
      <c r="I60" s="475" t="s">
        <v>475</v>
      </c>
      <c r="J60" s="474" t="s">
        <v>475</v>
      </c>
      <c r="K60" s="476" t="s">
        <v>475</v>
      </c>
      <c r="L60" s="477" t="s">
        <v>475</v>
      </c>
      <c r="M60" s="475" t="s">
        <v>475</v>
      </c>
      <c r="N60" s="477" t="s">
        <v>475</v>
      </c>
      <c r="O60" s="478"/>
    </row>
    <row r="61" customFormat="false" ht="14.5" hidden="false" customHeight="false" outlineLevel="0" collapsed="false">
      <c r="D61" s="471" t="n">
        <v>72</v>
      </c>
      <c r="E61" s="463" t="str">
        <f aca="false">IF($C$3,F61,IF($C$11,G61,IF($C$9,H61,IF($C$7,I61,IF($C$8,J61,IF($C$6,K61,IF($C$5,L61,IF($C$10,M61,IF($C$4,N61,IF(O61&lt;&gt;"",O61,F61))))))))))</f>
        <v>Play-off B</v>
      </c>
      <c r="F61" s="472" t="s">
        <v>476</v>
      </c>
      <c r="G61" s="473" t="s">
        <v>476</v>
      </c>
      <c r="H61" s="474" t="s">
        <v>476</v>
      </c>
      <c r="I61" s="475" t="s">
        <v>476</v>
      </c>
      <c r="J61" s="474" t="s">
        <v>476</v>
      </c>
      <c r="K61" s="476" t="s">
        <v>476</v>
      </c>
      <c r="L61" s="477" t="s">
        <v>476</v>
      </c>
      <c r="M61" s="475" t="s">
        <v>476</v>
      </c>
      <c r="N61" s="477" t="s">
        <v>476</v>
      </c>
      <c r="O61" s="478"/>
    </row>
    <row r="62" customFormat="false" ht="14.5" hidden="false" customHeight="false" outlineLevel="0" collapsed="false">
      <c r="D62" s="471" t="n">
        <v>73</v>
      </c>
      <c r="E62" s="463" t="str">
        <f aca="false">IF($C$3,F62,IF($C$11,G62,IF($C$9,H62,IF($C$7,I62,IF($C$8,J62,IF($C$6,K62,IF($C$5,L62,IF($C$10,M62,IF($C$4,N62,IF(O62&lt;&gt;"",O62,F62))))))))))</f>
        <v>Play-off C</v>
      </c>
      <c r="F62" s="472" t="s">
        <v>477</v>
      </c>
      <c r="G62" s="473" t="s">
        <v>477</v>
      </c>
      <c r="H62" s="474" t="s">
        <v>477</v>
      </c>
      <c r="I62" s="475" t="s">
        <v>477</v>
      </c>
      <c r="J62" s="474" t="s">
        <v>477</v>
      </c>
      <c r="K62" s="476" t="s">
        <v>477</v>
      </c>
      <c r="L62" s="477" t="s">
        <v>477</v>
      </c>
      <c r="M62" s="475" t="s">
        <v>477</v>
      </c>
      <c r="N62" s="477" t="s">
        <v>477</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478</v>
      </c>
      <c r="E65" s="463"/>
      <c r="F65" s="488" t="s">
        <v>479</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480</v>
      </c>
      <c r="G66" s="473" t="s">
        <v>481</v>
      </c>
      <c r="H66" s="474" t="s">
        <v>482</v>
      </c>
      <c r="I66" s="475" t="s">
        <v>480</v>
      </c>
      <c r="J66" s="474" t="s">
        <v>480</v>
      </c>
      <c r="K66" s="476" t="s">
        <v>483</v>
      </c>
      <c r="L66" s="477" t="s">
        <v>480</v>
      </c>
      <c r="M66" s="475" t="s">
        <v>484</v>
      </c>
      <c r="N66" s="477" t="s">
        <v>485</v>
      </c>
      <c r="O66" s="478"/>
    </row>
    <row r="67" customFormat="false" ht="14.5" hidden="false" customHeight="false" outlineLevel="0" collapsed="false">
      <c r="D67" s="491" t="n">
        <v>2</v>
      </c>
      <c r="E67" s="463" t="str">
        <f aca="false">IF($C$3,F67,IF($C$11,G67,IF($C$9,H67,IF($C$7,I67,IF($C$8,J67,IF($C$6,K67,IF($C$5,L67,IF($C$10,M67,IF($C$4,N67,IF(O67&lt;&gt;"",O67,F67))))))))))</f>
        <v>Leipzig</v>
      </c>
      <c r="F67" s="472" t="s">
        <v>486</v>
      </c>
      <c r="G67" s="473" t="s">
        <v>486</v>
      </c>
      <c r="H67" s="474" t="s">
        <v>486</v>
      </c>
      <c r="I67" s="475" t="s">
        <v>486</v>
      </c>
      <c r="J67" s="474" t="s">
        <v>486</v>
      </c>
      <c r="K67" s="476" t="s">
        <v>486</v>
      </c>
      <c r="L67" s="477" t="s">
        <v>486</v>
      </c>
      <c r="M67" s="475" t="s">
        <v>486</v>
      </c>
      <c r="N67" s="477" t="s">
        <v>487</v>
      </c>
      <c r="O67" s="478"/>
    </row>
    <row r="68" customFormat="false" ht="14.5" hidden="false" customHeight="false" outlineLevel="0" collapsed="false">
      <c r="D68" s="491" t="n">
        <v>3</v>
      </c>
      <c r="E68" s="463" t="str">
        <f aca="false">IF($C$3,F68,IF($C$11,G68,IF($C$9,H68,IF($C$7,I68,IF($C$8,J68,IF($C$6,K68,IF($C$5,L68,IF($C$10,M68,IF($C$4,N68,IF(O68&lt;&gt;"",O68,F68))))))))))</f>
        <v>Hamburg</v>
      </c>
      <c r="F68" s="472" t="s">
        <v>488</v>
      </c>
      <c r="G68" s="473" t="s">
        <v>489</v>
      </c>
      <c r="H68" s="474" t="s">
        <v>490</v>
      </c>
      <c r="I68" s="475" t="s">
        <v>491</v>
      </c>
      <c r="J68" s="474" t="s">
        <v>488</v>
      </c>
      <c r="K68" s="476" t="s">
        <v>488</v>
      </c>
      <c r="L68" s="477" t="s">
        <v>492</v>
      </c>
      <c r="M68" s="475" t="s">
        <v>489</v>
      </c>
      <c r="N68" s="477" t="s">
        <v>493</v>
      </c>
      <c r="O68" s="478"/>
    </row>
    <row r="69" customFormat="false" ht="14.5" hidden="false" customHeight="false" outlineLevel="0" collapsed="false">
      <c r="D69" s="491" t="n">
        <v>4</v>
      </c>
      <c r="E69" s="463" t="str">
        <f aca="false">IF($C$3,F69,IF($C$11,G69,IF($C$9,H69,IF($C$7,I69,IF($C$8,J69,IF($C$6,K69,IF($C$5,L69,IF($C$10,M69,IF($C$4,N69,IF(O69&lt;&gt;"",O69,F69))))))))))</f>
        <v>Dortmund</v>
      </c>
      <c r="F69" s="472" t="s">
        <v>494</v>
      </c>
      <c r="G69" s="473" t="s">
        <v>495</v>
      </c>
      <c r="H69" s="474" t="s">
        <v>494</v>
      </c>
      <c r="I69" s="475" t="s">
        <v>494</v>
      </c>
      <c r="J69" s="474" t="s">
        <v>494</v>
      </c>
      <c r="K69" s="476" t="s">
        <v>494</v>
      </c>
      <c r="L69" s="477" t="s">
        <v>494</v>
      </c>
      <c r="M69" s="475" t="s">
        <v>494</v>
      </c>
      <c r="N69" s="477" t="s">
        <v>496</v>
      </c>
      <c r="O69" s="478"/>
    </row>
    <row r="70" customFormat="false" ht="14.5" hidden="false" customHeight="false" outlineLevel="0" collapsed="false">
      <c r="D70" s="491" t="n">
        <v>5</v>
      </c>
      <c r="E70" s="463" t="str">
        <f aca="false">IF($C$3,F70,IF($C$11,G70,IF($C$9,H70,IF($C$7,I70,IF($C$8,J70,IF($C$6,K70,IF($C$5,L70,IF($C$10,M70,IF($C$4,N70,IF(O70&lt;&gt;"",O70,F70))))))))))</f>
        <v>Gelsenkirchen</v>
      </c>
      <c r="F70" s="472" t="s">
        <v>497</v>
      </c>
      <c r="G70" s="473" t="s">
        <v>497</v>
      </c>
      <c r="H70" s="474" t="s">
        <v>497</v>
      </c>
      <c r="I70" s="475" t="s">
        <v>497</v>
      </c>
      <c r="J70" s="474" t="s">
        <v>497</v>
      </c>
      <c r="K70" s="476" t="s">
        <v>497</v>
      </c>
      <c r="L70" s="477" t="s">
        <v>497</v>
      </c>
      <c r="M70" s="475" t="s">
        <v>497</v>
      </c>
      <c r="N70" s="477" t="s">
        <v>498</v>
      </c>
      <c r="O70" s="478"/>
    </row>
    <row r="71" customFormat="false" ht="14.5" hidden="false" customHeight="false" outlineLevel="0" collapsed="false">
      <c r="D71" s="491" t="n">
        <v>6</v>
      </c>
      <c r="E71" s="463" t="str">
        <f aca="false">IF($C$3,F71,IF($C$11,G71,IF($C$9,H71,IF($C$7,I71,IF($C$8,J71,IF($C$6,K71,IF($C$5,L71,IF($C$10,M71,IF($C$4,N71,IF(O71&lt;&gt;"",O71,F71))))))))))</f>
        <v>Dusseldorf</v>
      </c>
      <c r="F71" s="472" t="s">
        <v>499</v>
      </c>
      <c r="G71" s="473" t="s">
        <v>500</v>
      </c>
      <c r="H71" s="474" t="s">
        <v>499</v>
      </c>
      <c r="I71" s="475" t="s">
        <v>500</v>
      </c>
      <c r="J71" s="474" t="s">
        <v>500</v>
      </c>
      <c r="K71" s="476" t="s">
        <v>500</v>
      </c>
      <c r="L71" s="477" t="s">
        <v>500</v>
      </c>
      <c r="M71" s="475" t="s">
        <v>500</v>
      </c>
      <c r="N71" s="477" t="s">
        <v>501</v>
      </c>
      <c r="O71" s="478"/>
    </row>
    <row r="72" customFormat="false" ht="14.5" hidden="false" customHeight="false" outlineLevel="0" collapsed="false">
      <c r="D72" s="491" t="n">
        <v>7</v>
      </c>
      <c r="E72" s="463" t="str">
        <f aca="false">IF($C$3,F72,IF($C$11,G72,IF($C$9,H72,IF($C$7,I72,IF($C$8,J72,IF($C$6,K72,IF($C$5,L72,IF($C$10,M72,IF($C$4,N72,IF(O72&lt;&gt;"",O72,F72))))))))))</f>
        <v>Cologne</v>
      </c>
      <c r="F72" s="472" t="s">
        <v>502</v>
      </c>
      <c r="G72" s="473" t="s">
        <v>503</v>
      </c>
      <c r="H72" s="474" t="s">
        <v>503</v>
      </c>
      <c r="I72" s="475" t="s">
        <v>502</v>
      </c>
      <c r="J72" s="474" t="s">
        <v>504</v>
      </c>
      <c r="K72" s="476" t="s">
        <v>505</v>
      </c>
      <c r="L72" s="477" t="s">
        <v>504</v>
      </c>
      <c r="M72" s="475" t="s">
        <v>506</v>
      </c>
      <c r="N72" s="477" t="s">
        <v>507</v>
      </c>
      <c r="O72" s="478"/>
    </row>
    <row r="73" customFormat="false" ht="14.5" hidden="false" customHeight="false" outlineLevel="0" collapsed="false">
      <c r="D73" s="491" t="n">
        <v>8</v>
      </c>
      <c r="E73" s="463" t="str">
        <f aca="false">IF($C$3,F73,IF($C$11,G73,IF($C$9,H73,IF($C$7,I73,IF($C$8,J73,IF($C$6,K73,IF($C$5,L73,IF($C$10,M73,IF($C$4,N73,IF(O73&lt;&gt;"",O73,F73))))))))))</f>
        <v>Frankfurt</v>
      </c>
      <c r="F73" s="472" t="s">
        <v>508</v>
      </c>
      <c r="G73" s="473" t="s">
        <v>509</v>
      </c>
      <c r="H73" s="474" t="s">
        <v>510</v>
      </c>
      <c r="I73" s="475" t="s">
        <v>511</v>
      </c>
      <c r="J73" s="474" t="s">
        <v>508</v>
      </c>
      <c r="K73" s="476" t="s">
        <v>508</v>
      </c>
      <c r="L73" s="477" t="s">
        <v>508</v>
      </c>
      <c r="M73" s="475" t="s">
        <v>508</v>
      </c>
      <c r="N73" s="477" t="s">
        <v>512</v>
      </c>
      <c r="O73" s="478"/>
    </row>
    <row r="74" customFormat="false" ht="14.5" hidden="false" customHeight="false" outlineLevel="0" collapsed="false">
      <c r="D74" s="491" t="n">
        <v>9</v>
      </c>
      <c r="E74" s="463" t="str">
        <f aca="false">IF($C$3,F74,IF($C$11,G74,IF($C$9,H74,IF($C$7,I74,IF($C$8,J74,IF($C$6,K74,IF($C$5,L74,IF($C$10,M74,IF($C$4,N74,IF(O74&lt;&gt;"",O74,F74))))))))))</f>
        <v>Stuttgart</v>
      </c>
      <c r="F74" s="472" t="s">
        <v>513</v>
      </c>
      <c r="G74" s="473" t="s">
        <v>513</v>
      </c>
      <c r="H74" s="474" t="s">
        <v>514</v>
      </c>
      <c r="I74" s="475" t="s">
        <v>513</v>
      </c>
      <c r="J74" s="474" t="s">
        <v>513</v>
      </c>
      <c r="K74" s="476" t="s">
        <v>513</v>
      </c>
      <c r="L74" s="477" t="s">
        <v>513</v>
      </c>
      <c r="M74" s="475" t="s">
        <v>515</v>
      </c>
      <c r="N74" s="477" t="s">
        <v>516</v>
      </c>
      <c r="O74" s="478"/>
    </row>
    <row r="75" customFormat="false" ht="14.5" hidden="false" customHeight="false" outlineLevel="0" collapsed="false">
      <c r="D75" s="491" t="n">
        <v>10</v>
      </c>
      <c r="E75" s="463" t="str">
        <f aca="false">IF($C$3,F75,IF($C$11,G75,IF($C$9,H75,IF($C$7,I75,IF($C$8,J75,IF($C$6,K75,IF($C$5,L75,IF($C$10,M75,IF($C$4,N75,IF(O75&lt;&gt;"",O75,F75))))))))))</f>
        <v>Munich</v>
      </c>
      <c r="F75" s="472" t="s">
        <v>517</v>
      </c>
      <c r="G75" s="473" t="s">
        <v>517</v>
      </c>
      <c r="H75" s="474" t="s">
        <v>518</v>
      </c>
      <c r="I75" s="475" t="s">
        <v>517</v>
      </c>
      <c r="J75" s="474" t="s">
        <v>519</v>
      </c>
      <c r="K75" s="476" t="s">
        <v>519</v>
      </c>
      <c r="L75" s="477" t="s">
        <v>519</v>
      </c>
      <c r="M75" s="475" t="s">
        <v>520</v>
      </c>
      <c r="N75" s="477" t="s">
        <v>521</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522</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523</v>
      </c>
      <c r="G84" s="498" t="s">
        <v>524</v>
      </c>
      <c r="H84" s="499" t="s">
        <v>525</v>
      </c>
      <c r="I84" s="500" t="s">
        <v>526</v>
      </c>
      <c r="J84" s="499" t="s">
        <v>527</v>
      </c>
      <c r="K84" s="476" t="s">
        <v>527</v>
      </c>
      <c r="L84" s="477" t="s">
        <v>528</v>
      </c>
      <c r="M84" s="500" t="s">
        <v>529</v>
      </c>
      <c r="N84" s="501" t="s">
        <v>530</v>
      </c>
      <c r="O84" s="502"/>
    </row>
    <row r="85" customFormat="false" ht="29" hidden="false" customHeight="false" outlineLevel="0" collapsed="false">
      <c r="E85" s="463" t="str">
        <f aca="false">IF($C$3,F85,IF($C$11,G85,IF($C$9,H85,IF($C$7,I85,IF($C$8,J85,IF($C$6,K85,IF($C$5,L85,IF($C$10,M85,IF($C$4,N85,IF(O85&lt;&gt;"",O85,F85))))))))))</f>
        <v>Direct comparisons</v>
      </c>
      <c r="F85" s="497" t="s">
        <v>531</v>
      </c>
      <c r="G85" s="498" t="s">
        <v>532</v>
      </c>
      <c r="H85" s="499" t="s">
        <v>533</v>
      </c>
      <c r="I85" s="500" t="s">
        <v>534</v>
      </c>
      <c r="J85" s="499" t="s">
        <v>535</v>
      </c>
      <c r="K85" s="503" t="s">
        <v>536</v>
      </c>
      <c r="L85" s="477" t="s">
        <v>537</v>
      </c>
      <c r="M85" s="500" t="s">
        <v>538</v>
      </c>
      <c r="N85" s="501" t="s">
        <v>539</v>
      </c>
      <c r="O85" s="502"/>
    </row>
    <row r="86" customFormat="false" ht="29" hidden="false" customHeight="false" outlineLevel="0" collapsed="false">
      <c r="E86" s="463" t="str">
        <f aca="false">IF($C$3,F86,IF($C$11,G86,IF($C$9,H86,IF($C$7,I86,IF($C$8,J86,IF($C$6,K86,IF($C$5,L86,IF($C$10,M86,IF($C$4,N86,IF(O86&lt;&gt;"",O86,F86))))))))))</f>
        <v>Fair play or draw of lots</v>
      </c>
      <c r="F86" s="497" t="s">
        <v>540</v>
      </c>
      <c r="G86" s="498" t="s">
        <v>541</v>
      </c>
      <c r="H86" s="499" t="s">
        <v>542</v>
      </c>
      <c r="I86" s="500" t="s">
        <v>543</v>
      </c>
      <c r="J86" s="499" t="s">
        <v>544</v>
      </c>
      <c r="K86" s="476" t="s">
        <v>545</v>
      </c>
      <c r="L86" s="477" t="s">
        <v>546</v>
      </c>
      <c r="M86" s="500" t="s">
        <v>547</v>
      </c>
      <c r="N86" s="501" t="s">
        <v>548</v>
      </c>
      <c r="O86" s="502"/>
    </row>
    <row r="87" customFormat="false" ht="29" hidden="false" customHeight="false" outlineLevel="0" collapsed="false">
      <c r="E87" s="463" t="str">
        <f aca="false">IF($C$3,F87,IF($C$11,G87,IF($C$9,H87,IF($C$7,I87,IF($C$8,J87,IF($C$6,K87,IF($C$5,L87,IF($C$10,M87,IF($C$4,N87,IF(O87&lt;&gt;"",O87,F87))))))))))</f>
        <v>Choose time zone</v>
      </c>
      <c r="F87" s="497" t="s">
        <v>549</v>
      </c>
      <c r="G87" s="498" t="s">
        <v>550</v>
      </c>
      <c r="H87" s="499" t="s">
        <v>551</v>
      </c>
      <c r="I87" s="500" t="s">
        <v>552</v>
      </c>
      <c r="J87" s="499" t="s">
        <v>553</v>
      </c>
      <c r="K87" s="476" t="s">
        <v>554</v>
      </c>
      <c r="L87" s="477" t="s">
        <v>555</v>
      </c>
      <c r="M87" s="500" t="s">
        <v>556</v>
      </c>
      <c r="N87" s="501" t="s">
        <v>557</v>
      </c>
      <c r="O87" s="502"/>
    </row>
    <row r="88" customFormat="false" ht="14.5" hidden="false" customHeight="false" outlineLevel="0" collapsed="false">
      <c r="E88" s="463" t="str">
        <f aca="false">IF($C$3,F88,IF($C$11,G88,IF($C$9,H88,IF($C$7,I88,IF($C$8,J88,IF($C$6,K88,IF($C$5,L88,IF($C$10,M88,IF($C$4,N88,IF(O88&lt;&gt;"",O88,F88))))))))))</f>
        <v>Matches</v>
      </c>
      <c r="F88" s="497" t="s">
        <v>558</v>
      </c>
      <c r="G88" s="498" t="s">
        <v>559</v>
      </c>
      <c r="H88" s="499" t="s">
        <v>560</v>
      </c>
      <c r="I88" s="500" t="s">
        <v>561</v>
      </c>
      <c r="J88" s="499" t="s">
        <v>562</v>
      </c>
      <c r="K88" s="476" t="s">
        <v>563</v>
      </c>
      <c r="L88" s="477" t="s">
        <v>564</v>
      </c>
      <c r="M88" s="500" t="s">
        <v>565</v>
      </c>
      <c r="N88" s="501" t="s">
        <v>566</v>
      </c>
      <c r="O88" s="502"/>
    </row>
    <row r="89" customFormat="false" ht="14.5" hidden="false" customHeight="false" outlineLevel="0" collapsed="false">
      <c r="E89" s="463" t="str">
        <f aca="false">IF($C$3,F89,IF($C$11,G89,IF($C$9,H89,IF($C$7,I89,IF($C$8,J89,IF($C$6,K89,IF($C$5,L89,IF($C$10,M89,IF($C$4,N89,IF(O89&lt;&gt;"",O89,F89))))))))))</f>
        <v>Choose language</v>
      </c>
      <c r="F89" s="497" t="s">
        <v>567</v>
      </c>
      <c r="G89" s="498" t="s">
        <v>568</v>
      </c>
      <c r="H89" s="499" t="s">
        <v>569</v>
      </c>
      <c r="I89" s="500" t="s">
        <v>570</v>
      </c>
      <c r="J89" s="499" t="s">
        <v>571</v>
      </c>
      <c r="K89" s="476" t="s">
        <v>572</v>
      </c>
      <c r="L89" s="477" t="s">
        <v>573</v>
      </c>
      <c r="M89" s="500" t="s">
        <v>574</v>
      </c>
      <c r="N89" s="501" t="s">
        <v>575</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576</v>
      </c>
      <c r="G90" s="498" t="s">
        <v>577</v>
      </c>
      <c r="H90" s="499" t="s">
        <v>578</v>
      </c>
      <c r="I90" s="500" t="s">
        <v>579</v>
      </c>
      <c r="J90" s="499" t="s">
        <v>580</v>
      </c>
      <c r="K90" s="503" t="s">
        <v>581</v>
      </c>
      <c r="L90" s="504" t="s">
        <v>582</v>
      </c>
      <c r="M90" s="500" t="s">
        <v>583</v>
      </c>
      <c r="N90" s="501" t="s">
        <v>584</v>
      </c>
      <c r="O90" s="502"/>
    </row>
    <row r="91" customFormat="false" ht="14.5" hidden="false" customHeight="false" outlineLevel="0" collapsed="false">
      <c r="E91" s="463" t="str">
        <f aca="false">IF($C$3,F91,IF($C$11,G91,IF($C$9,H91,IF($C$7,I91,IF($C$8,J91,IF($C$6,K91,IF($C$5,L91,IF($C$10,M91,IF($C$4,N91,IF(O91&lt;&gt;"",O91,F91))))))))))</f>
        <v>Groups</v>
      </c>
      <c r="F91" s="497" t="s">
        <v>585</v>
      </c>
      <c r="G91" s="498" t="s">
        <v>586</v>
      </c>
      <c r="H91" s="499" t="s">
        <v>587</v>
      </c>
      <c r="I91" s="500" t="s">
        <v>588</v>
      </c>
      <c r="J91" s="499" t="s">
        <v>589</v>
      </c>
      <c r="K91" s="476" t="s">
        <v>590</v>
      </c>
      <c r="L91" s="477" t="s">
        <v>591</v>
      </c>
      <c r="M91" s="500" t="s">
        <v>586</v>
      </c>
      <c r="N91" s="501" t="s">
        <v>592</v>
      </c>
      <c r="O91" s="502"/>
    </row>
    <row r="92" customFormat="false" ht="29" hidden="false" customHeight="false" outlineLevel="0" collapsed="false">
      <c r="E92" s="463" t="str">
        <f aca="false">IF($C$3,F92,IF($C$11,G92,IF($C$9,H92,IF($C$7,I92,IF($C$8,J92,IF($C$6,K92,IF($C$5,L92,IF($C$10,M92,IF($C$4,N92,IF(O92&lt;&gt;"",O92,F92))))))))))</f>
        <v>Predictions Ranking</v>
      </c>
      <c r="F92" s="497" t="s">
        <v>593</v>
      </c>
      <c r="G92" s="498" t="s">
        <v>594</v>
      </c>
      <c r="H92" s="499" t="s">
        <v>595</v>
      </c>
      <c r="I92" s="500" t="s">
        <v>596</v>
      </c>
      <c r="J92" s="499" t="s">
        <v>597</v>
      </c>
      <c r="K92" s="503" t="s">
        <v>598</v>
      </c>
      <c r="L92" s="501" t="s">
        <v>599</v>
      </c>
      <c r="M92" s="500" t="s">
        <v>600</v>
      </c>
      <c r="N92" s="501" t="s">
        <v>601</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602</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603</v>
      </c>
      <c r="G95" s="498" t="s">
        <v>604</v>
      </c>
      <c r="H95" s="499" t="s">
        <v>605</v>
      </c>
      <c r="I95" s="500" t="s">
        <v>606</v>
      </c>
      <c r="J95" s="499" t="s">
        <v>607</v>
      </c>
      <c r="K95" s="509" t="s">
        <v>608</v>
      </c>
      <c r="L95" s="510" t="s">
        <v>607</v>
      </c>
      <c r="M95" s="500" t="s">
        <v>586</v>
      </c>
      <c r="N95" s="501" t="s">
        <v>609</v>
      </c>
      <c r="O95" s="502"/>
      <c r="P95" s="508"/>
    </row>
    <row r="96" customFormat="false" ht="15" hidden="false" customHeight="true" outlineLevel="0" collapsed="false">
      <c r="E96" s="463" t="str">
        <f aca="false">IF($C$3,F96,IF($C$11,G96,IF($C$9,H96,IF($C$7,I96,IF($C$8,J96,IF($C$6,K96,IF($C$5,L96,IF($C$10,M96,IF($C$4,N96,IF(O96&lt;&gt;"",O96,F96))))))))))</f>
        <v>Grp</v>
      </c>
      <c r="F96" s="497" t="s">
        <v>610</v>
      </c>
      <c r="G96" s="498" t="s">
        <v>610</v>
      </c>
      <c r="H96" s="499" t="s">
        <v>610</v>
      </c>
      <c r="I96" s="500" t="s">
        <v>610</v>
      </c>
      <c r="J96" s="499" t="s">
        <v>610</v>
      </c>
      <c r="K96" s="509" t="s">
        <v>610</v>
      </c>
      <c r="L96" s="510" t="s">
        <v>610</v>
      </c>
      <c r="M96" s="500" t="s">
        <v>610</v>
      </c>
      <c r="N96" s="501" t="s">
        <v>611</v>
      </c>
      <c r="O96" s="502"/>
      <c r="P96" s="508"/>
    </row>
    <row r="97" customFormat="false" ht="15" hidden="false" customHeight="true" outlineLevel="0" collapsed="false">
      <c r="E97" s="463" t="str">
        <f aca="false">IF($C$3,F97,IF($C$11,G97,IF($C$9,H97,IF($C$7,I97,IF($C$8,J97,IF($C$6,K97,IF($C$5,L97,IF($C$10,M97,IF($C$4,N97,IF(O97&lt;&gt;"",O97,F97))))))))))</f>
        <v>Pts</v>
      </c>
      <c r="F97" s="497" t="s">
        <v>612</v>
      </c>
      <c r="G97" s="498" t="s">
        <v>613</v>
      </c>
      <c r="H97" s="499" t="s">
        <v>613</v>
      </c>
      <c r="I97" s="500" t="s">
        <v>613</v>
      </c>
      <c r="J97" s="499" t="s">
        <v>614</v>
      </c>
      <c r="K97" s="509" t="s">
        <v>613</v>
      </c>
      <c r="L97" s="510" t="s">
        <v>612</v>
      </c>
      <c r="M97" s="500" t="s">
        <v>615</v>
      </c>
      <c r="N97" s="501" t="s">
        <v>616</v>
      </c>
      <c r="O97" s="502"/>
      <c r="P97" s="508"/>
    </row>
    <row r="98" customFormat="false" ht="15" hidden="false" customHeight="true" outlineLevel="0" collapsed="false">
      <c r="E98" s="463" t="str">
        <f aca="false">IF($C$3,F98,IF($C$11,G98,IF($C$9,H98,IF($C$7,I98,IF($C$8,J98,IF($C$6,K98,IF($C$5,L98,IF($C$10,M98,IF($C$4,N98,IF(O98&lt;&gt;"",O98,F98))))))))))</f>
        <v>GD</v>
      </c>
      <c r="F98" s="497" t="s">
        <v>70</v>
      </c>
      <c r="G98" s="498" t="s">
        <v>617</v>
      </c>
      <c r="H98" s="499" t="s">
        <v>618</v>
      </c>
      <c r="I98" s="500" t="s">
        <v>618</v>
      </c>
      <c r="J98" s="499" t="s">
        <v>619</v>
      </c>
      <c r="K98" s="509" t="s">
        <v>620</v>
      </c>
      <c r="L98" s="510" t="s">
        <v>70</v>
      </c>
      <c r="M98" s="500" t="s">
        <v>621</v>
      </c>
      <c r="N98" s="501" t="s">
        <v>622</v>
      </c>
      <c r="O98" s="502"/>
      <c r="P98" s="508"/>
    </row>
    <row r="99" customFormat="false" ht="15" hidden="false" customHeight="true" outlineLevel="0" collapsed="false">
      <c r="E99" s="463" t="str">
        <f aca="false">IF($C$3,F99,IF($C$11,G99,IF($C$9,H99,IF($C$7,I99,IF($C$8,J99,IF($C$6,K99,IF($C$5,L99,IF($C$10,M99,IF($C$4,N99,IF(O99&lt;&gt;"",O99,F99))))))))))</f>
        <v>Goals</v>
      </c>
      <c r="F99" s="497" t="s">
        <v>623</v>
      </c>
      <c r="G99" s="498" t="s">
        <v>624</v>
      </c>
      <c r="H99" s="499" t="s">
        <v>625</v>
      </c>
      <c r="I99" s="500" t="s">
        <v>626</v>
      </c>
      <c r="J99" s="499" t="s">
        <v>627</v>
      </c>
      <c r="K99" s="509" t="s">
        <v>628</v>
      </c>
      <c r="L99" s="510" t="s">
        <v>629</v>
      </c>
      <c r="M99" s="500" t="s">
        <v>630</v>
      </c>
      <c r="N99" s="501" t="s">
        <v>631</v>
      </c>
      <c r="O99" s="502"/>
      <c r="P99" s="508"/>
    </row>
    <row r="100" customFormat="false" ht="15" hidden="false" customHeight="true" outlineLevel="0" collapsed="false">
      <c r="E100" s="463" t="str">
        <f aca="false">IF($C$3,F100,IF($C$11,G100,IF($C$9,H100,IF($C$7,I100,IF($C$8,J100,IF($C$6,K100,IF($C$5,L100,IF($C$10,M100,IF($C$4,N100,IF(O100&lt;&gt;"",O100,F100))))))))))</f>
        <v>Wins</v>
      </c>
      <c r="F100" s="497" t="s">
        <v>632</v>
      </c>
      <c r="G100" s="498" t="s">
        <v>633</v>
      </c>
      <c r="H100" s="499" t="s">
        <v>634</v>
      </c>
      <c r="I100" s="500" t="s">
        <v>635</v>
      </c>
      <c r="J100" s="499" t="s">
        <v>636</v>
      </c>
      <c r="K100" s="509" t="s">
        <v>637</v>
      </c>
      <c r="L100" s="510" t="s">
        <v>638</v>
      </c>
      <c r="M100" s="500" t="s">
        <v>639</v>
      </c>
      <c r="N100" s="501" t="s">
        <v>640</v>
      </c>
      <c r="O100" s="502"/>
      <c r="P100" s="508"/>
    </row>
    <row r="101" customFormat="false" ht="15" hidden="false" customHeight="true" outlineLevel="0" collapsed="false">
      <c r="E101" s="463" t="str">
        <f aca="false">IF($C$3,F101,IF($C$11,G101,IF($C$9,H101,IF($C$7,I101,IF($C$8,J101,IF($C$6,K101,IF($C$5,L101,IF($C$10,M101,IF($C$4,N101,IF(O101&lt;&gt;"",O101,F101))))))))))</f>
        <v>Pen</v>
      </c>
      <c r="F101" s="497" t="s">
        <v>641</v>
      </c>
      <c r="G101" s="498" t="s">
        <v>641</v>
      </c>
      <c r="H101" s="499" t="s">
        <v>642</v>
      </c>
      <c r="I101" s="500" t="s">
        <v>643</v>
      </c>
      <c r="J101" s="499" t="s">
        <v>644</v>
      </c>
      <c r="K101" s="509" t="s">
        <v>645</v>
      </c>
      <c r="L101" s="510" t="s">
        <v>641</v>
      </c>
      <c r="M101" s="500" t="s">
        <v>641</v>
      </c>
      <c r="N101" s="501" t="s">
        <v>646</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647</v>
      </c>
      <c r="G102" s="498" t="s">
        <v>648</v>
      </c>
      <c r="H102" s="499" t="s">
        <v>649</v>
      </c>
      <c r="I102" s="500" t="s">
        <v>650</v>
      </c>
      <c r="J102" s="499" t="s">
        <v>651</v>
      </c>
      <c r="K102" s="509" t="s">
        <v>652</v>
      </c>
      <c r="L102" s="510" t="s">
        <v>653</v>
      </c>
      <c r="M102" s="500" t="s">
        <v>654</v>
      </c>
      <c r="N102" s="501" t="s">
        <v>655</v>
      </c>
      <c r="O102" s="502"/>
      <c r="P102" s="508"/>
    </row>
    <row r="103" customFormat="false" ht="15" hidden="false" customHeight="true" outlineLevel="0" collapsed="false">
      <c r="E103" s="463" t="str">
        <f aca="false">IF($C$3,F103,IF($C$11,G103,IF($C$9,H103,IF($C$7,I103,IF($C$8,J103,IF($C$6,K103,IF($C$5,L103,IF($C$10,M103,IF($C$4,N103,IF(O103&lt;&gt;"",O103,F103))))))))))</f>
        <v>Total</v>
      </c>
      <c r="F103" s="497" t="s">
        <v>656</v>
      </c>
      <c r="G103" s="498" t="s">
        <v>656</v>
      </c>
      <c r="H103" s="499" t="s">
        <v>657</v>
      </c>
      <c r="I103" s="500" t="s">
        <v>656</v>
      </c>
      <c r="J103" s="499" t="s">
        <v>656</v>
      </c>
      <c r="K103" s="509" t="s">
        <v>658</v>
      </c>
      <c r="L103" s="510" t="s">
        <v>656</v>
      </c>
      <c r="M103" s="500" t="s">
        <v>656</v>
      </c>
      <c r="N103" s="501" t="s">
        <v>659</v>
      </c>
      <c r="O103" s="502"/>
      <c r="P103" s="508"/>
    </row>
    <row r="104" customFormat="false" ht="15" hidden="false" customHeight="true" outlineLevel="0" collapsed="false">
      <c r="E104" s="463" t="str">
        <f aca="false">IF($C$3,F104,IF($C$11,G104,IF($C$9,H104,IF($C$7,I104,IF($C$8,J104,IF($C$6,K104,IF($C$5,L104,IF($C$10,M104,IF($C$4,N104,IF(O104&lt;&gt;"",O104,F104))))))))))</f>
        <v>Fair Play</v>
      </c>
      <c r="F104" s="497" t="s">
        <v>660</v>
      </c>
      <c r="G104" s="498" t="s">
        <v>660</v>
      </c>
      <c r="H104" s="499" t="s">
        <v>660</v>
      </c>
      <c r="I104" s="500" t="s">
        <v>661</v>
      </c>
      <c r="J104" s="499" t="s">
        <v>661</v>
      </c>
      <c r="K104" s="509" t="s">
        <v>661</v>
      </c>
      <c r="L104" s="510" t="s">
        <v>660</v>
      </c>
      <c r="M104" s="500" t="s">
        <v>662</v>
      </c>
      <c r="N104" s="501" t="s">
        <v>663</v>
      </c>
      <c r="O104" s="502"/>
      <c r="P104" s="508"/>
    </row>
    <row r="105" customFormat="false" ht="15" hidden="false" customHeight="true" outlineLevel="0" collapsed="false">
      <c r="E105" s="463" t="str">
        <f aca="false">IF($C$3,F105,IF($C$11,G105,IF($C$9,H105,IF($C$7,I105,IF($C$8,J105,IF($C$6,K105,IF($C$5,L105,IF($C$10,M105,IF($C$4,N105,IF(O105&lt;&gt;"",O105,F105))))))))))</f>
        <v>Not clear</v>
      </c>
      <c r="F105" s="497" t="s">
        <v>664</v>
      </c>
      <c r="G105" s="498" t="s">
        <v>665</v>
      </c>
      <c r="H105" s="499" t="s">
        <v>666</v>
      </c>
      <c r="I105" s="500" t="s">
        <v>667</v>
      </c>
      <c r="J105" s="499" t="s">
        <v>668</v>
      </c>
      <c r="K105" s="509" t="s">
        <v>669</v>
      </c>
      <c r="L105" s="510" t="s">
        <v>670</v>
      </c>
      <c r="M105" s="500" t="s">
        <v>671</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672</v>
      </c>
      <c r="G106" s="498" t="s">
        <v>673</v>
      </c>
      <c r="H106" s="499" t="s">
        <v>674</v>
      </c>
      <c r="I106" s="500" t="s">
        <v>673</v>
      </c>
      <c r="J106" s="499" t="s">
        <v>675</v>
      </c>
      <c r="K106" s="509" t="s">
        <v>675</v>
      </c>
      <c r="L106" s="510" t="s">
        <v>676</v>
      </c>
      <c r="M106" s="500" t="s">
        <v>677</v>
      </c>
      <c r="N106" s="501" t="s">
        <v>678</v>
      </c>
      <c r="O106" s="502"/>
      <c r="P106" s="508"/>
    </row>
    <row r="107" customFormat="false" ht="15" hidden="false" customHeight="true" outlineLevel="0" collapsed="false">
      <c r="E107" s="463" t="str">
        <f aca="false">IF($C$3,F107,IF($C$11,G107,IF($C$9,H107,IF($C$7,I107,IF($C$8,J107,IF($C$6,K107,IF($C$5,L107,IF($C$10,M107,IF($C$4,N107,IF(O107&lt;&gt;"",O107,F107))))))))))</f>
        <v>Dir. Comp.(3)</v>
      </c>
      <c r="F107" s="497" t="s">
        <v>679</v>
      </c>
      <c r="G107" s="498" t="s">
        <v>680</v>
      </c>
      <c r="H107" s="499" t="s">
        <v>681</v>
      </c>
      <c r="I107" s="500" t="s">
        <v>680</v>
      </c>
      <c r="J107" s="499" t="s">
        <v>682</v>
      </c>
      <c r="K107" s="509" t="s">
        <v>682</v>
      </c>
      <c r="L107" s="510" t="s">
        <v>683</v>
      </c>
      <c r="M107" s="500" t="s">
        <v>684</v>
      </c>
      <c r="N107" s="501" t="s">
        <v>685</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686</v>
      </c>
      <c r="G108" s="498" t="s">
        <v>687</v>
      </c>
      <c r="H108" s="499" t="s">
        <v>688</v>
      </c>
      <c r="I108" s="500" t="s">
        <v>689</v>
      </c>
      <c r="J108" s="499" t="s">
        <v>690</v>
      </c>
      <c r="K108" s="509" t="s">
        <v>691</v>
      </c>
      <c r="L108" s="510" t="s">
        <v>692</v>
      </c>
      <c r="M108" s="500" t="s">
        <v>693</v>
      </c>
      <c r="N108" s="501" t="s">
        <v>694</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695</v>
      </c>
      <c r="G109" s="498" t="s">
        <v>696</v>
      </c>
      <c r="H109" s="499" t="s">
        <v>697</v>
      </c>
      <c r="I109" s="500" t="s">
        <v>698</v>
      </c>
      <c r="J109" s="499" t="s">
        <v>699</v>
      </c>
      <c r="K109" s="509" t="s">
        <v>700</v>
      </c>
      <c r="L109" s="510" t="s">
        <v>701</v>
      </c>
      <c r="M109" s="500" t="s">
        <v>702</v>
      </c>
      <c r="N109" s="501" t="s">
        <v>703</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704</v>
      </c>
      <c r="G110" s="498" t="s">
        <v>705</v>
      </c>
      <c r="H110" s="499" t="s">
        <v>706</v>
      </c>
      <c r="I110" s="500" t="s">
        <v>707</v>
      </c>
      <c r="J110" s="499" t="s">
        <v>708</v>
      </c>
      <c r="K110" s="509" t="s">
        <v>709</v>
      </c>
      <c r="L110" s="510" t="s">
        <v>710</v>
      </c>
      <c r="M110" s="500" t="s">
        <v>711</v>
      </c>
      <c r="N110" s="501" t="s">
        <v>712</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713</v>
      </c>
      <c r="G111" s="498" t="s">
        <v>714</v>
      </c>
      <c r="H111" s="499" t="s">
        <v>715</v>
      </c>
      <c r="I111" s="500" t="s">
        <v>716</v>
      </c>
      <c r="J111" s="499" t="s">
        <v>717</v>
      </c>
      <c r="K111" s="509" t="s">
        <v>718</v>
      </c>
      <c r="L111" s="510" t="s">
        <v>719</v>
      </c>
      <c r="M111" s="500" t="s">
        <v>720</v>
      </c>
      <c r="N111" s="501" t="s">
        <v>721</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722</v>
      </c>
      <c r="G112" s="498" t="s">
        <v>723</v>
      </c>
      <c r="H112" s="499" t="s">
        <v>724</v>
      </c>
      <c r="I112" s="500" t="s">
        <v>725</v>
      </c>
      <c r="J112" s="499" t="s">
        <v>726</v>
      </c>
      <c r="K112" s="509" t="s">
        <v>727</v>
      </c>
      <c r="L112" s="510" t="s">
        <v>728</v>
      </c>
      <c r="M112" s="500" t="s">
        <v>729</v>
      </c>
      <c r="N112" s="501" t="s">
        <v>730</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731</v>
      </c>
      <c r="G113" s="498" t="s">
        <v>732</v>
      </c>
      <c r="H113" s="499" t="s">
        <v>733</v>
      </c>
      <c r="I113" s="500" t="s">
        <v>734</v>
      </c>
      <c r="J113" s="499" t="s">
        <v>735</v>
      </c>
      <c r="K113" s="509" t="s">
        <v>736</v>
      </c>
      <c r="L113" s="510" t="s">
        <v>737</v>
      </c>
      <c r="M113" s="500" t="s">
        <v>738</v>
      </c>
      <c r="N113" s="501" t="s">
        <v>739</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740</v>
      </c>
      <c r="G114" s="498" t="s">
        <v>741</v>
      </c>
      <c r="H114" s="499" t="s">
        <v>742</v>
      </c>
      <c r="I114" s="500" t="s">
        <v>743</v>
      </c>
      <c r="J114" s="499" t="s">
        <v>744</v>
      </c>
      <c r="K114" s="509" t="s">
        <v>745</v>
      </c>
      <c r="L114" s="510" t="s">
        <v>746</v>
      </c>
      <c r="M114" s="500" t="s">
        <v>747</v>
      </c>
      <c r="N114" s="501" t="s">
        <v>748</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749</v>
      </c>
      <c r="G115" s="498" t="s">
        <v>750</v>
      </c>
      <c r="H115" s="499" t="s">
        <v>751</v>
      </c>
      <c r="I115" s="500" t="s">
        <v>752</v>
      </c>
      <c r="J115" s="499" t="s">
        <v>753</v>
      </c>
      <c r="K115" s="509" t="s">
        <v>754</v>
      </c>
      <c r="L115" s="510" t="s">
        <v>755</v>
      </c>
      <c r="M115" s="500" t="s">
        <v>756</v>
      </c>
      <c r="N115" s="501" t="s">
        <v>757</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758</v>
      </c>
      <c r="G116" s="498" t="s">
        <v>759</v>
      </c>
      <c r="H116" s="499" t="s">
        <v>760</v>
      </c>
      <c r="I116" s="500" t="s">
        <v>761</v>
      </c>
      <c r="J116" s="499" t="s">
        <v>762</v>
      </c>
      <c r="K116" s="509" t="s">
        <v>763</v>
      </c>
      <c r="L116" s="510" t="s">
        <v>764</v>
      </c>
      <c r="M116" s="500" t="s">
        <v>765</v>
      </c>
      <c r="N116" s="501" t="s">
        <v>766</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767</v>
      </c>
      <c r="G117" s="498" t="s">
        <v>768</v>
      </c>
      <c r="H117" s="499" t="s">
        <v>769</v>
      </c>
      <c r="I117" s="500" t="s">
        <v>770</v>
      </c>
      <c r="J117" s="499" t="s">
        <v>771</v>
      </c>
      <c r="K117" s="509" t="s">
        <v>772</v>
      </c>
      <c r="L117" s="510" t="s">
        <v>773</v>
      </c>
      <c r="M117" s="500" t="s">
        <v>774</v>
      </c>
      <c r="N117" s="501" t="s">
        <v>775</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776</v>
      </c>
      <c r="G118" s="498" t="s">
        <v>777</v>
      </c>
      <c r="H118" s="499" t="s">
        <v>778</v>
      </c>
      <c r="I118" s="500" t="s">
        <v>779</v>
      </c>
      <c r="J118" s="499" t="s">
        <v>780</v>
      </c>
      <c r="K118" s="509" t="s">
        <v>781</v>
      </c>
      <c r="L118" s="510" t="s">
        <v>782</v>
      </c>
      <c r="M118" s="500" t="s">
        <v>783</v>
      </c>
      <c r="N118" s="501" t="s">
        <v>784</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785</v>
      </c>
      <c r="G119" s="498" t="s">
        <v>786</v>
      </c>
      <c r="H119" s="499" t="s">
        <v>787</v>
      </c>
      <c r="I119" s="500" t="s">
        <v>788</v>
      </c>
      <c r="J119" s="499" t="s">
        <v>789</v>
      </c>
      <c r="K119" s="509" t="s">
        <v>790</v>
      </c>
      <c r="L119" s="510" t="s">
        <v>791</v>
      </c>
      <c r="M119" s="500" t="s">
        <v>792</v>
      </c>
      <c r="N119" s="501" t="s">
        <v>793</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794</v>
      </c>
      <c r="G120" s="498" t="s">
        <v>795</v>
      </c>
      <c r="H120" s="499" t="s">
        <v>796</v>
      </c>
      <c r="I120" s="500" t="s">
        <v>797</v>
      </c>
      <c r="J120" s="499" t="s">
        <v>798</v>
      </c>
      <c r="K120" s="509" t="s">
        <v>799</v>
      </c>
      <c r="L120" s="510" t="s">
        <v>800</v>
      </c>
      <c r="M120" s="500" t="s">
        <v>801</v>
      </c>
      <c r="N120" s="501" t="s">
        <v>802</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803</v>
      </c>
      <c r="G121" s="498" t="s">
        <v>804</v>
      </c>
      <c r="H121" s="499" t="s">
        <v>805</v>
      </c>
      <c r="I121" s="500" t="s">
        <v>806</v>
      </c>
      <c r="J121" s="499" t="s">
        <v>807</v>
      </c>
      <c r="K121" s="509" t="s">
        <v>808</v>
      </c>
      <c r="L121" s="510" t="s">
        <v>809</v>
      </c>
      <c r="M121" s="500" t="s">
        <v>810</v>
      </c>
      <c r="N121" s="501" t="s">
        <v>811</v>
      </c>
      <c r="O121" s="502"/>
    </row>
    <row r="122" customFormat="false" ht="15" hidden="false" customHeight="false" outlineLevel="0" collapsed="false">
      <c r="E122" s="463" t="str">
        <f aca="false">IF($C$3,F122,IF($C$11,G122,IF($C$9,H122,IF($C$7,I122,IF($C$8,J122,IF($C$6,K122,IF($C$5,L122,IF($C$10,M122,IF($C$4,N122,IF(O122&lt;&gt;"",O122,F122))))))))))</f>
        <v>Semi-Final 1</v>
      </c>
      <c r="F122" s="497" t="s">
        <v>812</v>
      </c>
      <c r="G122" s="498" t="s">
        <v>813</v>
      </c>
      <c r="H122" s="499" t="s">
        <v>814</v>
      </c>
      <c r="I122" s="500" t="s">
        <v>815</v>
      </c>
      <c r="J122" s="499" t="s">
        <v>816</v>
      </c>
      <c r="K122" s="509" t="s">
        <v>817</v>
      </c>
      <c r="L122" s="510" t="s">
        <v>818</v>
      </c>
      <c r="M122" s="500" t="s">
        <v>819</v>
      </c>
      <c r="N122" s="501" t="s">
        <v>820</v>
      </c>
      <c r="O122" s="502"/>
    </row>
    <row r="123" customFormat="false" ht="14.5" hidden="false" customHeight="false" outlineLevel="0" collapsed="false">
      <c r="E123" s="463" t="str">
        <f aca="false">IF($C$3,F123,IF($C$11,G123,IF($C$9,H123,IF($C$7,I123,IF($C$8,J123,IF($C$6,K123,IF($C$5,L123,IF($C$10,M123,IF($C$4,N123,IF(O123&lt;&gt;"",O123,F123))))))))))</f>
        <v>Semi-Final 2</v>
      </c>
      <c r="F123" s="497" t="s">
        <v>821</v>
      </c>
      <c r="G123" s="498" t="s">
        <v>822</v>
      </c>
      <c r="H123" s="499" t="s">
        <v>823</v>
      </c>
      <c r="I123" s="500" t="s">
        <v>824</v>
      </c>
      <c r="J123" s="499" t="s">
        <v>825</v>
      </c>
      <c r="K123" s="509" t="s">
        <v>826</v>
      </c>
      <c r="L123" s="510" t="s">
        <v>827</v>
      </c>
      <c r="M123" s="500" t="s">
        <v>828</v>
      </c>
      <c r="N123" s="501" t="s">
        <v>829</v>
      </c>
      <c r="O123" s="502"/>
    </row>
    <row r="124" customFormat="false" ht="14.5" hidden="false" customHeight="false" outlineLevel="0" collapsed="false">
      <c r="E124" s="463" t="str">
        <f aca="false">IF($C$3,F124,IF($C$11,G124,IF($C$9,H124,IF($C$7,I124,IF($C$8,J124,IF($C$6,K124,IF($C$5,L124,IF($C$10,M124,IF($C$4,N124,IF(O124&lt;&gt;"",O124,F124))))))))))</f>
        <v>Third place</v>
      </c>
      <c r="F124" s="497" t="s">
        <v>830</v>
      </c>
      <c r="G124" s="498" t="s">
        <v>831</v>
      </c>
      <c r="H124" s="499" t="s">
        <v>832</v>
      </c>
      <c r="I124" s="500" t="s">
        <v>833</v>
      </c>
      <c r="J124" s="499" t="s">
        <v>834</v>
      </c>
      <c r="K124" s="509" t="s">
        <v>835</v>
      </c>
      <c r="L124" s="510" t="s">
        <v>836</v>
      </c>
      <c r="M124" s="500" t="s">
        <v>837</v>
      </c>
      <c r="N124" s="501" t="s">
        <v>838</v>
      </c>
      <c r="O124" s="502"/>
    </row>
    <row r="125" customFormat="false" ht="14.5" hidden="false" customHeight="false" outlineLevel="0" collapsed="false">
      <c r="E125" s="463" t="str">
        <f aca="false">IF($C$3,F125,IF($C$11,G125,IF($C$9,H125,IF($C$7,I125,IF($C$8,J125,IF($C$6,K125,IF($C$5,L125,IF($C$10,M125,IF($C$4,N125,IF(O125&lt;&gt;"",O125,F125))))))))))</f>
        <v>Final</v>
      </c>
      <c r="F125" s="497" t="s">
        <v>839</v>
      </c>
      <c r="G125" s="498" t="s">
        <v>839</v>
      </c>
      <c r="H125" s="499" t="s">
        <v>840</v>
      </c>
      <c r="I125" s="500" t="s">
        <v>839</v>
      </c>
      <c r="J125" s="499" t="s">
        <v>840</v>
      </c>
      <c r="K125" s="509" t="s">
        <v>840</v>
      </c>
      <c r="L125" s="510" t="s">
        <v>840</v>
      </c>
      <c r="M125" s="500" t="s">
        <v>839</v>
      </c>
      <c r="N125" s="501" t="s">
        <v>841</v>
      </c>
      <c r="O125" s="502"/>
    </row>
    <row r="126" customFormat="false" ht="14.5" hidden="false" customHeight="false" outlineLevel="0" collapsed="false">
      <c r="E126" s="463" t="str">
        <f aca="false">IF($C$3,F126,IF($C$11,G126,IF($C$9,H126,IF($C$7,I126,IF($C$8,J126,IF($C$6,K126,IF($C$5,L126,IF($C$10,M126,IF($C$4,N126,IF(O126&lt;&gt;"",O126,F126))))))))))</f>
        <v>Bonus</v>
      </c>
      <c r="F126" s="497" t="s">
        <v>842</v>
      </c>
      <c r="G126" s="498" t="s">
        <v>843</v>
      </c>
      <c r="H126" s="499" t="s">
        <v>842</v>
      </c>
      <c r="I126" s="500" t="s">
        <v>844</v>
      </c>
      <c r="J126" s="499" t="s">
        <v>842</v>
      </c>
      <c r="K126" s="509" t="s">
        <v>842</v>
      </c>
      <c r="L126" s="510" t="s">
        <v>842</v>
      </c>
      <c r="M126" s="500" t="s">
        <v>845</v>
      </c>
      <c r="N126" s="501" t="s">
        <v>846</v>
      </c>
      <c r="O126" s="502"/>
    </row>
    <row r="127" customFormat="false" ht="29" hidden="false" customHeight="false" outlineLevel="0" collapsed="false">
      <c r="E127" s="463" t="str">
        <f aca="false">IF($C$3,F127,IF($C$11,G127,IF($C$9,H127,IF($C$7,I127,IF($C$8,J127,IF($C$6,K127,IF($C$5,L127,IF($C$10,M127,IF($C$4,N127,IF(O127&lt;&gt;"",O127,F127))))))))))</f>
        <v>Penalty shoot-out:</v>
      </c>
      <c r="F127" s="497" t="s">
        <v>847</v>
      </c>
      <c r="G127" s="498" t="s">
        <v>848</v>
      </c>
      <c r="H127" s="499" t="s">
        <v>849</v>
      </c>
      <c r="I127" s="500" t="s">
        <v>850</v>
      </c>
      <c r="J127" s="499" t="s">
        <v>851</v>
      </c>
      <c r="K127" s="509" t="s">
        <v>852</v>
      </c>
      <c r="L127" s="510" t="s">
        <v>853</v>
      </c>
      <c r="M127" s="500" t="s">
        <v>854</v>
      </c>
      <c r="N127" s="501" t="s">
        <v>855</v>
      </c>
      <c r="O127" s="502"/>
    </row>
    <row r="128" customFormat="false" ht="14.5" hidden="false" customHeight="false" outlineLevel="0" collapsed="false">
      <c r="E128" s="463" t="str">
        <f aca="false">IF($C$3,F128,IF($C$11,G128,IF($C$9,H128,IF($C$7,I128,IF($C$8,J128,IF($C$6,K128,IF($C$5,L128,IF($C$10,M128,IF($C$4,N128,IF(O128&lt;&gt;"",O128,F128))))))))))</f>
        <v>Third in the group</v>
      </c>
      <c r="F128" s="497" t="s">
        <v>856</v>
      </c>
      <c r="G128" s="498" t="s">
        <v>857</v>
      </c>
      <c r="H128" s="499" t="s">
        <v>858</v>
      </c>
      <c r="I128" s="500" t="s">
        <v>859</v>
      </c>
      <c r="J128" s="499" t="s">
        <v>860</v>
      </c>
      <c r="K128" s="509" t="s">
        <v>861</v>
      </c>
      <c r="L128" s="510" t="s">
        <v>862</v>
      </c>
      <c r="M128" s="500" t="s">
        <v>863</v>
      </c>
      <c r="N128" s="501" t="s">
        <v>864</v>
      </c>
      <c r="O128" s="502"/>
    </row>
    <row r="129" customFormat="false" ht="29" hidden="false" customHeight="false" outlineLevel="0" collapsed="false">
      <c r="E129" s="463" t="str">
        <f aca="false">IF($C$3,F129,IF($C$11,G129,IF($C$9,H129,IF($C$7,I129,IF($C$8,J129,IF($C$6,K129,IF($C$5,L129,IF($C$10,M129,IF($C$4,N129,IF(O129&lt;&gt;"",O129,F129))))))))))</f>
        <v>Group combination:</v>
      </c>
      <c r="F129" s="497" t="s">
        <v>865</v>
      </c>
      <c r="G129" s="498" t="s">
        <v>866</v>
      </c>
      <c r="H129" s="499" t="s">
        <v>867</v>
      </c>
      <c r="I129" s="500" t="s">
        <v>868</v>
      </c>
      <c r="J129" s="499" t="s">
        <v>869</v>
      </c>
      <c r="K129" s="509" t="s">
        <v>870</v>
      </c>
      <c r="L129" s="510" t="s">
        <v>871</v>
      </c>
      <c r="M129" s="500" t="s">
        <v>872</v>
      </c>
      <c r="N129" s="501" t="s">
        <v>873</v>
      </c>
      <c r="O129" s="502"/>
    </row>
    <row r="130" customFormat="false" ht="14.5" hidden="false" customHeight="false" outlineLevel="0" collapsed="false">
      <c r="E130" s="463" t="str">
        <f aca="false">IF($C$3,F130,IF($C$11,G130,IF($C$9,H130,IF($C$7,I130,IF($C$8,J130,IF($C$6,K130,IF($C$5,L130,IF($C$10,M130,IF($C$4,N130,IF(O130&lt;&gt;"",O130,F130))))))))))</f>
        <v>Not qualified:</v>
      </c>
      <c r="F130" s="497" t="s">
        <v>874</v>
      </c>
      <c r="G130" s="498" t="s">
        <v>875</v>
      </c>
      <c r="H130" s="499" t="s">
        <v>876</v>
      </c>
      <c r="I130" s="500" t="s">
        <v>877</v>
      </c>
      <c r="J130" s="499" t="s">
        <v>878</v>
      </c>
      <c r="K130" s="509" t="s">
        <v>879</v>
      </c>
      <c r="L130" s="510" t="s">
        <v>880</v>
      </c>
      <c r="M130" s="500" t="s">
        <v>881</v>
      </c>
      <c r="N130" s="501" t="s">
        <v>882</v>
      </c>
      <c r="O130" s="502"/>
    </row>
    <row r="131" customFormat="false" ht="29" hidden="false" customHeight="false" outlineLevel="0" collapsed="false">
      <c r="E131" s="463" t="str">
        <f aca="false">IF($C$3,F131,IF($C$11,G131,IF($C$9,H131,IF($C$7,I131,IF($C$8,J131,IF($C$6,K131,IF($C$5,L131,IF($C$10,M131,IF($C$4,N131,IF(O131&lt;&gt;"",O131,F131))))))))))</f>
        <v>Group combination:</v>
      </c>
      <c r="F131" s="497" t="s">
        <v>865</v>
      </c>
      <c r="G131" s="498" t="s">
        <v>866</v>
      </c>
      <c r="H131" s="499" t="s">
        <v>867</v>
      </c>
      <c r="I131" s="500" t="s">
        <v>868</v>
      </c>
      <c r="J131" s="499" t="s">
        <v>883</v>
      </c>
      <c r="K131" s="509" t="s">
        <v>884</v>
      </c>
      <c r="L131" s="510" t="s">
        <v>871</v>
      </c>
      <c r="M131" s="500" t="s">
        <v>872</v>
      </c>
      <c r="N131" s="501" t="s">
        <v>873</v>
      </c>
      <c r="O131" s="502"/>
    </row>
    <row r="132" customFormat="false" ht="14.5" hidden="false" customHeight="false" outlineLevel="0" collapsed="false">
      <c r="E132" s="463" t="str">
        <f aca="false">IF($C$3,F132,IF($C$11,G132,IF($C$9,H132,IF($C$7,I132,IF($C$8,J132,IF($C$6,K132,IF($C$5,L132,IF($C$10,M132,IF($C$4,N132,IF(O132&lt;&gt;"",O132,F132))))))))))</f>
        <v>First in Group</v>
      </c>
      <c r="F132" s="497" t="s">
        <v>885</v>
      </c>
      <c r="G132" s="498" t="s">
        <v>886</v>
      </c>
      <c r="H132" s="499" t="s">
        <v>887</v>
      </c>
      <c r="I132" s="500" t="s">
        <v>888</v>
      </c>
      <c r="J132" s="499" t="s">
        <v>889</v>
      </c>
      <c r="K132" s="509" t="s">
        <v>890</v>
      </c>
      <c r="L132" s="510" t="s">
        <v>891</v>
      </c>
      <c r="M132" s="500" t="s">
        <v>892</v>
      </c>
      <c r="N132" s="501" t="s">
        <v>893</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894</v>
      </c>
      <c r="G133" s="498" t="s">
        <v>895</v>
      </c>
      <c r="H133" s="499" t="s">
        <v>896</v>
      </c>
      <c r="I133" s="500" t="s">
        <v>897</v>
      </c>
      <c r="J133" s="499" t="s">
        <v>898</v>
      </c>
      <c r="K133" s="509" t="s">
        <v>899</v>
      </c>
      <c r="L133" s="510" t="s">
        <v>900</v>
      </c>
      <c r="M133" s="500" t="s">
        <v>901</v>
      </c>
      <c r="N133" s="501" t="s">
        <v>902</v>
      </c>
      <c r="O133" s="502"/>
    </row>
    <row r="134" customFormat="false" ht="14.5" hidden="false" customHeight="false" outlineLevel="0" collapsed="false">
      <c r="E134" s="463" t="str">
        <f aca="false">IF($C$3,F134,IF($C$11,G134,IF($C$9,H134,IF($C$7,I134,IF($C$8,J134,IF($C$6,K134,IF($C$5,L134,IF($C$10,M134,IF($C$4,N134,IF(O134&lt;&gt;"",O134,F134))))))))))</f>
        <v>The red dot   •</v>
      </c>
      <c r="F134" s="497" t="s">
        <v>903</v>
      </c>
      <c r="G134" s="498" t="s">
        <v>904</v>
      </c>
      <c r="H134" s="499" t="s">
        <v>905</v>
      </c>
      <c r="I134" s="500" t="s">
        <v>906</v>
      </c>
      <c r="J134" s="499" t="s">
        <v>907</v>
      </c>
      <c r="K134" s="509" t="s">
        <v>908</v>
      </c>
      <c r="L134" s="510" t="s">
        <v>909</v>
      </c>
      <c r="M134" s="500" t="s">
        <v>910</v>
      </c>
      <c r="N134" s="501" t="s">
        <v>911</v>
      </c>
      <c r="O134" s="502"/>
    </row>
    <row r="135" customFormat="false" ht="14.5" hidden="false" customHeight="false" outlineLevel="0" collapsed="false">
      <c r="E135" s="463" t="str">
        <f aca="false">IF($C$3,F135,IF($C$11,G135,IF($C$9,H135,IF($C$7,I135,IF($C$8,J135,IF($C$6,K135,IF($C$5,L135,IF($C$10,M135,IF($C$4,N135,IF(O135&lt;&gt;"",O135,F135))))))))))</f>
        <v>Name</v>
      </c>
      <c r="F135" s="497" t="s">
        <v>52</v>
      </c>
      <c r="G135" s="498" t="s">
        <v>912</v>
      </c>
      <c r="H135" s="499" t="s">
        <v>913</v>
      </c>
      <c r="I135" s="500" t="s">
        <v>914</v>
      </c>
      <c r="J135" s="499" t="s">
        <v>52</v>
      </c>
      <c r="K135" s="509" t="s">
        <v>915</v>
      </c>
      <c r="L135" s="510" t="s">
        <v>916</v>
      </c>
      <c r="M135" s="500" t="s">
        <v>913</v>
      </c>
      <c r="N135" s="501" t="s">
        <v>917</v>
      </c>
      <c r="O135" s="502"/>
    </row>
    <row r="136" customFormat="false" ht="14.5" hidden="false" customHeight="false" outlineLevel="0" collapsed="false">
      <c r="E136" s="463" t="str">
        <f aca="false">IF($C$3,F136,IF($C$11,G136,IF($C$9,H136,IF($C$7,I136,IF($C$8,J136,IF($C$6,K136,IF($C$5,L136,IF($C$10,M136,IF($C$4,N136,IF(O136&lt;&gt;"",O136,F136))))))))))</f>
        <v>Venue</v>
      </c>
      <c r="F136" s="497" t="s">
        <v>918</v>
      </c>
      <c r="G136" s="498" t="s">
        <v>919</v>
      </c>
      <c r="H136" s="499" t="s">
        <v>920</v>
      </c>
      <c r="I136" s="500" t="s">
        <v>921</v>
      </c>
      <c r="J136" s="499" t="s">
        <v>922</v>
      </c>
      <c r="K136" s="509" t="s">
        <v>923</v>
      </c>
      <c r="L136" s="510" t="s">
        <v>924</v>
      </c>
      <c r="M136" s="500" t="s">
        <v>919</v>
      </c>
      <c r="N136" s="501" t="s">
        <v>925</v>
      </c>
      <c r="O136" s="502"/>
    </row>
    <row r="137" customFormat="false" ht="29" hidden="false" customHeight="false" outlineLevel="0" collapsed="false">
      <c r="E137" s="463"/>
      <c r="F137" s="505" t="s">
        <v>926</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927</v>
      </c>
      <c r="G138" s="498" t="s">
        <v>928</v>
      </c>
      <c r="H138" s="499" t="s">
        <v>929</v>
      </c>
      <c r="I138" s="500" t="s">
        <v>930</v>
      </c>
      <c r="J138" s="499" t="s">
        <v>931</v>
      </c>
      <c r="K138" s="509" t="s">
        <v>932</v>
      </c>
      <c r="L138" s="510" t="s">
        <v>933</v>
      </c>
      <c r="M138" s="500" t="s">
        <v>934</v>
      </c>
      <c r="N138" s="501" t="s">
        <v>935</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936</v>
      </c>
      <c r="G139" s="498" t="s">
        <v>937</v>
      </c>
      <c r="H139" s="499" t="s">
        <v>938</v>
      </c>
      <c r="I139" s="500" t="s">
        <v>939</v>
      </c>
      <c r="J139" s="499" t="s">
        <v>940</v>
      </c>
      <c r="K139" s="509" t="s">
        <v>941</v>
      </c>
      <c r="L139" s="510" t="s">
        <v>942</v>
      </c>
      <c r="M139" s="500" t="s">
        <v>943</v>
      </c>
      <c r="N139" s="501" t="s">
        <v>944</v>
      </c>
      <c r="O139" s="516"/>
    </row>
    <row r="140" customFormat="false" ht="16.5" hidden="false" customHeight="true" outlineLevel="0" collapsed="false">
      <c r="E140" s="463" t="str">
        <f aca="false">IF($C$3,F140,IF($C$11,G140,IF($C$9,H140,IF($C$7,I140,IF($C$8,J140,IF($C$6,K140,IF($C$5,L140,IF($C$10,M140,IF($C$4,N140,IF(O140&lt;&gt;"",O140,F140))))))))))</f>
        <v> and </v>
      </c>
      <c r="F140" s="497" t="s">
        <v>945</v>
      </c>
      <c r="G140" s="498" t="s">
        <v>946</v>
      </c>
      <c r="H140" s="499" t="s">
        <v>947</v>
      </c>
      <c r="I140" s="500" t="s">
        <v>948</v>
      </c>
      <c r="J140" s="499" t="s">
        <v>949</v>
      </c>
      <c r="K140" s="517" t="s">
        <v>950</v>
      </c>
      <c r="L140" s="518" t="s">
        <v>951</v>
      </c>
      <c r="M140" s="500" t="s">
        <v>952</v>
      </c>
      <c r="N140" s="519" t="s">
        <v>953</v>
      </c>
      <c r="O140" s="516"/>
    </row>
    <row r="141" customFormat="false" ht="20.25" hidden="false" customHeight="true" outlineLevel="0" collapsed="false">
      <c r="E141" s="463" t="str">
        <f aca="false">IF($C$3,F141,IF($C$11,G141,IF($C$9,H141,IF($C$7,I141,IF($C$8,J141,IF($C$6,K141,IF($C$5,L141,IF($C$10,M141,IF($C$4,N141,IF(O141&lt;&gt;"",O141,F141))))))))))</f>
        <v>Invalid result!</v>
      </c>
      <c r="F141" s="520" t="s">
        <v>954</v>
      </c>
      <c r="G141" s="521" t="s">
        <v>955</v>
      </c>
      <c r="H141" s="522" t="s">
        <v>956</v>
      </c>
      <c r="I141" s="523" t="s">
        <v>957</v>
      </c>
      <c r="J141" s="522" t="s">
        <v>958</v>
      </c>
      <c r="K141" s="509" t="s">
        <v>959</v>
      </c>
      <c r="L141" s="524" t="s">
        <v>960</v>
      </c>
      <c r="M141" s="523" t="s">
        <v>961</v>
      </c>
      <c r="N141" s="525" t="s">
        <v>962</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963</v>
      </c>
      <c r="G142" s="527" t="s">
        <v>964</v>
      </c>
      <c r="H142" s="528" t="s">
        <v>965</v>
      </c>
      <c r="I142" s="529" t="s">
        <v>966</v>
      </c>
      <c r="J142" s="528" t="s">
        <v>967</v>
      </c>
      <c r="K142" s="517" t="s">
        <v>968</v>
      </c>
      <c r="L142" s="518" t="s">
        <v>969</v>
      </c>
      <c r="M142" s="529" t="s">
        <v>970</v>
      </c>
      <c r="N142" s="519" t="s">
        <v>971</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972</v>
      </c>
      <c r="G143" s="527" t="s">
        <v>973</v>
      </c>
      <c r="H143" s="528" t="s">
        <v>974</v>
      </c>
      <c r="I143" s="529" t="s">
        <v>975</v>
      </c>
      <c r="J143" s="530" t="s">
        <v>976</v>
      </c>
      <c r="K143" s="517" t="s">
        <v>977</v>
      </c>
      <c r="L143" s="518" t="s">
        <v>978</v>
      </c>
      <c r="M143" s="529" t="s">
        <v>979</v>
      </c>
      <c r="N143" s="519" t="s">
        <v>980</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981</v>
      </c>
      <c r="G144" s="527" t="s">
        <v>982</v>
      </c>
      <c r="H144" s="528" t="s">
        <v>983</v>
      </c>
      <c r="I144" s="529" t="s">
        <v>984</v>
      </c>
      <c r="J144" s="530" t="s">
        <v>985</v>
      </c>
      <c r="K144" s="517" t="s">
        <v>986</v>
      </c>
      <c r="L144" s="518" t="s">
        <v>987</v>
      </c>
      <c r="M144" s="529" t="s">
        <v>988</v>
      </c>
      <c r="N144" s="519" t="s">
        <v>989</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990</v>
      </c>
      <c r="G145" s="527" t="s">
        <v>991</v>
      </c>
      <c r="H145" s="528" t="s">
        <v>992</v>
      </c>
      <c r="I145" s="529" t="s">
        <v>993</v>
      </c>
      <c r="J145" s="530" t="s">
        <v>994</v>
      </c>
      <c r="K145" s="517" t="s">
        <v>995</v>
      </c>
      <c r="L145" s="518" t="s">
        <v>996</v>
      </c>
      <c r="M145" s="529" t="s">
        <v>997</v>
      </c>
      <c r="N145" s="519" t="s">
        <v>998</v>
      </c>
      <c r="O145" s="516"/>
    </row>
    <row r="146" customFormat="false" ht="16.5" hidden="false" customHeight="true" outlineLevel="0" collapsed="false">
      <c r="E146" s="463" t="str">
        <f aca="false">IF($C$3,F146,IF($C$11,G146,IF($C$9,H146,IF($C$7,I146,IF($C$8,J146,IF($C$6,K146,IF($C$5,L146,IF($C$10,M146,IF($C$4,N146,IF(O146&lt;&gt;"",O146,F146))))))))))</f>
        <v> - </v>
      </c>
      <c r="F146" s="497" t="s">
        <v>999</v>
      </c>
      <c r="G146" s="498" t="s">
        <v>999</v>
      </c>
      <c r="H146" s="499" t="s">
        <v>999</v>
      </c>
      <c r="I146" s="500" t="s">
        <v>999</v>
      </c>
      <c r="J146" s="499" t="s">
        <v>1000</v>
      </c>
      <c r="K146" s="517" t="s">
        <v>1000</v>
      </c>
      <c r="L146" s="518" t="s">
        <v>73</v>
      </c>
      <c r="M146" s="500" t="s">
        <v>1001</v>
      </c>
      <c r="N146" s="519" t="s">
        <v>1001</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1002</v>
      </c>
      <c r="G147" s="527" t="s">
        <v>1003</v>
      </c>
      <c r="H147" s="528" t="s">
        <v>1004</v>
      </c>
      <c r="I147" s="529" t="s">
        <v>1005</v>
      </c>
      <c r="J147" s="530" t="s">
        <v>1006</v>
      </c>
      <c r="K147" s="517" t="s">
        <v>1007</v>
      </c>
      <c r="L147" s="518" t="s">
        <v>1008</v>
      </c>
      <c r="M147" s="529" t="s">
        <v>1009</v>
      </c>
      <c r="N147" s="519" t="s">
        <v>1010</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1011</v>
      </c>
      <c r="G148" s="527" t="s">
        <v>1012</v>
      </c>
      <c r="H148" s="528" t="s">
        <v>1013</v>
      </c>
      <c r="I148" s="529" t="s">
        <v>1014</v>
      </c>
      <c r="J148" s="530" t="s">
        <v>1015</v>
      </c>
      <c r="K148" s="517" t="s">
        <v>1016</v>
      </c>
      <c r="L148" s="518" t="s">
        <v>1017</v>
      </c>
      <c r="M148" s="529" t="s">
        <v>1018</v>
      </c>
      <c r="N148" s="519" t="s">
        <v>1019</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1020</v>
      </c>
      <c r="G149" s="527" t="s">
        <v>1021</v>
      </c>
      <c r="H149" s="528" t="s">
        <v>1022</v>
      </c>
      <c r="I149" s="529" t="s">
        <v>1023</v>
      </c>
      <c r="J149" s="530" t="s">
        <v>1024</v>
      </c>
      <c r="K149" s="517" t="s">
        <v>1025</v>
      </c>
      <c r="L149" s="518" t="s">
        <v>1026</v>
      </c>
      <c r="M149" s="529" t="s">
        <v>1027</v>
      </c>
      <c r="N149" s="519" t="s">
        <v>1028</v>
      </c>
      <c r="O149" s="516"/>
    </row>
    <row r="150" customFormat="false" ht="50.15" hidden="false" customHeight="true" outlineLevel="0" collapsed="false">
      <c r="E150" s="463" t="str">
        <f aca="false">IF($C$3,F150,IF($C$11,G150,IF($C$9,H150,IF($C$7,I150,IF($C$8,J150,IF($C$6,K150,IF($C$5,L150,IF($C$10,M150,IF($C$4,N150,IF(O150&lt;&gt;"",O150,F150))))))))))</f>
        <v>  1.  points in all group matches</v>
      </c>
      <c r="F150" s="526" t="s">
        <v>1029</v>
      </c>
      <c r="G150" s="527" t="s">
        <v>1030</v>
      </c>
      <c r="H150" s="528" t="s">
        <v>1031</v>
      </c>
      <c r="I150" s="529" t="s">
        <v>1032</v>
      </c>
      <c r="J150" s="530" t="s">
        <v>1033</v>
      </c>
      <c r="K150" s="517" t="s">
        <v>1034</v>
      </c>
      <c r="L150" s="518" t="s">
        <v>1035</v>
      </c>
      <c r="M150" s="529" t="s">
        <v>1036</v>
      </c>
      <c r="N150" s="519" t="s">
        <v>1037</v>
      </c>
      <c r="O150" s="516"/>
    </row>
    <row r="151" customFormat="false" ht="50.15" hidden="false" customHeight="true" outlineLevel="0" collapsed="false">
      <c r="E151" s="463" t="str">
        <f aca="false">IF($C$3,F151,IF($C$11,G151,IF($C$9,H151,IF($C$7,I151,IF($C$8,J151,IF($C$6,K151,IF($C$5,L151,IF($C$10,M151,IF($C$4,N151,IF(O151&lt;&gt;"",O151,F151))))))))))</f>
        <v>  2.  points in the direct encounters</v>
      </c>
      <c r="F151" s="526" t="s">
        <v>1038</v>
      </c>
      <c r="G151" s="527" t="s">
        <v>1039</v>
      </c>
      <c r="H151" s="528" t="s">
        <v>1040</v>
      </c>
      <c r="I151" s="529" t="s">
        <v>1041</v>
      </c>
      <c r="J151" s="530" t="s">
        <v>1042</v>
      </c>
      <c r="K151" s="517" t="s">
        <v>1043</v>
      </c>
      <c r="L151" s="518" t="s">
        <v>1044</v>
      </c>
      <c r="M151" s="529" t="s">
        <v>1045</v>
      </c>
      <c r="N151" s="519" t="s">
        <v>1046</v>
      </c>
      <c r="O151" s="516"/>
    </row>
    <row r="152" customFormat="false" ht="50.15" hidden="false" customHeight="true" outlineLevel="0" collapsed="false">
      <c r="E152" s="463" t="str">
        <f aca="false">IF($C$3,F152,IF($C$11,G152,IF($C$9,H152,IF($C$7,I152,IF($C$8,J152,IF($C$6,K152,IF($C$5,L152,IF($C$10,M152,IF($C$4,N152,IF(O152&lt;&gt;"",O152,F152))))))))))</f>
        <v>  3.  goal difference in the direct encounters</v>
      </c>
      <c r="F152" s="526" t="s">
        <v>1047</v>
      </c>
      <c r="G152" s="527" t="s">
        <v>1048</v>
      </c>
      <c r="H152" s="528" t="s">
        <v>1049</v>
      </c>
      <c r="I152" s="529" t="s">
        <v>1050</v>
      </c>
      <c r="J152" s="530" t="s">
        <v>1051</v>
      </c>
      <c r="K152" s="517" t="s">
        <v>1052</v>
      </c>
      <c r="L152" s="518" t="s">
        <v>1053</v>
      </c>
      <c r="M152" s="529" t="s">
        <v>1054</v>
      </c>
      <c r="N152" s="519" t="s">
        <v>1055</v>
      </c>
      <c r="O152" s="516"/>
    </row>
    <row r="153" customFormat="false" ht="50.15" hidden="false" customHeight="true" outlineLevel="0" collapsed="false">
      <c r="E153" s="463" t="str">
        <f aca="false">IF($C$3,F153,IF($C$11,G153,IF($C$9,H153,IF($C$7,I153,IF($C$8,J153,IF($C$6,K153,IF($C$5,L153,IF($C$10,M153,IF($C$4,N153,IF(O153&lt;&gt;"",O153,F153))))))))))</f>
        <v>  4.  number of goals scored in the direct encounters</v>
      </c>
      <c r="F153" s="526" t="s">
        <v>1056</v>
      </c>
      <c r="G153" s="527" t="s">
        <v>1057</v>
      </c>
      <c r="H153" s="528" t="s">
        <v>1058</v>
      </c>
      <c r="I153" s="529" t="s">
        <v>1059</v>
      </c>
      <c r="J153" s="530" t="s">
        <v>1060</v>
      </c>
      <c r="K153" s="517" t="s">
        <v>1061</v>
      </c>
      <c r="L153" s="518" t="s">
        <v>1062</v>
      </c>
      <c r="M153" s="529" t="s">
        <v>1063</v>
      </c>
      <c r="N153" s="519" t="s">
        <v>1064</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1065</v>
      </c>
      <c r="G154" s="527" t="s">
        <v>1066</v>
      </c>
      <c r="H154" s="528" t="s">
        <v>1067</v>
      </c>
      <c r="I154" s="529" t="s">
        <v>1068</v>
      </c>
      <c r="J154" s="530" t="s">
        <v>1069</v>
      </c>
      <c r="K154" s="517" t="s">
        <v>1070</v>
      </c>
      <c r="L154" s="518" t="s">
        <v>1071</v>
      </c>
      <c r="M154" s="529" t="s">
        <v>1072</v>
      </c>
      <c r="N154" s="519" t="s">
        <v>1073</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1074</v>
      </c>
      <c r="G155" s="527" t="s">
        <v>1075</v>
      </c>
      <c r="H155" s="528" t="s">
        <v>1076</v>
      </c>
      <c r="I155" s="529" t="s">
        <v>1077</v>
      </c>
      <c r="J155" s="530" t="s">
        <v>1078</v>
      </c>
      <c r="K155" s="517" t="s">
        <v>1079</v>
      </c>
      <c r="L155" s="518" t="s">
        <v>1080</v>
      </c>
      <c r="M155" s="529" t="s">
        <v>1081</v>
      </c>
      <c r="N155" s="519" t="s">
        <v>1082</v>
      </c>
      <c r="O155" s="516"/>
    </row>
    <row r="156" customFormat="false" ht="50.15" hidden="false" customHeight="true" outlineLevel="0" collapsed="false">
      <c r="E156" s="463" t="str">
        <f aca="false">IF($C$3,F156,IF($C$11,G156,IF($C$9,H156,IF($C$7,I156,IF($C$8,J156,IF($C$6,K156,IF($C$5,L156,IF($C$10,M156,IF($C$4,N156,IF(O156&lt;&gt;"",O156,F156))))))))))</f>
        <v>  6.  goal difference in all group matches</v>
      </c>
      <c r="F156" s="526" t="s">
        <v>1083</v>
      </c>
      <c r="G156" s="527" t="s">
        <v>1084</v>
      </c>
      <c r="H156" s="528" t="s">
        <v>1085</v>
      </c>
      <c r="I156" s="529" t="s">
        <v>1086</v>
      </c>
      <c r="J156" s="530" t="s">
        <v>1087</v>
      </c>
      <c r="K156" s="517" t="s">
        <v>1088</v>
      </c>
      <c r="L156" s="518" t="s">
        <v>1089</v>
      </c>
      <c r="M156" s="529" t="s">
        <v>1090</v>
      </c>
      <c r="N156" s="519" t="s">
        <v>1091</v>
      </c>
      <c r="O156" s="516"/>
    </row>
    <row r="157" customFormat="false" ht="50.15" hidden="false" customHeight="true" outlineLevel="0" collapsed="false">
      <c r="E157" s="463" t="str">
        <f aca="false">IF($C$3,F157,IF($C$11,G157,IF($C$9,H157,IF($C$7,I157,IF($C$8,J157,IF($C$6,K157,IF($C$5,L157,IF($C$10,M157,IF($C$4,N157,IF(O157&lt;&gt;"",O157,F157))))))))))</f>
        <v>  7.  number of goals scored in all group matches</v>
      </c>
      <c r="F157" s="526" t="s">
        <v>1092</v>
      </c>
      <c r="G157" s="527" t="s">
        <v>1093</v>
      </c>
      <c r="H157" s="528" t="s">
        <v>1094</v>
      </c>
      <c r="I157" s="529" t="s">
        <v>1095</v>
      </c>
      <c r="J157" s="530" t="s">
        <v>1096</v>
      </c>
      <c r="K157" s="517" t="s">
        <v>1097</v>
      </c>
      <c r="L157" s="518" t="s">
        <v>1098</v>
      </c>
      <c r="M157" s="529" t="s">
        <v>1099</v>
      </c>
      <c r="N157" s="519" t="s">
        <v>1100</v>
      </c>
      <c r="O157" s="516"/>
    </row>
    <row r="158" customFormat="false" ht="50.15" hidden="false" customHeight="true" outlineLevel="0" collapsed="false">
      <c r="E158" s="463" t="str">
        <f aca="false">IF($C$3,F158,IF($C$11,G158,IF($C$9,H158,IF($C$7,I158,IF($C$8,J158,IF($C$6,K158,IF($C$5,L158,IF($C$10,M158,IF($C$4,N158,IF(O158&lt;&gt;"",O158,F158))))))))))</f>
        <v>  8.  number of wins in all group matches</v>
      </c>
      <c r="F158" s="526" t="s">
        <v>1101</v>
      </c>
      <c r="G158" s="527" t="s">
        <v>1102</v>
      </c>
      <c r="H158" s="528" t="s">
        <v>1103</v>
      </c>
      <c r="I158" s="529" t="s">
        <v>1104</v>
      </c>
      <c r="J158" s="530" t="s">
        <v>1105</v>
      </c>
      <c r="K158" s="517" t="s">
        <v>1106</v>
      </c>
      <c r="L158" s="518" t="s">
        <v>1107</v>
      </c>
      <c r="M158" s="529" t="s">
        <v>1108</v>
      </c>
      <c r="N158" s="519" t="s">
        <v>1109</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1110</v>
      </c>
      <c r="G159" s="527" t="s">
        <v>1111</v>
      </c>
      <c r="H159" s="528" t="s">
        <v>1112</v>
      </c>
      <c r="I159" s="529" t="s">
        <v>1113</v>
      </c>
      <c r="J159" s="530" t="s">
        <v>1114</v>
      </c>
      <c r="K159" s="517" t="s">
        <v>1115</v>
      </c>
      <c r="L159" s="518" t="s">
        <v>1116</v>
      </c>
      <c r="M159" s="529" t="s">
        <v>1117</v>
      </c>
      <c r="N159" s="519" t="s">
        <v>1118</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1119</v>
      </c>
      <c r="G160" s="527" t="s">
        <v>1120</v>
      </c>
      <c r="H160" s="528" t="s">
        <v>1121</v>
      </c>
      <c r="I160" s="529" t="s">
        <v>1122</v>
      </c>
      <c r="J160" s="530" t="s">
        <v>1123</v>
      </c>
      <c r="K160" s="517" t="s">
        <v>1124</v>
      </c>
      <c r="L160" s="518" t="s">
        <v>1125</v>
      </c>
      <c r="M160" s="529" t="s">
        <v>1126</v>
      </c>
      <c r="N160" s="519" t="s">
        <v>1127</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1128</v>
      </c>
      <c r="G161" s="527" t="s">
        <v>1129</v>
      </c>
      <c r="H161" s="528" t="s">
        <v>1130</v>
      </c>
      <c r="I161" s="529" t="s">
        <v>1131</v>
      </c>
      <c r="J161" s="530" t="s">
        <v>1132</v>
      </c>
      <c r="K161" s="517" t="s">
        <v>1133</v>
      </c>
      <c r="L161" s="518" t="s">
        <v>1134</v>
      </c>
      <c r="M161" s="529" t="s">
        <v>1135</v>
      </c>
      <c r="N161" s="519" t="s">
        <v>1136</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1137</v>
      </c>
      <c r="G162" s="527" t="s">
        <v>1138</v>
      </c>
      <c r="H162" s="528" t="s">
        <v>1139</v>
      </c>
      <c r="I162" s="529" t="s">
        <v>1140</v>
      </c>
      <c r="J162" s="530" t="s">
        <v>1141</v>
      </c>
      <c r="K162" s="517" t="s">
        <v>1142</v>
      </c>
      <c r="L162" s="518" t="s">
        <v>1143</v>
      </c>
      <c r="M162" s="529" t="s">
        <v>1144</v>
      </c>
      <c r="N162" s="519" t="s">
        <v>1145</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1146</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1146</v>
      </c>
      <c r="G172" s="498" t="s">
        <v>1147</v>
      </c>
      <c r="H172" s="499" t="s">
        <v>1148</v>
      </c>
      <c r="I172" s="500" t="s">
        <v>1149</v>
      </c>
      <c r="J172" s="499" t="s">
        <v>1150</v>
      </c>
      <c r="K172" s="542" t="s">
        <v>1151</v>
      </c>
      <c r="L172" s="543" t="s">
        <v>1152</v>
      </c>
      <c r="M172" s="500" t="s">
        <v>1153</v>
      </c>
      <c r="N172" s="519" t="s">
        <v>1154</v>
      </c>
      <c r="O172" s="502"/>
    </row>
    <row r="173" customFormat="false" ht="14.5" hidden="false" customHeight="false" outlineLevel="0" collapsed="false">
      <c r="E173" s="463" t="str">
        <f aca="false">IF($C$3,F173,IF($C$11,G173,IF($C$9,H173,IF($C$7,I173,IF($C$8,J173,IF($C$6,K173,IF($C$5,L173,IF($C$10,M173,IF($C$4,N173,IF(O173&lt;&gt;"",O173,F173))))))))))</f>
        <v>Correct Results</v>
      </c>
      <c r="F173" s="497" t="s">
        <v>1155</v>
      </c>
      <c r="G173" s="498" t="s">
        <v>1156</v>
      </c>
      <c r="H173" s="499" t="s">
        <v>1157</v>
      </c>
      <c r="I173" s="500" t="s">
        <v>1158</v>
      </c>
      <c r="J173" s="499" t="s">
        <v>1159</v>
      </c>
      <c r="K173" s="542" t="s">
        <v>1160</v>
      </c>
      <c r="L173" s="543" t="s">
        <v>1161</v>
      </c>
      <c r="M173" s="500" t="s">
        <v>1162</v>
      </c>
      <c r="N173" s="519" t="s">
        <v>1163</v>
      </c>
      <c r="O173" s="502"/>
    </row>
    <row r="174" customFormat="false" ht="14.5" hidden="false" customHeight="false" outlineLevel="0" collapsed="false">
      <c r="E174" s="463" t="str">
        <f aca="false">IF($C$3,F174,IF($C$11,G174,IF($C$9,H174,IF($C$7,I174,IF($C$8,J174,IF($C$6,K174,IF($C$5,L174,IF($C$10,M174,IF($C$4,N174,IF(O174&lt;&gt;"",O174,F174))))))))))</f>
        <v>Result</v>
      </c>
      <c r="F174" s="497" t="s">
        <v>1164</v>
      </c>
      <c r="G174" s="498" t="s">
        <v>1165</v>
      </c>
      <c r="H174" s="499" t="s">
        <v>1166</v>
      </c>
      <c r="I174" s="500" t="s">
        <v>1167</v>
      </c>
      <c r="J174" s="499" t="s">
        <v>1168</v>
      </c>
      <c r="K174" s="542" t="s">
        <v>1169</v>
      </c>
      <c r="L174" s="543" t="s">
        <v>1170</v>
      </c>
      <c r="M174" s="500" t="s">
        <v>1171</v>
      </c>
      <c r="N174" s="519" t="s">
        <v>1172</v>
      </c>
      <c r="O174" s="502"/>
    </row>
    <row r="175" customFormat="false" ht="14.5" hidden="false" customHeight="false" outlineLevel="0" collapsed="false">
      <c r="E175" s="463" t="str">
        <f aca="false">IF($C$3,F175,IF($C$11,G175,IF($C$9,H175,IF($C$7,I175,IF($C$8,J175,IF($C$6,K175,IF($C$5,L175,IF($C$10,M175,IF($C$4,N175,IF(O175&lt;&gt;"",O175,F175))))))))))</f>
        <v>Points:</v>
      </c>
      <c r="F175" s="497" t="s">
        <v>1173</v>
      </c>
      <c r="G175" s="498" t="s">
        <v>1174</v>
      </c>
      <c r="H175" s="499" t="s">
        <v>1175</v>
      </c>
      <c r="I175" s="500" t="s">
        <v>1173</v>
      </c>
      <c r="J175" s="499" t="s">
        <v>1176</v>
      </c>
      <c r="K175" s="542" t="s">
        <v>1177</v>
      </c>
      <c r="L175" s="543" t="s">
        <v>1173</v>
      </c>
      <c r="M175" s="500" t="s">
        <v>1178</v>
      </c>
      <c r="N175" s="519" t="s">
        <v>1179</v>
      </c>
      <c r="O175" s="502"/>
    </row>
    <row r="176" customFormat="false" ht="14.5" hidden="false" customHeight="false" outlineLevel="0" collapsed="false">
      <c r="E176" s="463" t="str">
        <f aca="false">IF($C$3,F176,IF($C$11,G176,IF($C$9,H176,IF($C$7,I176,IF($C$8,J176,IF($C$6,K176,IF($C$5,L176,IF($C$10,M176,IF($C$4,N176,IF(O176&lt;&gt;"",O176,F176))))))))))</f>
        <v>Sum:</v>
      </c>
      <c r="F176" s="497" t="s">
        <v>1180</v>
      </c>
      <c r="G176" s="498" t="s">
        <v>1181</v>
      </c>
      <c r="H176" s="499" t="s">
        <v>1182</v>
      </c>
      <c r="I176" s="500" t="s">
        <v>1181</v>
      </c>
      <c r="J176" s="499" t="s">
        <v>1183</v>
      </c>
      <c r="K176" s="542" t="s">
        <v>1184</v>
      </c>
      <c r="L176" s="543" t="s">
        <v>1180</v>
      </c>
      <c r="M176" s="500" t="s">
        <v>1181</v>
      </c>
      <c r="N176" s="519" t="s">
        <v>1185</v>
      </c>
      <c r="O176" s="502"/>
    </row>
    <row r="177" customFormat="false" ht="14.5" hidden="false" customHeight="false" outlineLevel="0" collapsed="false">
      <c r="E177" s="463" t="str">
        <f aca="false">IF($C$3,F177,IF($C$11,G177,IF($C$9,H177,IF($C$7,I177,IF($C$8,J177,IF($C$6,K177,IF($C$5,L177,IF($C$10,M177,IF($C$4,N177,IF(O177&lt;&gt;"",O177,F177))))))))))</f>
        <v>result</v>
      </c>
      <c r="F177" s="497" t="s">
        <v>1186</v>
      </c>
      <c r="G177" s="498" t="s">
        <v>1171</v>
      </c>
      <c r="H177" s="499" t="s">
        <v>1187</v>
      </c>
      <c r="I177" s="500" t="s">
        <v>1188</v>
      </c>
      <c r="J177" s="499" t="s">
        <v>1168</v>
      </c>
      <c r="K177" s="542" t="s">
        <v>1169</v>
      </c>
      <c r="L177" s="543" t="s">
        <v>1189</v>
      </c>
      <c r="M177" s="500" t="s">
        <v>1190</v>
      </c>
      <c r="N177" s="519" t="s">
        <v>1191</v>
      </c>
      <c r="O177" s="502"/>
    </row>
    <row r="178" customFormat="false" ht="14.5" hidden="false" customHeight="false" outlineLevel="0" collapsed="false">
      <c r="E178" s="463" t="str">
        <f aca="false">IF($C$3,F178,IF($C$11,G178,IF($C$9,H178,IF($C$7,I178,IF($C$8,J178,IF($C$6,K178,IF($C$5,L178,IF($C$10,M178,IF($C$4,N178,IF(O178&lt;&gt;"",O178,F178))))))))))</f>
        <v>W/D/L</v>
      </c>
      <c r="F178" s="497" t="s">
        <v>1192</v>
      </c>
      <c r="G178" s="498" t="s">
        <v>1193</v>
      </c>
      <c r="H178" s="499" t="s">
        <v>1194</v>
      </c>
      <c r="I178" s="500" t="s">
        <v>1195</v>
      </c>
      <c r="J178" s="499" t="s">
        <v>1196</v>
      </c>
      <c r="K178" s="542" t="s">
        <v>1197</v>
      </c>
      <c r="L178" s="543" t="s">
        <v>1198</v>
      </c>
      <c r="M178" s="500" t="s">
        <v>1199</v>
      </c>
      <c r="N178" s="519" t="s">
        <v>1200</v>
      </c>
      <c r="O178" s="502"/>
    </row>
    <row r="179" customFormat="false" ht="14.5" hidden="false" customHeight="false" outlineLevel="0" collapsed="false">
      <c r="E179" s="463" t="str">
        <f aca="false">IF($C$3,F179,IF($C$11,G179,IF($C$9,H179,IF($C$7,I179,IF($C$8,J179,IF($C$6,K179,IF($C$5,L179,IF($C$10,M179,IF($C$4,N179,IF(O179&lt;&gt;"",O179,F179))))))))))</f>
        <v>GD</v>
      </c>
      <c r="F179" s="497" t="s">
        <v>70</v>
      </c>
      <c r="G179" s="498" t="s">
        <v>1201</v>
      </c>
      <c r="H179" s="499" t="s">
        <v>1202</v>
      </c>
      <c r="I179" s="500" t="s">
        <v>1203</v>
      </c>
      <c r="J179" s="499" t="s">
        <v>619</v>
      </c>
      <c r="K179" s="542" t="s">
        <v>620</v>
      </c>
      <c r="L179" s="543" t="s">
        <v>70</v>
      </c>
      <c r="M179" s="500" t="s">
        <v>1204</v>
      </c>
      <c r="N179" s="519" t="s">
        <v>622</v>
      </c>
      <c r="O179" s="502"/>
    </row>
    <row r="180" customFormat="false" ht="14.5" hidden="false" customHeight="false" outlineLevel="0" collapsed="false">
      <c r="E180" s="463" t="str">
        <f aca="false">IF($C$3,F180,IF($C$11,G180,IF($C$9,H180,IF($C$7,I180,IF($C$8,J180,IF($C$6,K180,IF($C$5,L180,IF($C$10,M180,IF($C$4,N180,IF(O180&lt;&gt;"",O180,F180))))))))))</f>
        <v>exact</v>
      </c>
      <c r="F180" s="497" t="s">
        <v>1205</v>
      </c>
      <c r="G180" s="498" t="s">
        <v>1206</v>
      </c>
      <c r="H180" s="499" t="s">
        <v>1207</v>
      </c>
      <c r="I180" s="500" t="s">
        <v>1206</v>
      </c>
      <c r="J180" s="499" t="s">
        <v>1208</v>
      </c>
      <c r="K180" s="542" t="s">
        <v>1205</v>
      </c>
      <c r="L180" s="543" t="s">
        <v>1209</v>
      </c>
      <c r="M180" s="500" t="s">
        <v>1210</v>
      </c>
      <c r="N180" s="519" t="s">
        <v>1211</v>
      </c>
      <c r="O180" s="502"/>
    </row>
    <row r="181" customFormat="false" ht="14.5" hidden="false" customHeight="false" outlineLevel="0" collapsed="false">
      <c r="E181" s="463" t="str">
        <f aca="false">IF($C$3,F181,IF($C$11,G181,IF($C$9,H181,IF($C$7,I181,IF($C$8,J181,IF($C$6,K181,IF($C$5,L181,IF($C$10,M181,IF($C$4,N181,IF(O181&lt;&gt;"",O181,F181))))))))))</f>
        <v>teams</v>
      </c>
      <c r="F181" s="497" t="s">
        <v>1212</v>
      </c>
      <c r="G181" s="498" t="s">
        <v>1213</v>
      </c>
      <c r="H181" s="499" t="s">
        <v>1214</v>
      </c>
      <c r="I181" s="500" t="s">
        <v>1215</v>
      </c>
      <c r="J181" s="499" t="s">
        <v>1216</v>
      </c>
      <c r="K181" s="542" t="s">
        <v>1212</v>
      </c>
      <c r="L181" s="543" t="s">
        <v>1217</v>
      </c>
      <c r="M181" s="500" t="s">
        <v>1218</v>
      </c>
      <c r="N181" s="519" t="s">
        <v>1219</v>
      </c>
      <c r="O181" s="502"/>
    </row>
    <row r="182" customFormat="false" ht="14.5" hidden="false" customHeight="false" outlineLevel="0" collapsed="false">
      <c r="E182" s="463" t="str">
        <f aca="false">IF($C$3,F182,IF($C$11,G182,IF($C$9,H182,IF($C$7,I182,IF($C$8,J182,IF($C$6,K182,IF($C$5,L182,IF($C$10,M182,IF($C$4,N182,IF(O182&lt;&gt;"",O182,F182))))))))))</f>
        <v>Round of 16</v>
      </c>
      <c r="F182" s="497" t="s">
        <v>1220</v>
      </c>
      <c r="G182" s="498" t="s">
        <v>1221</v>
      </c>
      <c r="H182" s="499" t="s">
        <v>1222</v>
      </c>
      <c r="I182" s="500" t="s">
        <v>1223</v>
      </c>
      <c r="J182" s="499" t="s">
        <v>1224</v>
      </c>
      <c r="K182" s="542" t="s">
        <v>1225</v>
      </c>
      <c r="L182" s="543" t="s">
        <v>1226</v>
      </c>
      <c r="M182" s="500" t="s">
        <v>1227</v>
      </c>
      <c r="N182" s="519" t="s">
        <v>1228</v>
      </c>
      <c r="O182" s="502"/>
    </row>
    <row r="183" customFormat="false" ht="14.5" hidden="false" customHeight="false" outlineLevel="0" collapsed="false">
      <c r="E183" s="463" t="str">
        <f aca="false">IF($C$3,F183,IF($C$11,G183,IF($C$9,H183,IF($C$7,I183,IF($C$8,J183,IF($C$6,K183,IF($C$5,L183,IF($C$10,M183,IF($C$4,N183,IF(O183&lt;&gt;"",O183,F183))))))))))</f>
        <v>Quarter final</v>
      </c>
      <c r="F183" s="513" t="s">
        <v>1229</v>
      </c>
      <c r="G183" s="498" t="s">
        <v>1230</v>
      </c>
      <c r="H183" s="499" t="s">
        <v>1231</v>
      </c>
      <c r="I183" s="500" t="s">
        <v>1232</v>
      </c>
      <c r="J183" s="499" t="s">
        <v>1233</v>
      </c>
      <c r="K183" s="542" t="s">
        <v>1234</v>
      </c>
      <c r="L183" s="543" t="s">
        <v>1235</v>
      </c>
      <c r="M183" s="500" t="s">
        <v>1236</v>
      </c>
      <c r="N183" s="519" t="s">
        <v>1237</v>
      </c>
      <c r="O183" s="502"/>
    </row>
    <row r="184" customFormat="false" ht="14.5" hidden="false" customHeight="false" outlineLevel="0" collapsed="false">
      <c r="E184" s="463" t="str">
        <f aca="false">IF($C$3,F184,IF($C$11,G184,IF($C$9,H184,IF($C$7,I184,IF($C$8,J184,IF($C$6,K184,IF($C$5,L184,IF($C$10,M184,IF($C$4,N184,IF(O184&lt;&gt;"",O184,F184))))))))))</f>
        <v>Semi-Final</v>
      </c>
      <c r="F184" s="497" t="s">
        <v>1238</v>
      </c>
      <c r="G184" s="498" t="s">
        <v>1239</v>
      </c>
      <c r="H184" s="499" t="s">
        <v>1240</v>
      </c>
      <c r="I184" s="500" t="s">
        <v>1241</v>
      </c>
      <c r="J184" s="499" t="s">
        <v>1242</v>
      </c>
      <c r="K184" s="542" t="s">
        <v>1243</v>
      </c>
      <c r="L184" s="543" t="s">
        <v>1244</v>
      </c>
      <c r="M184" s="500" t="s">
        <v>1245</v>
      </c>
      <c r="N184" s="519" t="s">
        <v>1246</v>
      </c>
      <c r="O184" s="502"/>
    </row>
    <row r="185" customFormat="false" ht="14.5" hidden="false" customHeight="false" outlineLevel="0" collapsed="false">
      <c r="E185" s="463" t="str">
        <f aca="false">IF($C$3,F185,IF($C$11,G185,IF($C$9,H185,IF($C$7,I185,IF($C$8,J185,IF($C$6,K185,IF($C$5,L185,IF($C$10,M185,IF($C$4,N185,IF(O185&lt;&gt;"",O185,F185))))))))))</f>
        <v>Third place</v>
      </c>
      <c r="F185" s="497" t="s">
        <v>830</v>
      </c>
      <c r="G185" s="498" t="s">
        <v>831</v>
      </c>
      <c r="H185" s="499" t="s">
        <v>832</v>
      </c>
      <c r="I185" s="500" t="s">
        <v>833</v>
      </c>
      <c r="J185" s="499" t="s">
        <v>834</v>
      </c>
      <c r="K185" s="542" t="s">
        <v>835</v>
      </c>
      <c r="L185" s="543" t="s">
        <v>836</v>
      </c>
      <c r="M185" s="500" t="s">
        <v>837</v>
      </c>
      <c r="N185" s="519" t="s">
        <v>838</v>
      </c>
      <c r="O185" s="502"/>
    </row>
    <row r="186" customFormat="false" ht="14.5" hidden="false" customHeight="false" outlineLevel="0" collapsed="false">
      <c r="E186" s="463" t="str">
        <f aca="false">IF($C$3,F186,IF($C$11,G186,IF($C$9,H186,IF($C$7,I186,IF($C$8,J186,IF($C$6,K186,IF($C$5,L186,IF($C$10,M186,IF($C$4,N186,IF(O186&lt;&gt;"",O186,F186))))))))))</f>
        <v>Final</v>
      </c>
      <c r="F186" s="497" t="s">
        <v>839</v>
      </c>
      <c r="G186" s="498" t="s">
        <v>839</v>
      </c>
      <c r="H186" s="499" t="s">
        <v>840</v>
      </c>
      <c r="I186" s="500" t="s">
        <v>839</v>
      </c>
      <c r="J186" s="499" t="s">
        <v>840</v>
      </c>
      <c r="K186" s="542" t="s">
        <v>840</v>
      </c>
      <c r="L186" s="543" t="s">
        <v>840</v>
      </c>
      <c r="M186" s="500" t="s">
        <v>839</v>
      </c>
      <c r="N186" s="519" t="s">
        <v>841</v>
      </c>
      <c r="O186" s="502"/>
    </row>
    <row r="187" customFormat="false" ht="14.5" hidden="false" customHeight="false" outlineLevel="0" collapsed="false">
      <c r="E187" s="463" t="str">
        <f aca="false">IF($C$3,F187,IF($C$11,G187,IF($C$9,H187,IF($C$7,I187,IF($C$8,J187,IF($C$6,K187,IF($C$5,L187,IF($C$10,M187,IF($C$4,N187,IF(O187&lt;&gt;"",O187,F187))))))))))</f>
        <v>World Champion</v>
      </c>
      <c r="F187" s="526" t="s">
        <v>1247</v>
      </c>
      <c r="G187" s="527" t="s">
        <v>1248</v>
      </c>
      <c r="H187" s="528" t="s">
        <v>1249</v>
      </c>
      <c r="I187" s="529" t="s">
        <v>1250</v>
      </c>
      <c r="J187" s="528" t="s">
        <v>1251</v>
      </c>
      <c r="K187" s="542" t="s">
        <v>1252</v>
      </c>
      <c r="L187" s="543" t="s">
        <v>1253</v>
      </c>
      <c r="M187" s="529" t="s">
        <v>1254</v>
      </c>
      <c r="N187" s="519" t="s">
        <v>1255</v>
      </c>
      <c r="O187" s="544"/>
    </row>
    <row r="188" customFormat="false" ht="14.5" hidden="false" customHeight="false" outlineLevel="0" collapsed="false">
      <c r="E188" s="463" t="str">
        <f aca="false">IF($C$3,F188,IF($C$11,G188,IF($C$9,H188,IF($C$7,I188,IF($C$8,J188,IF($C$6,K188,IF($C$5,L188,IF($C$10,M188,IF($C$4,N188,IF(O188&lt;&gt;"",O188,F188))))))))))</f>
        <v>Hint</v>
      </c>
      <c r="F188" s="526" t="s">
        <v>1256</v>
      </c>
      <c r="G188" s="527" t="s">
        <v>1257</v>
      </c>
      <c r="H188" s="528" t="s">
        <v>1258</v>
      </c>
      <c r="I188" s="529" t="s">
        <v>1259</v>
      </c>
      <c r="J188" s="528" t="s">
        <v>1260</v>
      </c>
      <c r="K188" s="542" t="s">
        <v>1261</v>
      </c>
      <c r="L188" s="543" t="s">
        <v>1262</v>
      </c>
      <c r="M188" s="529" t="s">
        <v>1263</v>
      </c>
      <c r="N188" s="519" t="s">
        <v>1264</v>
      </c>
      <c r="O188" s="544"/>
    </row>
    <row r="189" customFormat="false" ht="14.5" hidden="false" customHeight="false" outlineLevel="0" collapsed="false">
      <c r="E189" s="463" t="str">
        <f aca="false">IF($C$3,F189,IF($C$11,G189,IF($C$9,H189,IF($C$7,I189,IF($C$8,J189,IF($C$6,K189,IF($C$5,L189,IF($C$10,M189,IF($C$4,N189,IF(O189&lt;&gt;"",O189,F189))))))))))</f>
        <v>Factors</v>
      </c>
      <c r="F189" s="526" t="s">
        <v>1265</v>
      </c>
      <c r="G189" s="527" t="s">
        <v>1266</v>
      </c>
      <c r="H189" s="528" t="s">
        <v>1267</v>
      </c>
      <c r="I189" s="529" t="s">
        <v>1268</v>
      </c>
      <c r="J189" s="528" t="s">
        <v>1269</v>
      </c>
      <c r="K189" s="542" t="s">
        <v>1270</v>
      </c>
      <c r="L189" s="543" t="s">
        <v>1271</v>
      </c>
      <c r="M189" s="529" t="s">
        <v>1266</v>
      </c>
      <c r="N189" s="519" t="s">
        <v>1272</v>
      </c>
      <c r="O189" s="544"/>
    </row>
    <row r="190" customFormat="false" ht="14.5" hidden="false" customHeight="false" outlineLevel="0" collapsed="false">
      <c r="E190" s="463" t="str">
        <f aca="false">IF($C$3,F190,IF($C$11,G190,IF($C$9,H190,IF($C$7,I190,IF($C$8,J190,IF($C$6,K190,IF($C$5,L190,IF($C$10,M190,IF($C$4,N190,IF(O190&lt;&gt;"",O190,F190))))))))))</f>
        <v>Settings</v>
      </c>
      <c r="F190" s="526" t="s">
        <v>1273</v>
      </c>
      <c r="G190" s="527" t="s">
        <v>1274</v>
      </c>
      <c r="H190" s="528" t="s">
        <v>1275</v>
      </c>
      <c r="I190" s="529" t="s">
        <v>1276</v>
      </c>
      <c r="J190" s="528" t="s">
        <v>1277</v>
      </c>
      <c r="K190" s="542" t="s">
        <v>1278</v>
      </c>
      <c r="L190" s="543" t="s">
        <v>1279</v>
      </c>
      <c r="M190" s="529" t="s">
        <v>1274</v>
      </c>
      <c r="N190" s="519" t="s">
        <v>1280</v>
      </c>
      <c r="O190" s="544"/>
    </row>
    <row r="191" customFormat="false" ht="14.5" hidden="false" customHeight="false" outlineLevel="0" collapsed="false">
      <c r="E191" s="463" t="str">
        <f aca="false">IF($C$3,F191,IF($C$11,G191,IF($C$9,H191,IF($C$7,I191,IF($C$8,J191,IF($C$6,K191,IF($C$5,L191,IF($C$10,M191,IF($C$4,N191,IF(O191&lt;&gt;"",O191,F191))))))))))</f>
        <v>many g.</v>
      </c>
      <c r="F191" s="497" t="s">
        <v>1281</v>
      </c>
      <c r="G191" s="498" t="s">
        <v>1282</v>
      </c>
      <c r="H191" s="499" t="s">
        <v>1283</v>
      </c>
      <c r="I191" s="500" t="s">
        <v>1284</v>
      </c>
      <c r="J191" s="499" t="s">
        <v>1285</v>
      </c>
      <c r="K191" s="542" t="s">
        <v>1286</v>
      </c>
      <c r="L191" s="543" t="s">
        <v>1287</v>
      </c>
      <c r="M191" s="500" t="s">
        <v>1288</v>
      </c>
      <c r="N191" s="519" t="s">
        <v>1289</v>
      </c>
      <c r="O191" s="544"/>
    </row>
    <row r="192" customFormat="false" ht="31.5" hidden="false" customHeight="true" outlineLevel="0" collapsed="false">
      <c r="E192" s="463" t="str">
        <f aca="false">IF($C$3,F192,IF($C$11,G192,IF($C$9,H192,IF($C$7,I192,IF($C$8,J192,IF($C$6,K192,IF($C$5,L192,IF($C$10,M192,IF($C$4,N192,IF(O192&lt;&gt;"",O192,F192))))))))))</f>
        <v>Won/Draw/Loss:</v>
      </c>
      <c r="F192" s="526" t="s">
        <v>1290</v>
      </c>
      <c r="G192" s="527" t="s">
        <v>1291</v>
      </c>
      <c r="H192" s="528" t="s">
        <v>1292</v>
      </c>
      <c r="I192" s="529" t="s">
        <v>1293</v>
      </c>
      <c r="J192" s="528" t="s">
        <v>1294</v>
      </c>
      <c r="K192" s="542" t="s">
        <v>1295</v>
      </c>
      <c r="L192" s="543" t="s">
        <v>1296</v>
      </c>
      <c r="M192" s="529" t="s">
        <v>1297</v>
      </c>
      <c r="N192" s="519" t="s">
        <v>1298</v>
      </c>
      <c r="O192" s="544"/>
    </row>
    <row r="193" customFormat="false" ht="15" hidden="false" customHeight="true" outlineLevel="0" collapsed="false">
      <c r="E193" s="463" t="str">
        <f aca="false">IF($C$3,F193,IF($C$11,G193,IF($C$9,H193,IF($C$7,I193,IF($C$8,J193,IF($C$6,K193,IF($C$5,L193,IF($C$10,M193,IF($C$4,N193,IF(O193&lt;&gt;"",O193,F193))))))))))</f>
        <v>goal difference:</v>
      </c>
      <c r="F193" s="526" t="s">
        <v>1299</v>
      </c>
      <c r="G193" s="527" t="s">
        <v>1300</v>
      </c>
      <c r="H193" s="528" t="s">
        <v>1301</v>
      </c>
      <c r="I193" s="529" t="s">
        <v>1302</v>
      </c>
      <c r="J193" s="528" t="s">
        <v>1303</v>
      </c>
      <c r="K193" s="542" t="s">
        <v>1304</v>
      </c>
      <c r="L193" s="543" t="s">
        <v>1305</v>
      </c>
      <c r="M193" s="529" t="s">
        <v>1306</v>
      </c>
      <c r="N193" s="519" t="s">
        <v>1307</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1308</v>
      </c>
      <c r="G194" s="527" t="s">
        <v>1309</v>
      </c>
      <c r="H194" s="528" t="s">
        <v>1310</v>
      </c>
      <c r="I194" s="529" t="s">
        <v>1311</v>
      </c>
      <c r="J194" s="528" t="s">
        <v>1312</v>
      </c>
      <c r="K194" s="542" t="s">
        <v>1313</v>
      </c>
      <c r="L194" s="543" t="s">
        <v>1314</v>
      </c>
      <c r="M194" s="529" t="s">
        <v>1315</v>
      </c>
      <c r="N194" s="519" t="s">
        <v>1316</v>
      </c>
      <c r="O194" s="544"/>
    </row>
    <row r="195" customFormat="false" ht="15" hidden="false" customHeight="true" outlineLevel="0" collapsed="false">
      <c r="E195" s="463" t="str">
        <f aca="false">IF($C$3,F195,IF($C$11,G195,IF($C$9,H195,IF($C$7,I195,IF($C$8,J195,IF($C$6,K195,IF($C$5,L195,IF($C$10,M195,IF($C$4,N195,IF(O195&lt;&gt;"",O195,F195))))))))))</f>
        <v>goals exact:</v>
      </c>
      <c r="F195" s="526" t="s">
        <v>1317</v>
      </c>
      <c r="G195" s="527" t="s">
        <v>1318</v>
      </c>
      <c r="H195" s="528" t="s">
        <v>1319</v>
      </c>
      <c r="I195" s="529" t="s">
        <v>1320</v>
      </c>
      <c r="J195" s="528" t="s">
        <v>1321</v>
      </c>
      <c r="K195" s="542" t="s">
        <v>1322</v>
      </c>
      <c r="L195" s="543" t="s">
        <v>1323</v>
      </c>
      <c r="M195" s="529" t="s">
        <v>1324</v>
      </c>
      <c r="N195" s="519" t="s">
        <v>1325</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1326</v>
      </c>
      <c r="G196" s="527" t="s">
        <v>1327</v>
      </c>
      <c r="H196" s="528" t="s">
        <v>1328</v>
      </c>
      <c r="I196" s="529" t="s">
        <v>1329</v>
      </c>
      <c r="J196" s="528" t="s">
        <v>1330</v>
      </c>
      <c r="K196" s="542" t="s">
        <v>1331</v>
      </c>
      <c r="L196" s="543" t="s">
        <v>1332</v>
      </c>
      <c r="M196" s="529" t="s">
        <v>1333</v>
      </c>
      <c r="N196" s="519" t="s">
        <v>1334</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1335</v>
      </c>
      <c r="G197" s="527" t="s">
        <v>1336</v>
      </c>
      <c r="H197" s="528" t="s">
        <v>1337</v>
      </c>
      <c r="I197" s="529" t="s">
        <v>1338</v>
      </c>
      <c r="J197" s="528" t="s">
        <v>1339</v>
      </c>
      <c r="K197" s="542" t="s">
        <v>1340</v>
      </c>
      <c r="L197" s="543" t="s">
        <v>1341</v>
      </c>
      <c r="M197" s="529" t="s">
        <v>1342</v>
      </c>
      <c r="N197" s="519" t="s">
        <v>1343</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1344</v>
      </c>
      <c r="G198" s="527" t="s">
        <v>1345</v>
      </c>
      <c r="H198" s="528" t="s">
        <v>1346</v>
      </c>
      <c r="I198" s="529" t="s">
        <v>1347</v>
      </c>
      <c r="J198" s="528" t="s">
        <v>1348</v>
      </c>
      <c r="K198" s="542" t="s">
        <v>1349</v>
      </c>
      <c r="L198" s="543" t="s">
        <v>1350</v>
      </c>
      <c r="M198" s="529" t="s">
        <v>1351</v>
      </c>
      <c r="N198" s="519" t="s">
        <v>1352</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1353</v>
      </c>
      <c r="G199" s="527" t="s">
        <v>1354</v>
      </c>
      <c r="H199" s="528" t="s">
        <v>1355</v>
      </c>
      <c r="I199" s="529" t="s">
        <v>1356</v>
      </c>
      <c r="J199" s="528" t="s">
        <v>1357</v>
      </c>
      <c r="K199" s="542" t="s">
        <v>1358</v>
      </c>
      <c r="L199" s="543" t="s">
        <v>1359</v>
      </c>
      <c r="M199" s="529" t="s">
        <v>1360</v>
      </c>
      <c r="N199" s="519" t="s">
        <v>1361</v>
      </c>
      <c r="O199" s="544"/>
    </row>
    <row r="200" customFormat="false" ht="14.5" hidden="false" customHeight="false" outlineLevel="0" collapsed="false">
      <c r="E200" s="463" t="str">
        <f aca="false">IF($C$3,F200,IF($C$11,G200,IF($C$9,H200,IF($C$7,I200,IF($C$8,J200,IF($C$6,K200,IF($C$5,L200,IF($C$10,M200,IF($C$4,N200,IF(O200&lt;&gt;"",O200,F200))))))))))</f>
        <v>Access to file</v>
      </c>
      <c r="F200" s="497" t="s">
        <v>1362</v>
      </c>
      <c r="G200" s="498" t="s">
        <v>1363</v>
      </c>
      <c r="H200" s="499" t="s">
        <v>1364</v>
      </c>
      <c r="I200" s="500" t="s">
        <v>1365</v>
      </c>
      <c r="J200" s="499" t="s">
        <v>1366</v>
      </c>
      <c r="K200" s="503" t="s">
        <v>1367</v>
      </c>
      <c r="L200" s="504" t="s">
        <v>1368</v>
      </c>
      <c r="M200" s="500" t="s">
        <v>1369</v>
      </c>
      <c r="N200" s="501" t="s">
        <v>1370</v>
      </c>
      <c r="O200" s="502"/>
    </row>
    <row r="201" customFormat="false" ht="14.5" hidden="false" customHeight="false" outlineLevel="0" collapsed="false">
      <c r="E201" s="463" t="str">
        <f aca="false">IF($C$3,F201,IF($C$11,G201,IF($C$9,H201,IF($C$7,I201,IF($C$8,J201,IF($C$6,K201,IF($C$5,L201,IF($C$10,M201,IF($C$4,N201,IF(O201&lt;&gt;"",O201,F201))))))))))</f>
        <v>Worksheet</v>
      </c>
      <c r="F201" s="526" t="s">
        <v>1371</v>
      </c>
      <c r="G201" s="527" t="s">
        <v>1372</v>
      </c>
      <c r="H201" s="528" t="s">
        <v>1373</v>
      </c>
      <c r="I201" s="529" t="s">
        <v>1374</v>
      </c>
      <c r="J201" s="528" t="s">
        <v>1375</v>
      </c>
      <c r="K201" s="542" t="s">
        <v>1376</v>
      </c>
      <c r="L201" s="543" t="s">
        <v>1377</v>
      </c>
      <c r="M201" s="529" t="s">
        <v>1378</v>
      </c>
      <c r="N201" s="519" t="s">
        <v>1379</v>
      </c>
      <c r="O201" s="544"/>
    </row>
    <row r="202" customFormat="false" ht="14.5" hidden="false" customHeight="false" outlineLevel="0" collapsed="false">
      <c r="E202" s="463" t="str">
        <f aca="false">IF($C$3,F202,IF($C$11,G202,IF($C$9,H202,IF($C$7,I202,IF($C$8,J202,IF($C$6,K202,IF($C$5,L202,IF($C$10,M202,IF($C$4,N202,IF(O202&lt;&gt;"",O202,F202))))))))))</f>
        <v>Final Winner:</v>
      </c>
      <c r="F202" s="545" t="s">
        <v>1380</v>
      </c>
      <c r="G202" s="546" t="s">
        <v>1381</v>
      </c>
      <c r="H202" s="547" t="s">
        <v>1382</v>
      </c>
      <c r="I202" s="548" t="s">
        <v>1383</v>
      </c>
      <c r="J202" s="547" t="s">
        <v>1384</v>
      </c>
      <c r="K202" s="549" t="s">
        <v>1385</v>
      </c>
      <c r="L202" s="550" t="s">
        <v>1386</v>
      </c>
      <c r="M202" s="548" t="s">
        <v>1387</v>
      </c>
      <c r="N202" s="551" t="s">
        <v>1388</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1389</v>
      </c>
      <c r="G203" s="498" t="s">
        <v>1390</v>
      </c>
      <c r="H203" s="499" t="s">
        <v>1391</v>
      </c>
      <c r="I203" s="500" t="s">
        <v>1392</v>
      </c>
      <c r="J203" s="499" t="s">
        <v>1393</v>
      </c>
      <c r="K203" s="503" t="s">
        <v>1394</v>
      </c>
      <c r="L203" s="504" t="s">
        <v>1395</v>
      </c>
      <c r="M203" s="500" t="s">
        <v>1396</v>
      </c>
      <c r="N203" s="501" t="s">
        <v>1397</v>
      </c>
      <c r="O203" s="502"/>
    </row>
    <row r="204" customFormat="false" ht="14.5" hidden="false" customHeight="false" outlineLevel="0" collapsed="false">
      <c r="E204" s="463" t="str">
        <f aca="false">IF($C$3,F204,IF($C$11,G204,IF($C$9,H204,IF($C$7,I204,IF($C$8,J204,IF($C$6,K204,IF($C$5,L204,IF($C$10,M204,IF($C$4,N204,IF(O204&lt;&gt;"",O204,F204))))))))))</f>
        <v>yes</v>
      </c>
      <c r="F204" s="497" t="s">
        <v>1398</v>
      </c>
      <c r="G204" s="498" t="s">
        <v>1399</v>
      </c>
      <c r="H204" s="499" t="s">
        <v>1400</v>
      </c>
      <c r="I204" s="500" t="s">
        <v>1401</v>
      </c>
      <c r="J204" s="499" t="s">
        <v>1402</v>
      </c>
      <c r="K204" s="503" t="s">
        <v>1402</v>
      </c>
      <c r="L204" s="504" t="s">
        <v>1403</v>
      </c>
      <c r="M204" s="500" t="s">
        <v>1404</v>
      </c>
      <c r="N204" s="501" t="s">
        <v>1405</v>
      </c>
      <c r="O204" s="502"/>
    </row>
    <row r="205" customFormat="false" ht="14.5" hidden="false" customHeight="false" outlineLevel="0" collapsed="false">
      <c r="E205" s="463" t="str">
        <f aca="false">IF($C$3,F205,IF($C$11,G205,IF($C$9,H205,IF($C$7,I205,IF($C$8,J205,IF($C$6,K205,IF($C$5,L205,IF($C$10,M205,IF($C$4,N205,IF(O205&lt;&gt;"",O205,F205))))))))))</f>
        <v>no</v>
      </c>
      <c r="F205" s="497" t="s">
        <v>1406</v>
      </c>
      <c r="G205" s="498" t="s">
        <v>1406</v>
      </c>
      <c r="H205" s="499" t="s">
        <v>1406</v>
      </c>
      <c r="I205" s="500" t="s">
        <v>1407</v>
      </c>
      <c r="J205" s="499" t="s">
        <v>1408</v>
      </c>
      <c r="K205" s="503" t="s">
        <v>1409</v>
      </c>
      <c r="L205" s="504" t="s">
        <v>1410</v>
      </c>
      <c r="M205" s="500" t="s">
        <v>1411</v>
      </c>
      <c r="N205" s="501" t="s">
        <v>1412</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1413</v>
      </c>
      <c r="G206" s="527" t="s">
        <v>1414</v>
      </c>
      <c r="H206" s="528" t="s">
        <v>1415</v>
      </c>
      <c r="I206" s="529" t="s">
        <v>1416</v>
      </c>
      <c r="J206" s="528" t="s">
        <v>1417</v>
      </c>
      <c r="K206" s="542" t="s">
        <v>1418</v>
      </c>
      <c r="L206" s="543" t="s">
        <v>1419</v>
      </c>
      <c r="M206" s="529" t="s">
        <v>1420</v>
      </c>
      <c r="N206" s="519" t="s">
        <v>1421</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1422</v>
      </c>
      <c r="G207" s="527" t="s">
        <v>1423</v>
      </c>
      <c r="H207" s="528" t="s">
        <v>1424</v>
      </c>
      <c r="I207" s="529" t="s">
        <v>1425</v>
      </c>
      <c r="J207" s="528" t="s">
        <v>1426</v>
      </c>
      <c r="K207" s="542" t="s">
        <v>1427</v>
      </c>
      <c r="L207" s="543" t="s">
        <v>1428</v>
      </c>
      <c r="M207" s="529" t="s">
        <v>1429</v>
      </c>
      <c r="N207" s="519" t="s">
        <v>1430</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1431</v>
      </c>
      <c r="G208" s="527" t="s">
        <v>1432</v>
      </c>
      <c r="H208" s="528" t="s">
        <v>1433</v>
      </c>
      <c r="I208" s="529" t="s">
        <v>1434</v>
      </c>
      <c r="J208" s="528" t="s">
        <v>1435</v>
      </c>
      <c r="K208" s="542" t="s">
        <v>1436</v>
      </c>
      <c r="L208" s="543" t="s">
        <v>1437</v>
      </c>
      <c r="M208" s="529" t="s">
        <v>1438</v>
      </c>
      <c r="N208" s="519" t="s">
        <v>1439</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1440</v>
      </c>
      <c r="G209" s="527" t="s">
        <v>1441</v>
      </c>
      <c r="H209" s="528" t="s">
        <v>1442</v>
      </c>
      <c r="I209" s="529" t="s">
        <v>1443</v>
      </c>
      <c r="J209" s="528" t="s">
        <v>1444</v>
      </c>
      <c r="K209" s="542" t="s">
        <v>1445</v>
      </c>
      <c r="L209" s="543" t="s">
        <v>1446</v>
      </c>
      <c r="M209" s="529" t="s">
        <v>1447</v>
      </c>
      <c r="N209" s="519" t="s">
        <v>1448</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1449</v>
      </c>
      <c r="G210" s="527" t="s">
        <v>1450</v>
      </c>
      <c r="H210" s="528" t="s">
        <v>1451</v>
      </c>
      <c r="I210" s="529" t="s">
        <v>1452</v>
      </c>
      <c r="J210" s="528" t="s">
        <v>1453</v>
      </c>
      <c r="K210" s="542" t="s">
        <v>1454</v>
      </c>
      <c r="L210" s="543" t="s">
        <v>1455</v>
      </c>
      <c r="M210" s="529" t="s">
        <v>1456</v>
      </c>
      <c r="N210" s="519" t="s">
        <v>1457</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1458</v>
      </c>
      <c r="G211" s="527" t="s">
        <v>1459</v>
      </c>
      <c r="H211" s="528" t="s">
        <v>1460</v>
      </c>
      <c r="I211" s="529" t="s">
        <v>1461</v>
      </c>
      <c r="J211" s="528" t="s">
        <v>1462</v>
      </c>
      <c r="K211" s="542" t="s">
        <v>1463</v>
      </c>
      <c r="L211" s="543" t="s">
        <v>1464</v>
      </c>
      <c r="M211" s="529" t="s">
        <v>1465</v>
      </c>
      <c r="N211" s="519" t="s">
        <v>1466</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1467</v>
      </c>
      <c r="G212" s="527" t="s">
        <v>1468</v>
      </c>
      <c r="H212" s="528" t="s">
        <v>1469</v>
      </c>
      <c r="I212" s="529" t="s">
        <v>1470</v>
      </c>
      <c r="J212" s="528" t="s">
        <v>1471</v>
      </c>
      <c r="K212" s="542" t="s">
        <v>1472</v>
      </c>
      <c r="L212" s="543" t="s">
        <v>1473</v>
      </c>
      <c r="M212" s="529" t="s">
        <v>1474</v>
      </c>
      <c r="N212" s="519" t="s">
        <v>1475</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1476</v>
      </c>
      <c r="G213" s="527" t="s">
        <v>1477</v>
      </c>
      <c r="H213" s="528" t="s">
        <v>1478</v>
      </c>
      <c r="I213" s="529" t="s">
        <v>1479</v>
      </c>
      <c r="J213" s="528" t="s">
        <v>1480</v>
      </c>
      <c r="K213" s="542" t="s">
        <v>1481</v>
      </c>
      <c r="L213" s="543" t="s">
        <v>1482</v>
      </c>
      <c r="M213" s="529" t="s">
        <v>1483</v>
      </c>
      <c r="N213" s="519" t="s">
        <v>1484</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1485</v>
      </c>
      <c r="G214" s="527" t="s">
        <v>1486</v>
      </c>
      <c r="H214" s="528" t="s">
        <v>1487</v>
      </c>
      <c r="I214" s="529" t="s">
        <v>1488</v>
      </c>
      <c r="J214" s="528" t="s">
        <v>1489</v>
      </c>
      <c r="K214" s="542" t="s">
        <v>1490</v>
      </c>
      <c r="L214" s="543" t="s">
        <v>1491</v>
      </c>
      <c r="M214" s="529" t="s">
        <v>1492</v>
      </c>
      <c r="N214" s="519" t="s">
        <v>1493</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1494</v>
      </c>
      <c r="G215" s="527" t="s">
        <v>1495</v>
      </c>
      <c r="H215" s="528" t="s">
        <v>1496</v>
      </c>
      <c r="I215" s="529" t="s">
        <v>1497</v>
      </c>
      <c r="J215" s="528" t="s">
        <v>1498</v>
      </c>
      <c r="K215" s="542" t="s">
        <v>1499</v>
      </c>
      <c r="L215" s="543" t="s">
        <v>1500</v>
      </c>
      <c r="M215" s="529" t="s">
        <v>1501</v>
      </c>
      <c r="N215" s="519" t="s">
        <v>1502</v>
      </c>
      <c r="O215" s="544"/>
    </row>
    <row r="216" customFormat="false" ht="19.5" hidden="false" customHeight="true" outlineLevel="0" collapsed="false">
      <c r="E216" s="463" t="str">
        <f aca="false">IF($C$3,F216,IF($C$11,G216,IF($C$9,H216,IF($C$7,I216,IF($C$8,J216,IF($C$6,K216,IF($C$5,L216,IF($C$10,M216,IF($C$4,N216,IF(O216&lt;&gt;"",O216,F216))))))))))</f>
        <v>Number:</v>
      </c>
      <c r="F216" s="526" t="s">
        <v>1503</v>
      </c>
      <c r="G216" s="527" t="s">
        <v>1504</v>
      </c>
      <c r="H216" s="528" t="s">
        <v>1505</v>
      </c>
      <c r="I216" s="529" t="s">
        <v>1506</v>
      </c>
      <c r="J216" s="528" t="s">
        <v>1507</v>
      </c>
      <c r="K216" s="542" t="s">
        <v>1508</v>
      </c>
      <c r="L216" s="543" t="s">
        <v>1508</v>
      </c>
      <c r="M216" s="529" t="s">
        <v>1504</v>
      </c>
      <c r="N216" s="519" t="s">
        <v>1509</v>
      </c>
      <c r="O216" s="544"/>
    </row>
    <row r="217" customFormat="false" ht="27.75" hidden="false" customHeight="true" outlineLevel="0" collapsed="false">
      <c r="E217" s="463" t="str">
        <f aca="false">IF($C$3,F217,IF($C$11,G217,IF($C$9,H217,IF($C$7,I217,IF($C$8,J217,IF($C$6,K217,IF($C$5,L217,IF($C$10,M217,IF($C$4,N217,IF(O217&lt;&gt;"",O217,F217))))))))))</f>
        <v>European Champion</v>
      </c>
      <c r="F217" s="526" t="s">
        <v>1510</v>
      </c>
      <c r="G217" s="527" t="s">
        <v>1511</v>
      </c>
      <c r="H217" s="528" t="s">
        <v>1512</v>
      </c>
      <c r="I217" s="529" t="s">
        <v>1513</v>
      </c>
      <c r="J217" s="528" t="s">
        <v>1514</v>
      </c>
      <c r="K217" s="542" t="s">
        <v>1515</v>
      </c>
      <c r="L217" s="543" t="s">
        <v>1516</v>
      </c>
      <c r="M217" s="529" t="s">
        <v>1517</v>
      </c>
      <c r="N217" s="519" t="s">
        <v>1518</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1519</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1519</v>
      </c>
      <c r="G221" s="473" t="s">
        <v>1520</v>
      </c>
      <c r="H221" s="474" t="s">
        <v>1521</v>
      </c>
      <c r="I221" s="475" t="s">
        <v>1522</v>
      </c>
      <c r="J221" s="474" t="s">
        <v>1523</v>
      </c>
      <c r="K221" s="558" t="s">
        <v>1524</v>
      </c>
      <c r="L221" s="559" t="s">
        <v>1525</v>
      </c>
      <c r="M221" s="475" t="s">
        <v>1526</v>
      </c>
      <c r="N221" s="560" t="s">
        <v>1527</v>
      </c>
      <c r="O221" s="561"/>
    </row>
    <row r="222" customFormat="false" ht="14.5" hidden="false" customHeight="false" outlineLevel="0" collapsed="false">
      <c r="E222" s="463" t="str">
        <f aca="false">IF($C$3,F222,IF($C$11,G222,IF($C$9,H222,IF($C$7,I222,IF($C$8,J222,IF($C$6,K222,IF($C$5,L222,IF($C$10,M222,IF($C$4,N222,IF(O222&lt;&gt;"",O222,F222))))))))))</f>
        <v>Match No.</v>
      </c>
      <c r="F222" s="472" t="s">
        <v>1528</v>
      </c>
      <c r="G222" s="473" t="s">
        <v>1529</v>
      </c>
      <c r="H222" s="474" t="s">
        <v>1530</v>
      </c>
      <c r="I222" s="475" t="s">
        <v>1531</v>
      </c>
      <c r="J222" s="474" t="s">
        <v>1532</v>
      </c>
      <c r="K222" s="558" t="s">
        <v>1533</v>
      </c>
      <c r="L222" s="559" t="s">
        <v>1534</v>
      </c>
      <c r="M222" s="475" t="s">
        <v>1535</v>
      </c>
      <c r="N222" s="560" t="s">
        <v>1536</v>
      </c>
      <c r="O222" s="561"/>
    </row>
    <row r="223" customFormat="false" ht="14.5" hidden="false" customHeight="false" outlineLevel="0" collapsed="false">
      <c r="E223" s="463" t="str">
        <f aca="false">IF($C$3,F223,IF($C$11,G223,IF($C$9,H223,IF($C$7,I223,IF($C$8,J223,IF($C$6,K223,IF($C$5,L223,IF($C$10,M223,IF($C$4,N223,IF(O223&lt;&gt;"",O223,F223))))))))))</f>
        <v>Teams</v>
      </c>
      <c r="F223" s="472" t="s">
        <v>1216</v>
      </c>
      <c r="G223" s="473" t="s">
        <v>1537</v>
      </c>
      <c r="H223" s="474" t="s">
        <v>1538</v>
      </c>
      <c r="I223" s="475" t="s">
        <v>1539</v>
      </c>
      <c r="J223" s="474" t="s">
        <v>1216</v>
      </c>
      <c r="K223" s="558" t="s">
        <v>1216</v>
      </c>
      <c r="L223" s="559" t="s">
        <v>1540</v>
      </c>
      <c r="M223" s="475" t="s">
        <v>1218</v>
      </c>
      <c r="N223" s="560" t="s">
        <v>1541</v>
      </c>
      <c r="O223" s="561"/>
    </row>
    <row r="224" customFormat="false" ht="14.5" hidden="false" customHeight="false" outlineLevel="0" collapsed="false">
      <c r="E224" s="463" t="str">
        <f aca="false">IF($C$3,F224,IF($C$11,G224,IF($C$9,H224,IF($C$7,I224,IF($C$8,J224,IF($C$6,K224,IF($C$5,L224,IF($C$10,M224,IF($C$4,N224,IF(O224&lt;&gt;"",O224,F224))))))))))</f>
        <v>Time</v>
      </c>
      <c r="F224" s="472" t="s">
        <v>1542</v>
      </c>
      <c r="G224" s="473" t="s">
        <v>1543</v>
      </c>
      <c r="H224" s="474" t="s">
        <v>1544</v>
      </c>
      <c r="I224" s="475" t="s">
        <v>1545</v>
      </c>
      <c r="J224" s="474" t="s">
        <v>1546</v>
      </c>
      <c r="K224" s="558" t="s">
        <v>1547</v>
      </c>
      <c r="L224" s="559" t="s">
        <v>1548</v>
      </c>
      <c r="M224" s="475" t="s">
        <v>1544</v>
      </c>
      <c r="N224" s="560" t="s">
        <v>1549</v>
      </c>
      <c r="O224" s="561"/>
    </row>
    <row r="225" customFormat="false" ht="14.5" hidden="false" customHeight="false" outlineLevel="0" collapsed="false">
      <c r="E225" s="463" t="str">
        <f aca="false">IF($C$3,F225,IF($C$11,G225,IF($C$9,H225,IF($C$7,I225,IF($C$8,J225,IF($C$6,K225,IF($C$5,L225,IF($C$10,M225,IF($C$4,N225,IF(O225&lt;&gt;"",O225,F225))))))))))</f>
        <v>Team 1</v>
      </c>
      <c r="F225" s="472" t="s">
        <v>1550</v>
      </c>
      <c r="G225" s="473" t="s">
        <v>1551</v>
      </c>
      <c r="H225" s="474" t="s">
        <v>1552</v>
      </c>
      <c r="I225" s="475" t="s">
        <v>1553</v>
      </c>
      <c r="J225" s="474" t="s">
        <v>1550</v>
      </c>
      <c r="K225" s="558" t="s">
        <v>1550</v>
      </c>
      <c r="L225" s="559" t="s">
        <v>1554</v>
      </c>
      <c r="M225" s="475" t="s">
        <v>1555</v>
      </c>
      <c r="N225" s="560" t="s">
        <v>1556</v>
      </c>
      <c r="O225" s="561"/>
    </row>
    <row r="226" customFormat="false" ht="14.5" hidden="false" customHeight="false" outlineLevel="0" collapsed="false">
      <c r="E226" s="463" t="str">
        <f aca="false">IF($C$3,F226,IF($C$11,G226,IF($C$9,H226,IF($C$7,I226,IF($C$8,J226,IF($C$6,K226,IF($C$5,L226,IF($C$10,M226,IF($C$4,N226,IF(O226&lt;&gt;"",O226,F226))))))))))</f>
        <v>Team 2</v>
      </c>
      <c r="F226" s="472" t="s">
        <v>1557</v>
      </c>
      <c r="G226" s="473" t="s">
        <v>1558</v>
      </c>
      <c r="H226" s="474" t="s">
        <v>1559</v>
      </c>
      <c r="I226" s="475" t="s">
        <v>1560</v>
      </c>
      <c r="J226" s="474" t="s">
        <v>1557</v>
      </c>
      <c r="K226" s="558" t="s">
        <v>1557</v>
      </c>
      <c r="L226" s="559" t="s">
        <v>1561</v>
      </c>
      <c r="M226" s="475" t="s">
        <v>1562</v>
      </c>
      <c r="N226" s="560" t="s">
        <v>1563</v>
      </c>
      <c r="O226" s="561"/>
    </row>
    <row r="227" customFormat="false" ht="14.5" hidden="false" customHeight="false" outlineLevel="0" collapsed="false">
      <c r="E227" s="463" t="str">
        <f aca="false">IF($C$3,F227,IF($C$11,G227,IF($C$9,H227,IF($C$7,I227,IF($C$8,J227,IF($C$6,K227,IF($C$5,L227,IF($C$10,M227,IF($C$4,N227,IF(O227&lt;&gt;"",O227,F227))))))))))</f>
        <v>Round of 16</v>
      </c>
      <c r="F227" s="472" t="s">
        <v>1220</v>
      </c>
      <c r="G227" s="473" t="s">
        <v>1221</v>
      </c>
      <c r="H227" s="474" t="s">
        <v>1222</v>
      </c>
      <c r="I227" s="475" t="s">
        <v>1564</v>
      </c>
      <c r="J227" s="474" t="s">
        <v>1224</v>
      </c>
      <c r="K227" s="562" t="s">
        <v>1225</v>
      </c>
      <c r="L227" s="559" t="s">
        <v>1565</v>
      </c>
      <c r="M227" s="475" t="s">
        <v>1566</v>
      </c>
      <c r="N227" s="560" t="s">
        <v>1228</v>
      </c>
      <c r="O227" s="561"/>
    </row>
    <row r="228" customFormat="false" ht="14.5" hidden="false" customHeight="false" outlineLevel="0" collapsed="false">
      <c r="E228" s="463" t="str">
        <f aca="false">IF($C$3,F228,IF($C$11,G228,IF($C$9,H228,IF($C$7,I228,IF($C$8,J228,IF($C$6,K228,IF($C$5,L228,IF($C$10,M228,IF($C$4,N228,IF(O228&lt;&gt;"",O228,F228))))))))))</f>
        <v>Quarter final</v>
      </c>
      <c r="F228" s="563" t="s">
        <v>1229</v>
      </c>
      <c r="G228" s="473" t="s">
        <v>1230</v>
      </c>
      <c r="H228" s="474" t="s">
        <v>1231</v>
      </c>
      <c r="I228" s="475" t="s">
        <v>1232</v>
      </c>
      <c r="J228" s="474" t="s">
        <v>1233</v>
      </c>
      <c r="K228" s="562" t="s">
        <v>1234</v>
      </c>
      <c r="L228" s="559" t="s">
        <v>1235</v>
      </c>
      <c r="M228" s="475" t="s">
        <v>1567</v>
      </c>
      <c r="N228" s="560" t="s">
        <v>1237</v>
      </c>
      <c r="O228" s="561"/>
    </row>
    <row r="229" customFormat="false" ht="14.5" hidden="false" customHeight="false" outlineLevel="0" collapsed="false">
      <c r="E229" s="463" t="str">
        <f aca="false">IF($C$3,F229,IF($C$11,G229,IF($C$9,H229,IF($C$7,I229,IF($C$8,J229,IF($C$6,K229,IF($C$5,L229,IF($C$10,M229,IF($C$4,N229,IF(O229&lt;&gt;"",O229,F229))))))))))</f>
        <v>Semi-Final</v>
      </c>
      <c r="F229" s="472" t="s">
        <v>1238</v>
      </c>
      <c r="G229" s="473" t="s">
        <v>1239</v>
      </c>
      <c r="H229" s="474" t="s">
        <v>1240</v>
      </c>
      <c r="I229" s="475" t="s">
        <v>1241</v>
      </c>
      <c r="J229" s="474" t="s">
        <v>1242</v>
      </c>
      <c r="K229" s="562" t="s">
        <v>1243</v>
      </c>
      <c r="L229" s="559" t="s">
        <v>1244</v>
      </c>
      <c r="M229" s="475" t="s">
        <v>1568</v>
      </c>
      <c r="N229" s="560" t="s">
        <v>1246</v>
      </c>
      <c r="O229" s="561"/>
    </row>
    <row r="230" customFormat="false" ht="14.5" hidden="false" customHeight="false" outlineLevel="0" collapsed="false">
      <c r="E230" s="463" t="str">
        <f aca="false">IF($C$3,F230,IF($C$11,G230,IF($C$9,H230,IF($C$7,I230,IF($C$8,J230,IF($C$6,K230,IF($C$5,L230,IF($C$10,M230,IF($C$4,N230,IF(O230&lt;&gt;"",O230,F230))))))))))</f>
        <v>Date</v>
      </c>
      <c r="F230" s="472" t="s">
        <v>1569</v>
      </c>
      <c r="G230" s="473" t="s">
        <v>1570</v>
      </c>
      <c r="H230" s="474" t="s">
        <v>1571</v>
      </c>
      <c r="I230" s="475" t="s">
        <v>1569</v>
      </c>
      <c r="J230" s="474" t="s">
        <v>1572</v>
      </c>
      <c r="K230" s="558" t="s">
        <v>1572</v>
      </c>
      <c r="L230" s="559" t="s">
        <v>1573</v>
      </c>
      <c r="M230" s="475" t="s">
        <v>1571</v>
      </c>
      <c r="N230" s="560" t="s">
        <v>1574</v>
      </c>
      <c r="O230" s="561"/>
    </row>
    <row r="231" customFormat="false" ht="14.5" hidden="false" customHeight="false" outlineLevel="0" collapsed="false">
      <c r="E231" s="463" t="str">
        <f aca="false">IF($C$3,F231,IF($C$11,G231,IF($C$9,H231,IF($C$7,I231,IF($C$8,J231,IF($C$6,K231,IF($C$5,L231,IF($C$10,M231,IF($C$4,N231,IF(O231&lt;&gt;"",O231,F231))))))))))</f>
        <v>Color favorites</v>
      </c>
      <c r="F231" s="472" t="s">
        <v>1575</v>
      </c>
      <c r="G231" s="473" t="s">
        <v>1576</v>
      </c>
      <c r="H231" s="474" t="s">
        <v>1577</v>
      </c>
      <c r="I231" s="475" t="s">
        <v>1578</v>
      </c>
      <c r="J231" s="474" t="s">
        <v>1579</v>
      </c>
      <c r="K231" s="558" t="s">
        <v>1580</v>
      </c>
      <c r="L231" s="559" t="s">
        <v>1581</v>
      </c>
      <c r="M231" s="475" t="s">
        <v>1582</v>
      </c>
      <c r="N231" s="560" t="s">
        <v>1583</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1584</v>
      </c>
      <c r="G232" s="565" t="s">
        <v>1585</v>
      </c>
      <c r="H232" s="566" t="s">
        <v>1586</v>
      </c>
      <c r="I232" s="567" t="s">
        <v>1587</v>
      </c>
      <c r="J232" s="566" t="s">
        <v>1588</v>
      </c>
      <c r="K232" s="558" t="s">
        <v>1589</v>
      </c>
      <c r="L232" s="568" t="s">
        <v>1590</v>
      </c>
      <c r="M232" s="567" t="s">
        <v>1591</v>
      </c>
      <c r="N232" s="569" t="s">
        <v>1592</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726562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7"/>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1593</v>
      </c>
      <c r="I1" s="457" t="s">
        <v>1594</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1595</v>
      </c>
      <c r="D4" s="577" t="s">
        <v>1596</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1597</v>
      </c>
      <c r="D5" s="577"/>
      <c r="E5" s="0" t="n">
        <f aca="false">$B5/24</f>
        <v>-0.458333333333333</v>
      </c>
      <c r="G5" s="579"/>
      <c r="H5" s="579"/>
      <c r="I5" s="579"/>
      <c r="J5" s="581"/>
      <c r="K5" s="582" t="str">
        <f aca="false">Language!$E$144</f>
        <v>Time zone of
the host country:</v>
      </c>
      <c r="L5" s="456" t="s">
        <v>1593</v>
      </c>
      <c r="M5" s="267"/>
      <c r="N5" s="267"/>
    </row>
    <row r="6" customFormat="false" ht="15" hidden="false" customHeight="false" outlineLevel="0" collapsed="false">
      <c r="B6" s="575" t="n">
        <v>-10</v>
      </c>
      <c r="C6" s="576" t="s">
        <v>1598</v>
      </c>
      <c r="D6" s="577" t="s">
        <v>1599</v>
      </c>
      <c r="E6" s="0" t="n">
        <f aca="false">$B6/24</f>
        <v>-0.416666666666667</v>
      </c>
      <c r="G6" s="579"/>
      <c r="H6" s="579"/>
      <c r="I6" s="579"/>
      <c r="J6" s="581"/>
      <c r="K6" s="582"/>
      <c r="L6" s="456"/>
      <c r="M6" s="267"/>
      <c r="N6" s="267"/>
    </row>
    <row r="7" customFormat="false" ht="14.5" hidden="false" customHeight="false" outlineLevel="0" collapsed="false">
      <c r="B7" s="575" t="n">
        <v>-9</v>
      </c>
      <c r="C7" s="576" t="s">
        <v>1600</v>
      </c>
      <c r="D7" s="577" t="s">
        <v>1601</v>
      </c>
      <c r="E7" s="0" t="n">
        <f aca="false">$B7/24</f>
        <v>-0.375</v>
      </c>
      <c r="G7" s="289"/>
      <c r="I7" s="575"/>
      <c r="J7" s="581"/>
      <c r="K7" s="581"/>
      <c r="L7" s="267"/>
      <c r="M7" s="267"/>
      <c r="N7" s="267"/>
    </row>
    <row r="8" customFormat="false" ht="14.5" hidden="false" customHeight="false" outlineLevel="0" collapsed="false">
      <c r="B8" s="575" t="n">
        <v>-8</v>
      </c>
      <c r="C8" s="576" t="s">
        <v>1602</v>
      </c>
      <c r="D8" s="577" t="s">
        <v>1603</v>
      </c>
      <c r="E8" s="0" t="n">
        <f aca="false">$B8/24</f>
        <v>-0.333333333333333</v>
      </c>
      <c r="I8" s="575"/>
      <c r="J8" s="581"/>
      <c r="K8" s="581"/>
      <c r="L8" s="267"/>
      <c r="M8" s="267"/>
      <c r="N8" s="267"/>
    </row>
    <row r="9" customFormat="false" ht="14.5" hidden="false" customHeight="false" outlineLevel="0" collapsed="false">
      <c r="B9" s="575" t="n">
        <v>-7</v>
      </c>
      <c r="C9" s="576" t="s">
        <v>1604</v>
      </c>
      <c r="D9" s="577" t="s">
        <v>1605</v>
      </c>
      <c r="E9" s="0" t="n">
        <f aca="false">$B9/24</f>
        <v>-0.291666666666667</v>
      </c>
      <c r="I9" s="575"/>
      <c r="J9" s="581"/>
      <c r="K9" s="581"/>
      <c r="L9" s="267"/>
      <c r="M9" s="267"/>
      <c r="N9" s="267"/>
    </row>
    <row r="10" customFormat="false" ht="15" hidden="false" customHeight="true" outlineLevel="0" collapsed="false">
      <c r="B10" s="575" t="n">
        <v>-6</v>
      </c>
      <c r="C10" s="576" t="s">
        <v>1606</v>
      </c>
      <c r="D10" s="577" t="s">
        <v>1607</v>
      </c>
      <c r="E10" s="0" t="n">
        <f aca="false">$B10/24</f>
        <v>-0.25</v>
      </c>
      <c r="J10" s="581"/>
      <c r="K10" s="581"/>
      <c r="L10" s="267"/>
      <c r="M10" s="267"/>
      <c r="N10" s="267"/>
    </row>
    <row r="11" customFormat="false" ht="14.5" hidden="false" customHeight="false" outlineLevel="0" collapsed="false">
      <c r="B11" s="575" t="n">
        <v>-5</v>
      </c>
      <c r="C11" s="576" t="s">
        <v>1608</v>
      </c>
      <c r="D11" s="577" t="s">
        <v>1609</v>
      </c>
      <c r="E11" s="0" t="n">
        <f aca="false">$B11/24</f>
        <v>-0.208333333333333</v>
      </c>
      <c r="J11" s="575"/>
      <c r="K11" s="581"/>
      <c r="L11" s="267"/>
      <c r="M11" s="267"/>
      <c r="N11" s="267"/>
    </row>
    <row r="12" customFormat="false" ht="14.5" hidden="false" customHeight="false" outlineLevel="0" collapsed="false">
      <c r="B12" s="575" t="n">
        <v>-4</v>
      </c>
      <c r="C12" s="576" t="s">
        <v>1610</v>
      </c>
      <c r="D12" s="577" t="s">
        <v>1611</v>
      </c>
      <c r="E12" s="0" t="n">
        <f aca="false">$B12/24</f>
        <v>-0.166666666666667</v>
      </c>
      <c r="J12" s="581"/>
      <c r="K12" s="581"/>
      <c r="L12" s="267"/>
      <c r="M12" s="267"/>
      <c r="N12" s="267"/>
    </row>
    <row r="13" customFormat="false" ht="14.5" hidden="false" customHeight="false" outlineLevel="0" collapsed="false">
      <c r="B13" s="575" t="n">
        <v>-3.5</v>
      </c>
      <c r="C13" s="576" t="s">
        <v>1612</v>
      </c>
      <c r="D13" s="577" t="s">
        <v>1613</v>
      </c>
      <c r="E13" s="0" t="n">
        <f aca="false">$B13/24</f>
        <v>-0.145833333333333</v>
      </c>
      <c r="I13" s="575"/>
      <c r="J13" s="581"/>
      <c r="K13" s="581"/>
      <c r="L13" s="267"/>
      <c r="M13" s="267"/>
      <c r="N13" s="267"/>
    </row>
    <row r="14" customFormat="false" ht="14.5" hidden="false" customHeight="false" outlineLevel="0" collapsed="false">
      <c r="B14" s="575" t="n">
        <v>-3</v>
      </c>
      <c r="C14" s="576" t="s">
        <v>1614</v>
      </c>
      <c r="D14" s="577"/>
      <c r="E14" s="0" t="n">
        <f aca="false">$B14/24</f>
        <v>-0.125</v>
      </c>
      <c r="I14" s="575"/>
      <c r="J14" s="581"/>
      <c r="K14" s="581"/>
      <c r="L14" s="267"/>
      <c r="M14" s="267"/>
      <c r="N14" s="267"/>
    </row>
    <row r="15" customFormat="false" ht="14.5" hidden="false" customHeight="false" outlineLevel="0" collapsed="false">
      <c r="B15" s="575" t="n">
        <v>-2</v>
      </c>
      <c r="C15" s="576" t="s">
        <v>1615</v>
      </c>
      <c r="D15" s="577"/>
      <c r="E15" s="0" t="n">
        <f aca="false">$B15/24</f>
        <v>-0.0833333333333333</v>
      </c>
      <c r="I15" s="575"/>
      <c r="J15" s="581"/>
      <c r="K15" s="581"/>
      <c r="L15" s="267"/>
      <c r="M15" s="267"/>
      <c r="N15" s="267"/>
    </row>
    <row r="16" customFormat="false" ht="14.5" hidden="false" customHeight="false" outlineLevel="0" collapsed="false">
      <c r="B16" s="575" t="n">
        <v>-1</v>
      </c>
      <c r="C16" s="576" t="s">
        <v>1616</v>
      </c>
      <c r="D16" s="577"/>
      <c r="E16" s="0" t="n">
        <f aca="false">$B16/24</f>
        <v>-0.0416666666666667</v>
      </c>
      <c r="I16" s="575"/>
      <c r="J16" s="581"/>
      <c r="K16" s="581"/>
      <c r="L16" s="267"/>
      <c r="M16" s="267"/>
      <c r="N16" s="267"/>
    </row>
    <row r="17" customFormat="false" ht="14.5" hidden="false" customHeight="false" outlineLevel="0" collapsed="false">
      <c r="B17" s="575" t="n">
        <v>0</v>
      </c>
      <c r="C17" s="576" t="s">
        <v>1617</v>
      </c>
      <c r="D17" s="577" t="s">
        <v>1618</v>
      </c>
      <c r="E17" s="0" t="n">
        <f aca="false">$B17/24</f>
        <v>0</v>
      </c>
      <c r="I17" s="575"/>
      <c r="J17" s="581"/>
      <c r="K17" s="581"/>
      <c r="L17" s="267"/>
      <c r="M17" s="267"/>
      <c r="N17" s="267"/>
    </row>
    <row r="18" customFormat="false" ht="14.5" hidden="false" customHeight="false" outlineLevel="0" collapsed="false">
      <c r="B18" s="575" t="n">
        <v>1</v>
      </c>
      <c r="C18" s="576" t="s">
        <v>1619</v>
      </c>
      <c r="D18" s="577" t="s">
        <v>1620</v>
      </c>
      <c r="E18" s="0" t="n">
        <f aca="false">$B18/24</f>
        <v>0.0416666666666667</v>
      </c>
      <c r="I18" s="583"/>
      <c r="J18" s="575"/>
      <c r="K18" s="581"/>
      <c r="L18" s="267"/>
      <c r="M18" s="267"/>
      <c r="N18" s="267"/>
    </row>
    <row r="19" customFormat="false" ht="14.5" hidden="false" customHeight="false" outlineLevel="0" collapsed="false">
      <c r="B19" s="575" t="n">
        <v>2</v>
      </c>
      <c r="C19" s="576" t="s">
        <v>1593</v>
      </c>
      <c r="D19" s="577" t="s">
        <v>1621</v>
      </c>
      <c r="E19" s="0" t="n">
        <f aca="false">$B19/24</f>
        <v>0.0833333333333333</v>
      </c>
      <c r="I19" s="575"/>
      <c r="J19" s="581"/>
      <c r="K19" s="581"/>
      <c r="L19" s="267"/>
      <c r="M19" s="267"/>
      <c r="N19" s="267"/>
    </row>
    <row r="20" customFormat="false" ht="14.5" hidden="false" customHeight="false" outlineLevel="0" collapsed="false">
      <c r="B20" s="575" t="n">
        <v>3</v>
      </c>
      <c r="C20" s="576" t="s">
        <v>1622</v>
      </c>
      <c r="D20" s="577" t="s">
        <v>1623</v>
      </c>
      <c r="E20" s="0" t="n">
        <f aca="false">$B20/24</f>
        <v>0.125</v>
      </c>
      <c r="I20" s="575"/>
      <c r="J20" s="581"/>
      <c r="K20" s="581"/>
      <c r="L20" s="267"/>
      <c r="M20" s="267"/>
      <c r="N20" s="267"/>
    </row>
    <row r="21" customFormat="false" ht="14.5" hidden="false" customHeight="false" outlineLevel="0" collapsed="false">
      <c r="B21" s="575" t="n">
        <v>3.5</v>
      </c>
      <c r="C21" s="576" t="s">
        <v>1624</v>
      </c>
      <c r="D21" s="577" t="s">
        <v>1625</v>
      </c>
      <c r="E21" s="0" t="n">
        <f aca="false">$B21/24</f>
        <v>0.145833333333333</v>
      </c>
      <c r="I21" s="575"/>
      <c r="J21" s="581"/>
      <c r="K21" s="581"/>
      <c r="L21" s="267"/>
      <c r="M21" s="267"/>
      <c r="N21" s="267"/>
    </row>
    <row r="22" customFormat="false" ht="14.5" hidden="false" customHeight="false" outlineLevel="0" collapsed="false">
      <c r="B22" s="575" t="n">
        <v>4</v>
      </c>
      <c r="C22" s="576" t="s">
        <v>1626</v>
      </c>
      <c r="D22" s="577"/>
      <c r="E22" s="0" t="n">
        <f aca="false">$B22/24</f>
        <v>0.166666666666667</v>
      </c>
      <c r="I22" s="575"/>
      <c r="J22" s="581"/>
      <c r="K22" s="581"/>
      <c r="L22" s="267"/>
      <c r="M22" s="267"/>
      <c r="N22" s="267"/>
    </row>
    <row r="23" customFormat="false" ht="14.5" hidden="false" customHeight="false" outlineLevel="0" collapsed="false">
      <c r="B23" s="575" t="n">
        <v>4.5</v>
      </c>
      <c r="C23" s="576" t="s">
        <v>1627</v>
      </c>
      <c r="D23" s="577"/>
      <c r="E23" s="0" t="n">
        <f aca="false">$B23/24</f>
        <v>0.1875</v>
      </c>
      <c r="I23" s="575"/>
      <c r="J23" s="581"/>
      <c r="K23" s="581"/>
      <c r="L23" s="267"/>
      <c r="M23" s="267"/>
      <c r="N23" s="267"/>
    </row>
    <row r="24" customFormat="false" ht="14.5" hidden="false" customHeight="false" outlineLevel="0" collapsed="false">
      <c r="B24" s="575" t="n">
        <v>5</v>
      </c>
      <c r="C24" s="576" t="s">
        <v>1628</v>
      </c>
      <c r="D24" s="577"/>
      <c r="E24" s="0" t="n">
        <f aca="false">$B24/24</f>
        <v>0.208333333333333</v>
      </c>
      <c r="I24" s="575"/>
      <c r="J24" s="581"/>
      <c r="K24" s="581"/>
      <c r="L24" s="267"/>
      <c r="M24" s="267"/>
      <c r="N24" s="267"/>
    </row>
    <row r="25" customFormat="false" ht="14.5" hidden="false" customHeight="false" outlineLevel="0" collapsed="false">
      <c r="B25" s="575" t="n">
        <v>5.5</v>
      </c>
      <c r="C25" s="576" t="s">
        <v>1629</v>
      </c>
      <c r="D25" s="577" t="s">
        <v>1630</v>
      </c>
      <c r="E25" s="0" t="n">
        <f aca="false">$B25/24</f>
        <v>0.229166666666667</v>
      </c>
      <c r="I25" s="583"/>
      <c r="J25" s="575"/>
      <c r="K25" s="581"/>
      <c r="L25" s="267"/>
      <c r="M25" s="267"/>
      <c r="N25" s="267"/>
    </row>
    <row r="26" customFormat="false" ht="14.5" hidden="false" customHeight="false" outlineLevel="0" collapsed="false">
      <c r="B26" s="575" t="n">
        <v>5.75</v>
      </c>
      <c r="C26" s="576" t="s">
        <v>1631</v>
      </c>
      <c r="D26" s="577"/>
      <c r="E26" s="0" t="n">
        <f aca="false">$B26/24</f>
        <v>0.239583333333333</v>
      </c>
      <c r="I26" s="575"/>
      <c r="J26" s="581"/>
      <c r="K26" s="581"/>
      <c r="L26" s="267"/>
      <c r="M26" s="267"/>
      <c r="N26" s="267"/>
    </row>
    <row r="27" customFormat="false" ht="14.5" hidden="false" customHeight="false" outlineLevel="0" collapsed="false">
      <c r="B27" s="575" t="n">
        <v>6</v>
      </c>
      <c r="C27" s="576" t="s">
        <v>1632</v>
      </c>
      <c r="D27" s="577"/>
      <c r="E27" s="0" t="n">
        <f aca="false">$B27/24</f>
        <v>0.25</v>
      </c>
      <c r="I27" s="575"/>
      <c r="J27" s="581"/>
      <c r="K27" s="581"/>
      <c r="L27" s="267"/>
      <c r="M27" s="267"/>
      <c r="N27" s="267"/>
    </row>
    <row r="28" customFormat="false" ht="14.5" hidden="false" customHeight="false" outlineLevel="0" collapsed="false">
      <c r="B28" s="575" t="n">
        <v>6.5</v>
      </c>
      <c r="C28" s="576" t="s">
        <v>1633</v>
      </c>
      <c r="D28" s="577"/>
      <c r="E28" s="0" t="n">
        <f aca="false">$B28/24</f>
        <v>0.270833333333333</v>
      </c>
      <c r="I28" s="575"/>
      <c r="J28" s="581"/>
      <c r="K28" s="581"/>
      <c r="L28" s="267"/>
      <c r="M28" s="267"/>
      <c r="N28" s="267"/>
    </row>
    <row r="29" customFormat="false" ht="14.5" hidden="false" customHeight="false" outlineLevel="0" collapsed="false">
      <c r="B29" s="575" t="n">
        <v>7</v>
      </c>
      <c r="C29" s="576" t="s">
        <v>1634</v>
      </c>
      <c r="D29" s="577" t="s">
        <v>1635</v>
      </c>
      <c r="E29" s="0" t="n">
        <f aca="false">$B29/24</f>
        <v>0.291666666666667</v>
      </c>
      <c r="I29" s="575"/>
      <c r="J29" s="581"/>
      <c r="K29" s="581"/>
      <c r="L29" s="267"/>
      <c r="M29" s="267"/>
      <c r="N29" s="267"/>
    </row>
    <row r="30" customFormat="false" ht="14.5" hidden="false" customHeight="false" outlineLevel="0" collapsed="false">
      <c r="B30" s="575" t="n">
        <v>8</v>
      </c>
      <c r="C30" s="576" t="s">
        <v>1636</v>
      </c>
      <c r="D30" s="577" t="s">
        <v>1637</v>
      </c>
      <c r="E30" s="0" t="n">
        <f aca="false">$B30/24</f>
        <v>0.333333333333333</v>
      </c>
      <c r="I30" s="575"/>
      <c r="J30" s="581"/>
      <c r="K30" s="581"/>
      <c r="L30" s="267"/>
      <c r="M30" s="267"/>
      <c r="N30" s="267"/>
    </row>
    <row r="31" customFormat="false" ht="14.5" hidden="false" customHeight="false" outlineLevel="0" collapsed="false">
      <c r="B31" s="575" t="n">
        <v>9</v>
      </c>
      <c r="C31" s="576" t="s">
        <v>1638</v>
      </c>
      <c r="D31" s="577" t="s">
        <v>1639</v>
      </c>
      <c r="E31" s="0" t="n">
        <f aca="false">$B31/24</f>
        <v>0.375</v>
      </c>
      <c r="I31" s="575"/>
      <c r="J31" s="581"/>
      <c r="K31" s="581"/>
      <c r="L31" s="267"/>
      <c r="M31" s="267"/>
      <c r="N31" s="267"/>
    </row>
    <row r="32" customFormat="false" ht="14.5" hidden="false" customHeight="false" outlineLevel="0" collapsed="false">
      <c r="B32" s="575" t="n">
        <v>9.5</v>
      </c>
      <c r="C32" s="576" t="s">
        <v>1640</v>
      </c>
      <c r="D32" s="577" t="s">
        <v>1641</v>
      </c>
      <c r="E32" s="0" t="n">
        <f aca="false">$B32/24</f>
        <v>0.395833333333333</v>
      </c>
      <c r="I32" s="583"/>
      <c r="J32" s="575"/>
      <c r="K32" s="581"/>
      <c r="L32" s="267"/>
      <c r="M32" s="267"/>
      <c r="N32" s="267"/>
    </row>
    <row r="33" customFormat="false" ht="14.5" hidden="false" customHeight="false" outlineLevel="0" collapsed="false">
      <c r="B33" s="575" t="n">
        <v>10</v>
      </c>
      <c r="C33" s="576" t="s">
        <v>1642</v>
      </c>
      <c r="D33" s="577"/>
      <c r="E33" s="0" t="n">
        <f aca="false">$B33/24</f>
        <v>0.416666666666667</v>
      </c>
      <c r="I33" s="575"/>
      <c r="J33" s="581"/>
      <c r="K33" s="581"/>
      <c r="L33" s="267"/>
      <c r="M33" s="267"/>
      <c r="N33" s="267"/>
    </row>
    <row r="34" customFormat="false" ht="14.5" hidden="false" customHeight="false" outlineLevel="0" collapsed="false">
      <c r="B34" s="575" t="n">
        <v>10.5</v>
      </c>
      <c r="C34" s="576" t="s">
        <v>1643</v>
      </c>
      <c r="D34" s="577"/>
      <c r="E34" s="0" t="n">
        <f aca="false">$B34/24</f>
        <v>0.4375</v>
      </c>
      <c r="I34" s="575"/>
      <c r="J34" s="581"/>
      <c r="K34" s="581"/>
      <c r="L34" s="267"/>
      <c r="M34" s="267"/>
      <c r="N34" s="267"/>
    </row>
    <row r="35" customFormat="false" ht="14.5" hidden="false" customHeight="false" outlineLevel="0" collapsed="false">
      <c r="B35" s="575" t="n">
        <v>11</v>
      </c>
      <c r="C35" s="576" t="s">
        <v>1644</v>
      </c>
      <c r="D35" s="577"/>
      <c r="E35" s="0" t="n">
        <f aca="false">$B35/24</f>
        <v>0.458333333333333</v>
      </c>
      <c r="I35" s="575"/>
      <c r="J35" s="581"/>
      <c r="K35" s="581"/>
      <c r="L35" s="267"/>
      <c r="M35" s="267"/>
      <c r="N35" s="267"/>
    </row>
    <row r="36" customFormat="false" ht="14.5" hidden="false" customHeight="false" outlineLevel="0" collapsed="false">
      <c r="B36" s="575" t="n">
        <v>12</v>
      </c>
      <c r="C36" s="576" t="s">
        <v>1645</v>
      </c>
      <c r="D36" s="577" t="s">
        <v>1646</v>
      </c>
      <c r="E36" s="0" t="n">
        <f aca="false">$B36/24</f>
        <v>0.5</v>
      </c>
      <c r="I36" s="575"/>
      <c r="J36" s="581"/>
      <c r="K36" s="581"/>
      <c r="L36" s="267"/>
      <c r="M36" s="267"/>
      <c r="N36" s="267"/>
    </row>
    <row r="37" customFormat="false" ht="14.5" hidden="false" customHeight="false" outlineLevel="0" collapsed="false">
      <c r="B37" s="575" t="n">
        <v>12.75</v>
      </c>
      <c r="C37" s="576" t="s">
        <v>1647</v>
      </c>
      <c r="D37" s="577"/>
      <c r="E37" s="0" t="n">
        <f aca="false">$B37/24</f>
        <v>0.53125</v>
      </c>
      <c r="I37" s="575"/>
      <c r="J37" s="581"/>
      <c r="K37" s="581"/>
      <c r="L37" s="267"/>
      <c r="M37" s="267"/>
      <c r="N37" s="267"/>
    </row>
    <row r="38" customFormat="false" ht="14.5" hidden="false" customHeight="false" outlineLevel="0" collapsed="false">
      <c r="B38" s="575" t="n">
        <v>13</v>
      </c>
      <c r="C38" s="576" t="s">
        <v>1648</v>
      </c>
      <c r="D38" s="577"/>
      <c r="E38" s="0" t="n">
        <f aca="false">$B38/24</f>
        <v>0.541666666666667</v>
      </c>
      <c r="I38" s="575"/>
      <c r="J38" s="581"/>
      <c r="K38" s="581"/>
      <c r="L38" s="267"/>
      <c r="M38" s="267"/>
      <c r="N38" s="267"/>
    </row>
    <row r="39" customFormat="false" ht="14.5" hidden="false" customHeight="false" outlineLevel="0" collapsed="false">
      <c r="B39" s="575" t="n">
        <v>14</v>
      </c>
      <c r="C39" s="576" t="s">
        <v>1649</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1650</v>
      </c>
      <c r="D2" s="585"/>
      <c r="E2" s="585"/>
      <c r="F2" s="585"/>
      <c r="G2" s="585"/>
      <c r="H2" s="585"/>
      <c r="I2" s="586"/>
      <c r="K2" s="584"/>
      <c r="L2" s="585" t="s">
        <v>1651</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1652</v>
      </c>
      <c r="D5" s="589"/>
      <c r="E5" s="589"/>
      <c r="F5" s="589"/>
      <c r="G5" s="589"/>
      <c r="H5" s="589"/>
      <c r="I5" s="590"/>
      <c r="K5" s="588"/>
      <c r="L5" s="592" t="s">
        <v>1653</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57</v>
      </c>
      <c r="D7" s="589"/>
      <c r="E7" s="589"/>
      <c r="F7" s="589"/>
      <c r="G7" s="589"/>
      <c r="H7" s="589"/>
      <c r="I7" s="590"/>
      <c r="K7" s="588"/>
      <c r="L7" s="593" t="s">
        <v>57</v>
      </c>
      <c r="M7" s="589"/>
      <c r="N7" s="591"/>
      <c r="O7" s="591"/>
      <c r="P7" s="591"/>
      <c r="Q7" s="591"/>
      <c r="R7" s="591"/>
      <c r="S7" s="591"/>
      <c r="T7" s="590"/>
    </row>
    <row r="8" customFormat="false" ht="14.5" hidden="false" customHeight="false" outlineLevel="0" collapsed="false">
      <c r="B8" s="588"/>
      <c r="C8" s="589" t="s">
        <v>1654</v>
      </c>
      <c r="D8" s="589"/>
      <c r="E8" s="589"/>
      <c r="F8" s="589"/>
      <c r="G8" s="589"/>
      <c r="H8" s="589"/>
      <c r="I8" s="590"/>
      <c r="K8" s="588"/>
      <c r="L8" s="589" t="s">
        <v>1655</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58</v>
      </c>
      <c r="D10" s="589"/>
      <c r="E10" s="589"/>
      <c r="F10" s="589"/>
      <c r="G10" s="589"/>
      <c r="H10" s="589"/>
      <c r="I10" s="590"/>
      <c r="K10" s="588"/>
      <c r="L10" s="593" t="s">
        <v>58</v>
      </c>
      <c r="M10" s="589"/>
      <c r="N10" s="591"/>
      <c r="O10" s="591"/>
      <c r="P10" s="591"/>
      <c r="Q10" s="591"/>
      <c r="R10" s="591"/>
      <c r="S10" s="591"/>
      <c r="T10" s="590"/>
    </row>
    <row r="11" customFormat="false" ht="14.5" hidden="false" customHeight="false" outlineLevel="0" collapsed="false">
      <c r="B11" s="588"/>
      <c r="C11" s="589" t="s">
        <v>1656</v>
      </c>
      <c r="D11" s="589"/>
      <c r="E11" s="589"/>
      <c r="F11" s="589"/>
      <c r="G11" s="589"/>
      <c r="H11" s="589"/>
      <c r="I11" s="590"/>
      <c r="K11" s="588"/>
      <c r="L11" s="589" t="s">
        <v>1657</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74</v>
      </c>
      <c r="D13" s="589"/>
      <c r="E13" s="589"/>
      <c r="F13" s="589"/>
      <c r="G13" s="589"/>
      <c r="H13" s="589"/>
      <c r="I13" s="590"/>
      <c r="K13" s="588"/>
      <c r="L13" s="593" t="s">
        <v>74</v>
      </c>
      <c r="M13" s="589"/>
      <c r="N13" s="591"/>
      <c r="O13" s="591"/>
      <c r="P13" s="591"/>
      <c r="Q13" s="591"/>
      <c r="R13" s="591"/>
      <c r="S13" s="591"/>
      <c r="T13" s="590"/>
    </row>
    <row r="14" customFormat="false" ht="14.5" hidden="false" customHeight="false" outlineLevel="0" collapsed="false">
      <c r="B14" s="588"/>
      <c r="C14" s="589" t="s">
        <v>1658</v>
      </c>
      <c r="D14" s="589"/>
      <c r="E14" s="589"/>
      <c r="F14" s="589"/>
      <c r="G14" s="589"/>
      <c r="H14" s="589"/>
      <c r="I14" s="590"/>
      <c r="K14" s="588"/>
      <c r="L14" s="589" t="s">
        <v>1659</v>
      </c>
      <c r="M14" s="589"/>
      <c r="N14" s="591"/>
      <c r="O14" s="591"/>
      <c r="P14" s="591"/>
      <c r="Q14" s="591"/>
      <c r="R14" s="591"/>
      <c r="S14" s="591"/>
      <c r="T14" s="590"/>
    </row>
    <row r="15" customFormat="false" ht="14.5" hidden="false" customHeight="false" outlineLevel="0" collapsed="false">
      <c r="B15" s="588"/>
      <c r="C15" s="589" t="s">
        <v>1660</v>
      </c>
      <c r="D15" s="589"/>
      <c r="E15" s="589"/>
      <c r="F15" s="589"/>
      <c r="G15" s="589"/>
      <c r="H15" s="589"/>
      <c r="I15" s="590"/>
      <c r="K15" s="588"/>
      <c r="L15" s="589" t="s">
        <v>1661</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75</v>
      </c>
      <c r="D17" s="589"/>
      <c r="E17" s="589"/>
      <c r="F17" s="589"/>
      <c r="G17" s="589"/>
      <c r="H17" s="589"/>
      <c r="I17" s="590"/>
      <c r="K17" s="588"/>
      <c r="L17" s="593" t="s">
        <v>75</v>
      </c>
      <c r="M17" s="589"/>
      <c r="N17" s="591"/>
      <c r="O17" s="591"/>
      <c r="P17" s="591"/>
      <c r="Q17" s="591"/>
      <c r="R17" s="591"/>
      <c r="S17" s="591"/>
      <c r="T17" s="590"/>
    </row>
    <row r="18" customFormat="false" ht="14.5" hidden="false" customHeight="false" outlineLevel="0" collapsed="false">
      <c r="B18" s="588"/>
      <c r="C18" s="589" t="s">
        <v>1662</v>
      </c>
      <c r="D18" s="589"/>
      <c r="E18" s="589"/>
      <c r="F18" s="589"/>
      <c r="G18" s="589"/>
      <c r="H18" s="589"/>
      <c r="I18" s="590"/>
      <c r="K18" s="588"/>
      <c r="L18" s="589" t="s">
        <v>1663</v>
      </c>
      <c r="M18" s="589"/>
      <c r="N18" s="591"/>
      <c r="O18" s="591"/>
      <c r="P18" s="591"/>
      <c r="Q18" s="591"/>
      <c r="R18" s="591"/>
      <c r="S18" s="591"/>
      <c r="T18" s="590"/>
    </row>
    <row r="19" customFormat="false" ht="14.5" hidden="false" customHeight="false" outlineLevel="0" collapsed="false">
      <c r="B19" s="588"/>
      <c r="C19" s="589" t="s">
        <v>1664</v>
      </c>
      <c r="D19" s="589"/>
      <c r="E19" s="589"/>
      <c r="F19" s="589"/>
      <c r="G19" s="589"/>
      <c r="H19" s="589"/>
      <c r="I19" s="590"/>
      <c r="K19" s="588"/>
      <c r="L19" s="589" t="s">
        <v>1665</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1666</v>
      </c>
      <c r="D22" s="589"/>
      <c r="E22" s="589"/>
      <c r="F22" s="589"/>
      <c r="G22" s="589"/>
      <c r="H22" s="589"/>
      <c r="I22" s="590"/>
      <c r="K22" s="588"/>
      <c r="L22" s="592" t="s">
        <v>1667</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1668</v>
      </c>
      <c r="D24" s="589"/>
      <c r="E24" s="589"/>
      <c r="F24" s="589"/>
      <c r="G24" s="589"/>
      <c r="H24" s="589"/>
      <c r="I24" s="590"/>
      <c r="K24" s="588"/>
      <c r="L24" s="589" t="s">
        <v>1669</v>
      </c>
      <c r="M24" s="589"/>
      <c r="N24" s="589"/>
      <c r="O24" s="589"/>
      <c r="P24" s="589"/>
      <c r="Q24" s="589"/>
      <c r="R24" s="589"/>
      <c r="S24" s="589"/>
      <c r="T24" s="590"/>
    </row>
    <row r="25" customFormat="false" ht="14.5" hidden="false" customHeight="false" outlineLevel="0" collapsed="false">
      <c r="B25" s="588"/>
      <c r="C25" s="589" t="s">
        <v>1670</v>
      </c>
      <c r="D25" s="589"/>
      <c r="E25" s="589"/>
      <c r="F25" s="589"/>
      <c r="G25" s="589"/>
      <c r="H25" s="589"/>
      <c r="I25" s="590"/>
      <c r="K25" s="588"/>
      <c r="L25" s="589" t="s">
        <v>1671</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1672</v>
      </c>
      <c r="D28" s="589"/>
      <c r="E28" s="589"/>
      <c r="F28" s="589"/>
      <c r="G28" s="589"/>
      <c r="H28" s="589"/>
      <c r="I28" s="590"/>
      <c r="K28" s="588"/>
      <c r="L28" s="592" t="s">
        <v>1673</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1674</v>
      </c>
      <c r="D30" s="589"/>
      <c r="E30" s="589"/>
      <c r="F30" s="589"/>
      <c r="G30" s="589"/>
      <c r="H30" s="589"/>
      <c r="I30" s="590"/>
      <c r="K30" s="588"/>
      <c r="L30" s="589" t="s">
        <v>1675</v>
      </c>
      <c r="M30" s="589"/>
      <c r="N30" s="589"/>
      <c r="O30" s="589"/>
      <c r="P30" s="589"/>
      <c r="Q30" s="589"/>
      <c r="R30" s="589"/>
      <c r="S30" s="589"/>
      <c r="T30" s="590"/>
    </row>
    <row r="31" customFormat="false" ht="14.5" hidden="false" customHeight="false" outlineLevel="0" collapsed="false">
      <c r="B31" s="588"/>
      <c r="C31" s="589" t="s">
        <v>1676</v>
      </c>
      <c r="D31" s="589"/>
      <c r="E31" s="589"/>
      <c r="F31" s="589"/>
      <c r="G31" s="589"/>
      <c r="H31" s="589"/>
      <c r="I31" s="590"/>
      <c r="K31" s="588"/>
      <c r="L31" s="589" t="s">
        <v>1677</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1678</v>
      </c>
      <c r="D34" s="589"/>
      <c r="E34" s="589"/>
      <c r="F34" s="589"/>
      <c r="G34" s="589"/>
      <c r="H34" s="589"/>
      <c r="I34" s="590"/>
      <c r="K34" s="588"/>
      <c r="L34" s="592" t="s">
        <v>1679</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1680</v>
      </c>
      <c r="D36" s="589"/>
      <c r="E36" s="589"/>
      <c r="F36" s="589"/>
      <c r="G36" s="589"/>
      <c r="H36" s="589"/>
      <c r="I36" s="590"/>
      <c r="K36" s="588"/>
      <c r="L36" s="589" t="s">
        <v>1681</v>
      </c>
      <c r="M36" s="589"/>
      <c r="N36" s="589"/>
      <c r="O36" s="589"/>
      <c r="P36" s="589"/>
      <c r="Q36" s="589"/>
      <c r="R36" s="589"/>
      <c r="S36" s="589"/>
      <c r="T36" s="590"/>
    </row>
    <row r="37" customFormat="false" ht="14.5" hidden="false" customHeight="false" outlineLevel="0" collapsed="false">
      <c r="B37" s="588"/>
      <c r="C37" s="589" t="s">
        <v>1682</v>
      </c>
      <c r="D37" s="589"/>
      <c r="E37" s="589"/>
      <c r="F37" s="589"/>
      <c r="G37" s="589"/>
      <c r="H37" s="589"/>
      <c r="I37" s="590"/>
      <c r="K37" s="588"/>
      <c r="L37" s="589" t="s">
        <v>1683</v>
      </c>
      <c r="M37" s="589"/>
      <c r="N37" s="589"/>
      <c r="O37" s="589"/>
      <c r="P37" s="589"/>
      <c r="Q37" s="589"/>
      <c r="R37" s="589"/>
      <c r="S37" s="589"/>
      <c r="T37" s="590"/>
    </row>
    <row r="38" customFormat="false" ht="14.5" hidden="false" customHeight="false" outlineLevel="0" collapsed="false">
      <c r="B38" s="588"/>
      <c r="C38" s="589" t="s">
        <v>1684</v>
      </c>
      <c r="D38" s="589"/>
      <c r="E38" s="591"/>
      <c r="F38" s="591"/>
      <c r="G38" s="591"/>
      <c r="H38" s="591"/>
      <c r="I38" s="594"/>
      <c r="J38" s="30"/>
      <c r="K38" s="588"/>
      <c r="L38" s="589" t="s">
        <v>1685</v>
      </c>
      <c r="M38" s="589"/>
      <c r="N38" s="591"/>
      <c r="O38" s="591"/>
      <c r="P38" s="591"/>
      <c r="Q38" s="591"/>
      <c r="R38" s="591"/>
      <c r="S38" s="591"/>
      <c r="T38" s="590"/>
    </row>
    <row r="39" customFormat="false" ht="14.5" hidden="false" customHeight="false" outlineLevel="0" collapsed="false">
      <c r="B39" s="588"/>
      <c r="C39" s="589" t="s">
        <v>1686</v>
      </c>
      <c r="D39" s="589"/>
      <c r="E39" s="591"/>
      <c r="F39" s="591"/>
      <c r="G39" s="591"/>
      <c r="H39" s="591"/>
      <c r="I39" s="594"/>
      <c r="J39" s="30"/>
      <c r="K39" s="588"/>
      <c r="L39" s="589" t="s">
        <v>1687</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8"/>
    <col collapsed="false" customWidth="true" hidden="false" outlineLevel="0" max="15" min="15" style="0" width="4.55"/>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612</v>
      </c>
      <c r="E3" s="605" t="s">
        <v>70</v>
      </c>
      <c r="F3" s="605" t="s">
        <v>1688</v>
      </c>
      <c r="G3" s="605" t="s">
        <v>1689</v>
      </c>
      <c r="H3" s="605" t="s">
        <v>632</v>
      </c>
      <c r="I3" s="605" t="s">
        <v>1690</v>
      </c>
      <c r="J3" s="605" t="s">
        <v>610</v>
      </c>
      <c r="K3" s="605"/>
      <c r="L3" s="605" t="s">
        <v>1691</v>
      </c>
      <c r="M3" s="605" t="s">
        <v>1692</v>
      </c>
    </row>
    <row r="4" customFormat="false" ht="14.5" hidden="false" customHeight="false" outlineLevel="0" collapsed="false">
      <c r="A4" s="106"/>
      <c r="B4" s="106" t="s">
        <v>57</v>
      </c>
      <c r="C4" s="0" t="str">
        <f aca="false">GrpA!P$13</f>
        <v>Scotland</v>
      </c>
      <c r="D4" s="106" t="n">
        <f aca="false">GrpA!Q$13</f>
        <v>3</v>
      </c>
      <c r="E4" s="106" t="n">
        <f aca="false">GrpA!R$13</f>
        <v>-2</v>
      </c>
      <c r="F4" s="106" t="n">
        <f aca="false">GrpA!S$13</f>
        <v>4</v>
      </c>
      <c r="G4" s="106" t="n">
        <f aca="false">GrpA!T$13</f>
        <v>6</v>
      </c>
      <c r="H4" s="106" t="n">
        <f aca="false">GrpA!U$13</f>
        <v>1</v>
      </c>
      <c r="I4" s="606" t="n">
        <f aca="false">$D4*FactorPts+$E4*FactorGD+$F4*FactorFor+$H4*FactorWins+$L4*FactorFairPlay+$M4*FactorRank</f>
        <v>29998040.001087</v>
      </c>
      <c r="J4" s="106" t="s">
        <v>59</v>
      </c>
      <c r="K4" s="106"/>
      <c r="L4" s="106" t="n">
        <f aca="false">SUMIFS(FairPlayPoints1,FairPlayTeams1,$C4)+SUMIFS(FairPlayPoints2,FairPlayTeams2,$C4)</f>
        <v>0</v>
      </c>
      <c r="M4" s="106" t="n">
        <f aca="false">100-INDEX(Language!$D$5:$D$62,MATCH($C4,Language!$E$5:$E$62,0),1)</f>
        <v>87</v>
      </c>
    </row>
    <row r="5" customFormat="false" ht="14.5" hidden="false" customHeight="false" outlineLevel="0" collapsed="false">
      <c r="A5" s="106"/>
      <c r="B5" s="106" t="s">
        <v>58</v>
      </c>
      <c r="C5" s="0" t="str">
        <f aca="false">GrpB!P$13</f>
        <v>Spain</v>
      </c>
      <c r="D5" s="106" t="n">
        <f aca="false">GrpB!Q$13</f>
        <v>3</v>
      </c>
      <c r="E5" s="106" t="n">
        <f aca="false">GrpB!R$13</f>
        <v>-2</v>
      </c>
      <c r="F5" s="106" t="n">
        <f aca="false">GrpB!S$13</f>
        <v>5</v>
      </c>
      <c r="G5" s="106" t="n">
        <f aca="false">GrpB!T$13</f>
        <v>7</v>
      </c>
      <c r="H5" s="106" t="n">
        <f aca="false">GrpB!U$13</f>
        <v>1</v>
      </c>
      <c r="I5" s="606" t="n">
        <f aca="false">$D5*FactorPts+$E5*FactorGD+$F5*FactorFor+$H5*FactorWins+$L5*FactorFairPlay+$M5*FactorRank</f>
        <v>29998050.001097</v>
      </c>
      <c r="J5" s="106" t="s">
        <v>61</v>
      </c>
      <c r="K5" s="106"/>
      <c r="L5" s="106" t="n">
        <f aca="false">SUMIFS(FairPlayPoints1,FairPlayTeams1,$C5)+SUMIFS(FairPlayPoints2,FairPlayTeams2,$C5)</f>
        <v>0</v>
      </c>
      <c r="M5" s="106" t="n">
        <f aca="false">100-INDEX(Language!$D$5:$D$62,MATCH($C5,Language!$E$5:$E$62,0),1)</f>
        <v>97</v>
      </c>
    </row>
    <row r="6" customFormat="false" ht="14.5" hidden="false" customHeight="false" outlineLevel="0" collapsed="false">
      <c r="A6" s="106"/>
      <c r="B6" s="106" t="s">
        <v>74</v>
      </c>
      <c r="C6" s="0" t="str">
        <f aca="false">GrpC!P$13</f>
        <v>Slovenia</v>
      </c>
      <c r="D6" s="106" t="n">
        <f aca="false">GrpC!Q$13</f>
        <v>3</v>
      </c>
      <c r="E6" s="106" t="n">
        <f aca="false">GrpC!R$13</f>
        <v>-3</v>
      </c>
      <c r="F6" s="106" t="n">
        <f aca="false">GrpC!S$13</f>
        <v>3</v>
      </c>
      <c r="G6" s="106" t="n">
        <f aca="false">GrpC!T$13</f>
        <v>6</v>
      </c>
      <c r="H6" s="106" t="n">
        <f aca="false">GrpC!U$13</f>
        <v>1</v>
      </c>
      <c r="I6" s="606" t="n">
        <f aca="false">$D6*FactorPts+$E6*FactorGD+$F6*FactorFor+$H6*FactorWins+$L6*FactorFairPlay+$M6*FactorRank</f>
        <v>29997030.001085</v>
      </c>
      <c r="J6" s="106" t="s">
        <v>63</v>
      </c>
      <c r="K6" s="106"/>
      <c r="L6" s="106" t="n">
        <f aca="false">SUMIFS(FairPlayPoints1,FairPlayTeams1,$C6)+SUMIFS(FairPlayPoints2,FairPlayTeams2,$C6)</f>
        <v>0</v>
      </c>
      <c r="M6" s="106" t="n">
        <f aca="false">100-INDEX(Language!$D$5:$D$62,MATCH($C6,Language!$E$5:$E$62,0),1)</f>
        <v>85</v>
      </c>
    </row>
    <row r="7" customFormat="false" ht="14.5" hidden="false" customHeight="false" outlineLevel="0" collapsed="false">
      <c r="A7" s="106"/>
      <c r="B7" s="106" t="s">
        <v>75</v>
      </c>
      <c r="C7" s="0" t="str">
        <f aca="false">GrpD!P$13</f>
        <v>Poland</v>
      </c>
      <c r="D7" s="106" t="n">
        <f aca="false">GrpD!Q$13</f>
        <v>3</v>
      </c>
      <c r="E7" s="106" t="n">
        <f aca="false">GrpD!R$13</f>
        <v>-2</v>
      </c>
      <c r="F7" s="106" t="n">
        <f aca="false">GrpD!S$13</f>
        <v>4</v>
      </c>
      <c r="G7" s="106" t="n">
        <f aca="false">GrpD!T$13</f>
        <v>6</v>
      </c>
      <c r="H7" s="106" t="n">
        <f aca="false">GrpD!U$13</f>
        <v>1</v>
      </c>
      <c r="I7" s="606" t="n">
        <f aca="false">$D7*FactorPts+$E7*FactorGD+$F7*FactorFor+$H7*FactorWins+$L7*FactorFairPlay+$M7*FactorRank</f>
        <v>29998040.001074</v>
      </c>
      <c r="J7" s="106" t="s">
        <v>60</v>
      </c>
      <c r="K7" s="106"/>
      <c r="L7" s="106" t="n">
        <f aca="false">SUMIFS(FairPlayPoints1,FairPlayTeams1,$C7)+SUMIFS(FairPlayPoints2,FairPlayTeams2,$C7)</f>
        <v>0</v>
      </c>
      <c r="M7" s="106" t="n">
        <f aca="false">100-INDEX(Language!$D$5:$D$62,MATCH($C7,Language!$E$5:$E$62,0),1)</f>
        <v>74</v>
      </c>
    </row>
    <row r="8" customFormat="false" ht="14.5" hidden="false" customHeight="false" outlineLevel="0" collapsed="false">
      <c r="A8" s="106"/>
      <c r="B8" s="106" t="s">
        <v>1693</v>
      </c>
      <c r="C8" s="0" t="str">
        <f aca="false">GrpE!P$13</f>
        <v>Slovakia</v>
      </c>
      <c r="D8" s="106" t="n">
        <f aca="false">GrpE!Q$13</f>
        <v>3</v>
      </c>
      <c r="E8" s="106" t="n">
        <f aca="false">GrpE!R$13</f>
        <v>-2</v>
      </c>
      <c r="F8" s="106" t="n">
        <f aca="false">GrpE!S$13</f>
        <v>2</v>
      </c>
      <c r="G8" s="106" t="n">
        <f aca="false">GrpE!T$13</f>
        <v>4</v>
      </c>
      <c r="H8" s="106" t="n">
        <f aca="false">GrpE!U$13</f>
        <v>1</v>
      </c>
      <c r="I8" s="606" t="n">
        <f aca="false">$D8*FactorPts+$E8*FactorGD+$F8*FactorFor+$H8*FactorWins+$L8*FactorFairPlay+$M8*FactorRank</f>
        <v>29998020.001084</v>
      </c>
      <c r="J8" s="106" t="s">
        <v>62</v>
      </c>
      <c r="K8" s="106"/>
      <c r="L8" s="106" t="n">
        <f aca="false">SUMIFS(FairPlayPoints1,FairPlayTeams1,$C8)+SUMIFS(FairPlayPoints2,FairPlayTeams2,$C8)</f>
        <v>0</v>
      </c>
      <c r="M8" s="106" t="n">
        <f aca="false">100-INDEX(Language!$D$5:$D$62,MATCH($C8,Language!$E$5:$E$62,0),1)</f>
        <v>84</v>
      </c>
    </row>
    <row r="9" customFormat="false" ht="14.5" hidden="false" customHeight="false" outlineLevel="0" collapsed="false">
      <c r="A9" s="106"/>
      <c r="B9" s="106" t="s">
        <v>1694</v>
      </c>
      <c r="C9" s="0" t="str">
        <f aca="false">GrpF!P$13</f>
        <v>Türkiye</v>
      </c>
      <c r="D9" s="106" t="n">
        <f aca="false">GrpF!Q$13</f>
        <v>3</v>
      </c>
      <c r="E9" s="106" t="n">
        <f aca="false">GrpF!R$13</f>
        <v>-4</v>
      </c>
      <c r="F9" s="106" t="n">
        <f aca="false">GrpF!S$13</f>
        <v>2</v>
      </c>
      <c r="G9" s="106" t="n">
        <f aca="false">GrpF!T$13</f>
        <v>6</v>
      </c>
      <c r="H9" s="106" t="n">
        <f aca="false">GrpF!U$13</f>
        <v>1</v>
      </c>
      <c r="I9" s="606" t="n">
        <f aca="false">$D9*FactorPts+$E9*FactorGD+$F9*FactorFor+$H9*FactorWins+$L9*FactorFairPlay+$M9*FactorRank</f>
        <v>29996020.001093</v>
      </c>
      <c r="J9" s="106" t="s">
        <v>64</v>
      </c>
      <c r="K9" s="106"/>
      <c r="L9" s="106" t="n">
        <f aca="false">SUMIFS(FairPlayPoints1,FairPlayTeams1,$C9)+SUMIFS(FairPlayPoints2,FairPlayTeams2,$C9)</f>
        <v>0</v>
      </c>
      <c r="M9" s="106" t="n">
        <f aca="false">100-INDEX(Language!$D$5:$D$62,MATCH($C9,Language!$E$5:$E$62,0),1)</f>
        <v>93</v>
      </c>
    </row>
    <row r="10" customFormat="false" ht="15" hidden="false" customHeight="false" outlineLevel="0" collapsed="false">
      <c r="D10" s="607" t="s">
        <v>612</v>
      </c>
      <c r="E10" s="607" t="s">
        <v>70</v>
      </c>
      <c r="F10" s="605" t="s">
        <v>1688</v>
      </c>
      <c r="G10" s="605" t="s">
        <v>1689</v>
      </c>
      <c r="H10" s="607" t="s">
        <v>632</v>
      </c>
      <c r="I10" s="605" t="s">
        <v>1690</v>
      </c>
      <c r="J10" s="607" t="s">
        <v>610</v>
      </c>
      <c r="K10" s="106"/>
    </row>
    <row r="11" customFormat="false" ht="15" hidden="false" customHeight="false" outlineLevel="0" collapsed="false">
      <c r="B11" s="608" t="s">
        <v>57</v>
      </c>
      <c r="C11" s="609" t="str">
        <f aca="false">INDEX(C$4:C$9,MATCH($I11,$I$4:$I$9,0))</f>
        <v>Spain</v>
      </c>
      <c r="D11" s="610" t="n">
        <f aca="false">INDEX(D$4:D$9,MATCH($I11,$I$4:$I$9,0))</f>
        <v>3</v>
      </c>
      <c r="E11" s="611" t="n">
        <f aca="false">INDEX(E$4:E$9,MATCH($I11,$I$4:$I$9,0))</f>
        <v>-2</v>
      </c>
      <c r="F11" s="612" t="n">
        <f aca="false">INDEX(F$4:F$9,MATCH($I11,$I$4:$I$9,0))</f>
        <v>5</v>
      </c>
      <c r="G11" s="613" t="n">
        <f aca="false">INDEX(G$4:G$9,MATCH($I11,$I$4:$I$9,0))</f>
        <v>7</v>
      </c>
      <c r="H11" s="613" t="n">
        <f aca="false">INDEX(H$4:H$9,MATCH($I11,$I$4:$I$9,0))</f>
        <v>1</v>
      </c>
      <c r="I11" s="614" t="n">
        <f aca="false">LARGE($I$4:$I$9,ROW($I4)-3)</f>
        <v>29998050.001097</v>
      </c>
      <c r="J11" s="615" t="str">
        <f aca="false">INDEX(J$4:J$9,MATCH($I11,$I$4:$I$9,0))</f>
        <v>B</v>
      </c>
      <c r="K11" s="616"/>
      <c r="L11" s="611" t="n">
        <f aca="false" t="array" ref="L11:L11">SUM(IF($J$11:$J$14 &lt; $J11,1))</f>
        <v>1</v>
      </c>
      <c r="M11" s="611" t="str">
        <f aca="false">INDEX($J$11:$J$14,MATCH(ROW()-11,$L$11:$L$14,0))</f>
        <v>A</v>
      </c>
      <c r="N11" s="610" t="n">
        <f aca="false">D11</f>
        <v>3</v>
      </c>
      <c r="O11" s="617" t="n">
        <f aca="false">F11</f>
        <v>5</v>
      </c>
      <c r="P11" s="618" t="s">
        <v>1001</v>
      </c>
      <c r="Q11" s="619" t="n">
        <f aca="false">G11</f>
        <v>7</v>
      </c>
      <c r="S11" s="106"/>
      <c r="T11" s="106"/>
    </row>
    <row r="12" customFormat="false" ht="14.5" hidden="false" customHeight="false" outlineLevel="0" collapsed="false">
      <c r="B12" s="620" t="s">
        <v>58</v>
      </c>
      <c r="C12" s="621" t="str">
        <f aca="false">INDEX(C$4:C$9,MATCH($I12,$I$4:$I$9,0))</f>
        <v>Scotland</v>
      </c>
      <c r="D12" s="622" t="n">
        <f aca="false">INDEX(D$4:D$9,MATCH($I12,$I$4:$I$9,0))</f>
        <v>3</v>
      </c>
      <c r="E12" s="623" t="n">
        <f aca="false">INDEX(E$4:E$9,MATCH($I12,$I$4:$I$9,0))</f>
        <v>-2</v>
      </c>
      <c r="F12" s="624" t="n">
        <f aca="false">INDEX(F$4:F$9,MATCH($I12,$I$4:$I$9,0))</f>
        <v>4</v>
      </c>
      <c r="G12" s="625" t="n">
        <f aca="false">INDEX(G$4:G$9,MATCH($I12,$I$4:$I$9,0))</f>
        <v>6</v>
      </c>
      <c r="H12" s="625" t="n">
        <f aca="false">INDEX(H$4:H$9,MATCH($I12,$I$4:$I$9,0))</f>
        <v>1</v>
      </c>
      <c r="I12" s="626" t="n">
        <f aca="false">LARGE($I$4:$I$9,ROW($I5)-3)</f>
        <v>29998040.001087</v>
      </c>
      <c r="J12" s="627" t="str">
        <f aca="false">INDEX(J$4:J$9,MATCH($I12,$I$4:$I$9,0))</f>
        <v>A</v>
      </c>
      <c r="K12" s="625"/>
      <c r="L12" s="623" t="n">
        <f aca="false" t="array" ref="L12:L12">SUM(IF($J$11:$J$14 &lt; $J12,1))</f>
        <v>0</v>
      </c>
      <c r="M12" s="623" t="str">
        <f aca="false">INDEX($J$11:$J$14,MATCH(ROW()-11,$L$11:$L$14,0))</f>
        <v>B</v>
      </c>
      <c r="N12" s="622" t="n">
        <f aca="false">D12</f>
        <v>3</v>
      </c>
      <c r="O12" s="628" t="n">
        <f aca="false">F12</f>
        <v>4</v>
      </c>
      <c r="P12" s="629" t="s">
        <v>1001</v>
      </c>
      <c r="Q12" s="630" t="n">
        <f aca="false">G12</f>
        <v>6</v>
      </c>
      <c r="S12" s="106"/>
      <c r="T12" s="106"/>
    </row>
    <row r="13" customFormat="false" ht="14.5" hidden="false" customHeight="false" outlineLevel="0" collapsed="false">
      <c r="B13" s="620" t="s">
        <v>74</v>
      </c>
      <c r="C13" s="621" t="str">
        <f aca="false">INDEX(C$4:C$9,MATCH($I13,$I$4:$I$9,0))</f>
        <v>Poland</v>
      </c>
      <c r="D13" s="622" t="n">
        <f aca="false">INDEX(D$4:D$9,MATCH($I13,$I$4:$I$9,0))</f>
        <v>3</v>
      </c>
      <c r="E13" s="623" t="n">
        <f aca="false">INDEX(E$4:E$9,MATCH($I13,$I$4:$I$9,0))</f>
        <v>-2</v>
      </c>
      <c r="F13" s="624" t="n">
        <f aca="false">INDEX(F$4:F$9,MATCH($I13,$I$4:$I$9,0))</f>
        <v>4</v>
      </c>
      <c r="G13" s="625" t="n">
        <f aca="false">INDEX(G$4:G$9,MATCH($I13,$I$4:$I$9,0))</f>
        <v>6</v>
      </c>
      <c r="H13" s="625" t="n">
        <f aca="false">INDEX(H$4:H$9,MATCH($I13,$I$4:$I$9,0))</f>
        <v>1</v>
      </c>
      <c r="I13" s="626" t="n">
        <f aca="false">LARGE($I$4:$I$9,ROW($I6)-3)</f>
        <v>29998040.001074</v>
      </c>
      <c r="J13" s="627" t="str">
        <f aca="false">INDEX(J$4:J$9,MATCH($I13,$I$4:$I$9,0))</f>
        <v>D</v>
      </c>
      <c r="K13" s="625"/>
      <c r="L13" s="623" t="n">
        <f aca="false" t="array" ref="L13:L13">SUM(IF($J$11:$J$14 &lt; $J13,1))</f>
        <v>2</v>
      </c>
      <c r="M13" s="623" t="str">
        <f aca="false">INDEX($J$11:$J$14,MATCH(ROW()-11,$L$11:$L$14,0))</f>
        <v>D</v>
      </c>
      <c r="N13" s="622" t="n">
        <f aca="false">D13</f>
        <v>3</v>
      </c>
      <c r="O13" s="628" t="n">
        <f aca="false">F13</f>
        <v>4</v>
      </c>
      <c r="P13" s="629" t="s">
        <v>1001</v>
      </c>
      <c r="Q13" s="630" t="n">
        <f aca="false">G13</f>
        <v>6</v>
      </c>
      <c r="S13" s="106"/>
      <c r="T13" s="106"/>
    </row>
    <row r="14" customFormat="false" ht="14.5" hidden="false" customHeight="false" outlineLevel="0" collapsed="false">
      <c r="B14" s="620" t="s">
        <v>75</v>
      </c>
      <c r="C14" s="621" t="str">
        <f aca="false">INDEX(C$4:C$9,MATCH($I14,$I$4:$I$9,0))</f>
        <v>Slovakia</v>
      </c>
      <c r="D14" s="622" t="n">
        <f aca="false">INDEX(D$4:D$9,MATCH($I14,$I$4:$I$9,0))</f>
        <v>3</v>
      </c>
      <c r="E14" s="623" t="n">
        <f aca="false">INDEX(E$4:E$9,MATCH($I14,$I$4:$I$9,0))</f>
        <v>-2</v>
      </c>
      <c r="F14" s="624" t="n">
        <f aca="false">INDEX(F$4:F$9,MATCH($I14,$I$4:$I$9,0))</f>
        <v>2</v>
      </c>
      <c r="G14" s="625" t="n">
        <f aca="false">INDEX(G$4:G$9,MATCH($I14,$I$4:$I$9,0))</f>
        <v>4</v>
      </c>
      <c r="H14" s="625" t="n">
        <f aca="false">INDEX(H$4:H$9,MATCH($I14,$I$4:$I$9,0))</f>
        <v>1</v>
      </c>
      <c r="I14" s="626" t="n">
        <f aca="false">LARGE($I$4:$I$9,ROW($I7)-3)</f>
        <v>29998020.001084</v>
      </c>
      <c r="J14" s="627" t="str">
        <f aca="false">INDEX(J$4:J$9,MATCH($I14,$I$4:$I$9,0))</f>
        <v>E</v>
      </c>
      <c r="K14" s="625"/>
      <c r="L14" s="623" t="n">
        <f aca="false" t="array" ref="L14:L14">SUM(IF($J$11:$J$14 &lt; $J14,1))</f>
        <v>3</v>
      </c>
      <c r="M14" s="623" t="str">
        <f aca="false">INDEX($J$11:$J$14,MATCH(ROW()-11,$L$11:$L$14,0))</f>
        <v>E</v>
      </c>
      <c r="N14" s="622" t="n">
        <f aca="false">D14</f>
        <v>3</v>
      </c>
      <c r="O14" s="628" t="n">
        <f aca="false">F14</f>
        <v>2</v>
      </c>
      <c r="P14" s="629" t="s">
        <v>1001</v>
      </c>
      <c r="Q14" s="630" t="n">
        <f aca="false">G14</f>
        <v>4</v>
      </c>
      <c r="S14" s="106"/>
      <c r="T14" s="106"/>
    </row>
    <row r="15" customFormat="false" ht="14.5" hidden="false" customHeight="false" outlineLevel="0" collapsed="false">
      <c r="B15" s="620" t="s">
        <v>1693</v>
      </c>
      <c r="C15" s="621" t="str">
        <f aca="false">INDEX(C$4:C$9,MATCH($I15,$I$4:$I$9,0))</f>
        <v>Slovenia</v>
      </c>
      <c r="D15" s="622" t="n">
        <f aca="false">INDEX(D$4:D$9,MATCH($I15,$I$4:$I$9,0))</f>
        <v>3</v>
      </c>
      <c r="E15" s="623" t="n">
        <f aca="false">INDEX(E$4:E$9,MATCH($I15,$I$4:$I$9,0))</f>
        <v>-3</v>
      </c>
      <c r="F15" s="624" t="n">
        <f aca="false">INDEX(F$4:F$9,MATCH($I15,$I$4:$I$9,0))</f>
        <v>3</v>
      </c>
      <c r="G15" s="625" t="n">
        <f aca="false">INDEX(G$4:G$9,MATCH($I15,$I$4:$I$9,0))</f>
        <v>6</v>
      </c>
      <c r="H15" s="625" t="n">
        <f aca="false">INDEX(H$4:H$9,MATCH($I15,$I$4:$I$9,0))</f>
        <v>1</v>
      </c>
      <c r="I15" s="626" t="n">
        <f aca="false">LARGE($I$4:$I$9,ROW($I8)-3)</f>
        <v>29997030.001085</v>
      </c>
      <c r="J15" s="627" t="str">
        <f aca="false">INDEX(J$4:J$9,MATCH($I15,$I$4:$I$9,0))</f>
        <v>C</v>
      </c>
      <c r="K15" s="625"/>
      <c r="L15" s="621"/>
      <c r="M15" s="621"/>
      <c r="N15" s="622" t="n">
        <f aca="false">D15</f>
        <v>3</v>
      </c>
      <c r="O15" s="628" t="n">
        <f aca="false">F15</f>
        <v>3</v>
      </c>
      <c r="P15" s="629" t="s">
        <v>1001</v>
      </c>
      <c r="Q15" s="630" t="n">
        <f aca="false">G15</f>
        <v>6</v>
      </c>
    </row>
    <row r="16" customFormat="false" ht="15" hidden="false" customHeight="false" outlineLevel="0" collapsed="false">
      <c r="B16" s="631" t="s">
        <v>1694</v>
      </c>
      <c r="C16" s="632" t="str">
        <f aca="false">INDEX(C$4:C$9,MATCH($I16,$I$4:$I$9,0))</f>
        <v>Türkiye</v>
      </c>
      <c r="D16" s="633" t="n">
        <f aca="false">INDEX(D$4:D$9,MATCH($I16,$I$4:$I$9,0))</f>
        <v>3</v>
      </c>
      <c r="E16" s="634" t="n">
        <f aca="false">INDEX(E$4:E$9,MATCH($I16,$I$4:$I$9,0))</f>
        <v>-4</v>
      </c>
      <c r="F16" s="635" t="n">
        <f aca="false">INDEX(F$4:F$9,MATCH($I16,$I$4:$I$9,0))</f>
        <v>2</v>
      </c>
      <c r="G16" s="636" t="n">
        <f aca="false">INDEX(G$4:G$9,MATCH($I16,$I$4:$I$9,0))</f>
        <v>6</v>
      </c>
      <c r="H16" s="636" t="n">
        <f aca="false">INDEX(H$4:H$9,MATCH($I16,$I$4:$I$9,0))</f>
        <v>1</v>
      </c>
      <c r="I16" s="637" t="n">
        <f aca="false">LARGE($I$4:$I$9,ROW($I9)-3)</f>
        <v>29996020.001093</v>
      </c>
      <c r="J16" s="638" t="str">
        <f aca="false">INDEX(J$4:J$9,MATCH($I16,$I$4:$I$9,0))</f>
        <v>F</v>
      </c>
      <c r="K16" s="636"/>
      <c r="L16" s="632"/>
      <c r="M16" s="632"/>
      <c r="N16" s="633" t="n">
        <f aca="false">D16</f>
        <v>3</v>
      </c>
      <c r="O16" s="639" t="n">
        <f aca="false">F16</f>
        <v>2</v>
      </c>
      <c r="P16" s="640" t="s">
        <v>1001</v>
      </c>
      <c r="Q16" s="641" t="n">
        <f aca="false">G16</f>
        <v>6</v>
      </c>
    </row>
    <row r="17" customFormat="false" ht="15" hidden="false" customHeight="false" outlineLevel="0" collapsed="false">
      <c r="M17" s="642"/>
    </row>
    <row r="18" customFormat="false" ht="14.5" hidden="false" customHeight="false" outlineLevel="0" collapsed="false">
      <c r="D18" s="106"/>
      <c r="E18" s="106"/>
      <c r="F18" s="106"/>
      <c r="G18" s="379" t="s">
        <v>865</v>
      </c>
      <c r="H18" s="379"/>
      <c r="I18" s="379"/>
      <c r="J18" s="106" t="str">
        <f aca="false">M11&amp;" "&amp;M12&amp;" "&amp;M13&amp;" "&amp;M14</f>
        <v>A B D E</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1695</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726562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1696</v>
      </c>
      <c r="C4" s="646" t="s">
        <v>1697</v>
      </c>
      <c r="D4" s="647" t="s">
        <v>52</v>
      </c>
    </row>
    <row r="5" customFormat="false" ht="14.5" hidden="false" customHeight="false" outlineLevel="0" collapsed="false">
      <c r="B5" s="645"/>
      <c r="C5" s="646"/>
      <c r="D5" s="647"/>
    </row>
    <row r="6" customFormat="false" ht="15.5" hidden="false" customHeight="false" outlineLevel="0" collapsed="false">
      <c r="B6" s="648"/>
      <c r="C6" s="649"/>
      <c r="D6" s="650" t="s">
        <v>59</v>
      </c>
    </row>
    <row r="7" customFormat="false" ht="14.5" hidden="false" customHeight="false" outlineLevel="0" collapsed="false">
      <c r="B7" s="491" t="s">
        <v>1698</v>
      </c>
      <c r="C7" s="651" t="n">
        <v>54</v>
      </c>
      <c r="D7" s="652" t="str">
        <f aca="false">VLOOKUP($C7,Language!$D$5:$E$63,2,0)</f>
        <v>Germany</v>
      </c>
    </row>
    <row r="8" customFormat="false" ht="14.5" hidden="false" customHeight="false" outlineLevel="0" collapsed="false">
      <c r="B8" s="491" t="s">
        <v>1699</v>
      </c>
      <c r="C8" s="653" t="n">
        <v>13</v>
      </c>
      <c r="D8" s="652" t="str">
        <f aca="false">VLOOKUP($C8,Language!$D$5:$E$63,2,0)</f>
        <v>Scotland</v>
      </c>
    </row>
    <row r="9" customFormat="false" ht="14.5" hidden="false" customHeight="false" outlineLevel="0" collapsed="false">
      <c r="B9" s="491" t="s">
        <v>1700</v>
      </c>
      <c r="C9" s="653" t="n">
        <v>6</v>
      </c>
      <c r="D9" s="652" t="str">
        <f aca="false">VLOOKUP($C9,Language!$D$5:$E$63,2,0)</f>
        <v>Hungary</v>
      </c>
    </row>
    <row r="10" customFormat="false" ht="14.5" hidden="false" customHeight="false" outlineLevel="0" collapsed="false">
      <c r="B10" s="654" t="s">
        <v>1701</v>
      </c>
      <c r="C10" s="651" t="n">
        <v>20</v>
      </c>
      <c r="D10" s="652" t="str">
        <f aca="false">VLOOKUP($C10,Language!$D$5:$E$63,2,0)</f>
        <v>Switzerland</v>
      </c>
    </row>
    <row r="11" customFormat="false" ht="15.5" hidden="false" customHeight="false" outlineLevel="0" collapsed="false">
      <c r="B11" s="655"/>
      <c r="C11" s="649"/>
      <c r="D11" s="650" t="s">
        <v>61</v>
      </c>
    </row>
    <row r="12" customFormat="false" ht="14.5" hidden="false" customHeight="false" outlineLevel="0" collapsed="false">
      <c r="B12" s="491" t="s">
        <v>47</v>
      </c>
      <c r="C12" s="653" t="n">
        <v>3</v>
      </c>
      <c r="D12" s="652" t="str">
        <f aca="false">VLOOKUP($C12,Language!$D$5:$E$63,2,0)</f>
        <v>Spain</v>
      </c>
    </row>
    <row r="13" customFormat="false" ht="14.5" hidden="false" customHeight="false" outlineLevel="0" collapsed="false">
      <c r="B13" s="491" t="s">
        <v>1702</v>
      </c>
      <c r="C13" s="651" t="n">
        <v>14</v>
      </c>
      <c r="D13" s="652" t="str">
        <f aca="false">VLOOKUP($C13,Language!$D$5:$E$63,2,0)</f>
        <v>Croatia</v>
      </c>
    </row>
    <row r="14" customFormat="false" ht="14.5" hidden="false" customHeight="false" outlineLevel="0" collapsed="false">
      <c r="B14" s="491" t="s">
        <v>1703</v>
      </c>
      <c r="C14" s="653" t="n">
        <v>18</v>
      </c>
      <c r="D14" s="652" t="str">
        <f aca="false">VLOOKUP($C14,Language!$D$5:$E$63,2,0)</f>
        <v>Italy</v>
      </c>
    </row>
    <row r="15" customFormat="false" ht="14.5" hidden="false" customHeight="false" outlineLevel="0" collapsed="false">
      <c r="B15" s="654" t="s">
        <v>1704</v>
      </c>
      <c r="C15" s="653" t="n">
        <v>10</v>
      </c>
      <c r="D15" s="652" t="str">
        <f aca="false">VLOOKUP($C15,Language!$D$5:$E$63,2,0)</f>
        <v>Albania</v>
      </c>
    </row>
    <row r="16" customFormat="false" ht="15.5" hidden="false" customHeight="false" outlineLevel="0" collapsed="false">
      <c r="B16" s="655"/>
      <c r="C16" s="649"/>
      <c r="D16" s="650" t="s">
        <v>63</v>
      </c>
    </row>
    <row r="17" customFormat="false" ht="14.5" hidden="false" customHeight="false" outlineLevel="0" collapsed="false">
      <c r="B17" s="491" t="s">
        <v>1705</v>
      </c>
      <c r="C17" s="653" t="n">
        <v>15</v>
      </c>
      <c r="D17" s="652" t="str">
        <f aca="false">VLOOKUP($C17,Language!$D$5:$E$63,2,0)</f>
        <v>Slovenia</v>
      </c>
    </row>
    <row r="18" customFormat="false" ht="14.5" hidden="false" customHeight="false" outlineLevel="0" collapsed="false">
      <c r="B18" s="491" t="s">
        <v>1706</v>
      </c>
      <c r="C18" s="653" t="n">
        <v>9</v>
      </c>
      <c r="D18" s="652" t="str">
        <f aca="false">VLOOKUP($C18,Language!$D$5:$E$63,2,0)</f>
        <v>Denmark</v>
      </c>
    </row>
    <row r="19" customFormat="false" ht="14.5" hidden="false" customHeight="false" outlineLevel="0" collapsed="false">
      <c r="B19" s="491" t="s">
        <v>1707</v>
      </c>
      <c r="C19" s="653" t="n">
        <v>19</v>
      </c>
      <c r="D19" s="652" t="str">
        <f aca="false">VLOOKUP($C19,Language!$D$5:$E$63,2,0)</f>
        <v>Serbia</v>
      </c>
    </row>
    <row r="20" customFormat="false" ht="14.5" hidden="false" customHeight="false" outlineLevel="0" collapsed="false">
      <c r="B20" s="654" t="s">
        <v>46</v>
      </c>
      <c r="C20" s="653" t="n">
        <v>5</v>
      </c>
      <c r="D20" s="652" t="str">
        <f aca="false">VLOOKUP($C20,Language!$D$5:$E$63,2,0)</f>
        <v>England</v>
      </c>
    </row>
    <row r="21" customFormat="false" ht="15.5" hidden="false" customHeight="false" outlineLevel="0" collapsed="false">
      <c r="B21" s="655"/>
      <c r="C21" s="649"/>
      <c r="D21" s="650" t="s">
        <v>60</v>
      </c>
    </row>
    <row r="22" customFormat="false" ht="14.5" hidden="false" customHeight="false" outlineLevel="0" collapsed="false">
      <c r="B22" s="491" t="s">
        <v>1708</v>
      </c>
      <c r="C22" s="653" t="n">
        <v>26</v>
      </c>
      <c r="D22" s="652" t="str">
        <f aca="false">VLOOKUP($C22,Language!$D$5:$E$63,2,0)</f>
        <v>Poland</v>
      </c>
    </row>
    <row r="23" customFormat="false" ht="14.5" hidden="false" customHeight="false" outlineLevel="0" collapsed="false">
      <c r="B23" s="491" t="s">
        <v>1709</v>
      </c>
      <c r="C23" s="653" t="n">
        <v>12</v>
      </c>
      <c r="D23" s="652" t="str">
        <f aca="false">VLOOKUP($C23,Language!$D$5:$E$63,2,0)</f>
        <v>Netherlands</v>
      </c>
    </row>
    <row r="24" customFormat="false" ht="14.5" hidden="false" customHeight="false" outlineLevel="0" collapsed="false">
      <c r="B24" s="491" t="s">
        <v>1710</v>
      </c>
      <c r="C24" s="653" t="n">
        <v>11</v>
      </c>
      <c r="D24" s="652" t="str">
        <f aca="false">VLOOKUP($C24,Language!$D$5:$E$63,2,0)</f>
        <v>Austria</v>
      </c>
    </row>
    <row r="25" customFormat="false" ht="14.5" hidden="false" customHeight="false" outlineLevel="0" collapsed="false">
      <c r="B25" s="654" t="s">
        <v>48</v>
      </c>
      <c r="C25" s="651" t="n">
        <v>2</v>
      </c>
      <c r="D25" s="652" t="str">
        <f aca="false">VLOOKUP($C25,Language!$D$5:$E$63,2,0)</f>
        <v>France</v>
      </c>
    </row>
    <row r="26" customFormat="false" ht="15.5" hidden="false" customHeight="false" outlineLevel="0" collapsed="false">
      <c r="B26" s="655"/>
      <c r="C26" s="649"/>
      <c r="D26" s="650" t="s">
        <v>62</v>
      </c>
    </row>
    <row r="27" customFormat="false" ht="14.5" hidden="false" customHeight="false" outlineLevel="0" collapsed="false">
      <c r="B27" s="491" t="s">
        <v>1711</v>
      </c>
      <c r="C27" s="653" t="n">
        <v>4</v>
      </c>
      <c r="D27" s="652" t="str">
        <f aca="false">VLOOKUP($C27,Language!$D$5:$E$63,2,0)</f>
        <v>Belgium</v>
      </c>
    </row>
    <row r="28" customFormat="false" ht="14.5" hidden="false" customHeight="false" outlineLevel="0" collapsed="false">
      <c r="B28" s="491" t="s">
        <v>1712</v>
      </c>
      <c r="C28" s="651" t="n">
        <v>16</v>
      </c>
      <c r="D28" s="652" t="str">
        <f aca="false">VLOOKUP($C28,Language!$D$5:$E$63,2,0)</f>
        <v>Slovakia</v>
      </c>
    </row>
    <row r="29" customFormat="false" ht="14.5" hidden="false" customHeight="false" outlineLevel="0" collapsed="false">
      <c r="B29" s="491" t="s">
        <v>1713</v>
      </c>
      <c r="C29" s="653" t="n">
        <v>8</v>
      </c>
      <c r="D29" s="652" t="str">
        <f aca="false">VLOOKUP($C29,Language!$D$5:$E$63,2,0)</f>
        <v>Romania</v>
      </c>
    </row>
    <row r="30" customFormat="false" ht="14.5" hidden="false" customHeight="false" outlineLevel="0" collapsed="false">
      <c r="B30" s="654" t="s">
        <v>1714</v>
      </c>
      <c r="C30" s="651" t="n">
        <v>21</v>
      </c>
      <c r="D30" s="652" t="str">
        <f aca="false">VLOOKUP($C30,Language!$D$5:$E$63,2,0)</f>
        <v>Ukraine</v>
      </c>
    </row>
    <row r="31" customFormat="false" ht="15.5" hidden="false" customHeight="false" outlineLevel="0" collapsed="false">
      <c r="B31" s="655"/>
      <c r="C31" s="649"/>
      <c r="D31" s="650" t="s">
        <v>64</v>
      </c>
    </row>
    <row r="32" customFormat="false" ht="14.5" hidden="false" customHeight="false" outlineLevel="0" collapsed="false">
      <c r="B32" s="491" t="s">
        <v>1715</v>
      </c>
      <c r="C32" s="651" t="n">
        <v>7</v>
      </c>
      <c r="D32" s="652" t="str">
        <f aca="false">VLOOKUP($C32,Language!$D$5:$E$63,2,0)</f>
        <v>Türkiye</v>
      </c>
    </row>
    <row r="33" customFormat="false" ht="14.5" hidden="false" customHeight="false" outlineLevel="0" collapsed="false">
      <c r="B33" s="491" t="s">
        <v>1716</v>
      </c>
      <c r="C33" s="653" t="n">
        <v>34</v>
      </c>
      <c r="D33" s="652" t="str">
        <f aca="false">VLOOKUP($C33,Language!$D$5:$E$63,2,0)</f>
        <v>Georgia</v>
      </c>
    </row>
    <row r="34" customFormat="false" ht="14.5" hidden="false" customHeight="false" outlineLevel="0" collapsed="false">
      <c r="B34" s="491" t="s">
        <v>1717</v>
      </c>
      <c r="C34" s="651" t="n">
        <v>1</v>
      </c>
      <c r="D34" s="652" t="str">
        <f aca="false">VLOOKUP($C34,Language!$D$5:$E$63,2,0)</f>
        <v>Portugal</v>
      </c>
    </row>
    <row r="35" customFormat="false" ht="15" hidden="false" customHeight="false" outlineLevel="0" collapsed="false">
      <c r="B35" s="492" t="s">
        <v>1718</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726562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5"/>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2"/>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1528</v>
      </c>
      <c r="C3" s="659" t="s">
        <v>1216</v>
      </c>
      <c r="D3" s="659"/>
      <c r="E3" s="660" t="s">
        <v>1719</v>
      </c>
      <c r="F3" s="660" t="s">
        <v>1720</v>
      </c>
      <c r="G3" s="661" t="s">
        <v>478</v>
      </c>
      <c r="H3" s="660" t="s">
        <v>918</v>
      </c>
      <c r="I3" s="660" t="s">
        <v>1550</v>
      </c>
      <c r="J3" s="660" t="s">
        <v>1557</v>
      </c>
      <c r="K3" s="662" t="s">
        <v>1721</v>
      </c>
    </row>
    <row r="4" customFormat="false" ht="14.5" hidden="false" customHeight="false" outlineLevel="0" collapsed="false">
      <c r="B4" s="663" t="n">
        <v>1</v>
      </c>
      <c r="C4" s="664" t="s">
        <v>1698</v>
      </c>
      <c r="D4" s="665" t="s">
        <v>1699</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1700</v>
      </c>
      <c r="D5" s="665" t="s">
        <v>1701</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47</v>
      </c>
      <c r="D6" s="665" t="s">
        <v>1702</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1703</v>
      </c>
      <c r="D7" s="665" t="s">
        <v>1704</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1707</v>
      </c>
      <c r="D8" s="665" t="s">
        <v>46</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1705</v>
      </c>
      <c r="D9" s="665" t="s">
        <v>1706</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1708</v>
      </c>
      <c r="D10" s="665" t="s">
        <v>1709</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1710</v>
      </c>
      <c r="D11" s="665" t="s">
        <v>48</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1711</v>
      </c>
      <c r="D12" s="665" t="s">
        <v>1712</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1713</v>
      </c>
      <c r="D13" s="665" t="s">
        <v>1714</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1715</v>
      </c>
      <c r="D14" s="665" t="s">
        <v>1716</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1717</v>
      </c>
      <c r="D15" s="665" t="s">
        <v>1718</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1699</v>
      </c>
      <c r="D16" s="665" t="s">
        <v>1701</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1698</v>
      </c>
      <c r="D17" s="665" t="s">
        <v>1700</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1702</v>
      </c>
      <c r="D18" s="665" t="s">
        <v>1704</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47</v>
      </c>
      <c r="D19" s="665" t="s">
        <v>1703</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1706</v>
      </c>
      <c r="D20" s="665" t="s">
        <v>46</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1705</v>
      </c>
      <c r="D21" s="665" t="s">
        <v>1707</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1708</v>
      </c>
      <c r="D22" s="665" t="s">
        <v>1710</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1709</v>
      </c>
      <c r="D23" s="665" t="s">
        <v>48</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1712</v>
      </c>
      <c r="D24" s="665" t="s">
        <v>1714</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1711</v>
      </c>
      <c r="D25" s="665" t="s">
        <v>1713</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1715</v>
      </c>
      <c r="D26" s="665" t="s">
        <v>1717</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1716</v>
      </c>
      <c r="D27" s="665" t="s">
        <v>1718</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1701</v>
      </c>
      <c r="D28" s="665" t="s">
        <v>1698</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1699</v>
      </c>
      <c r="D29" s="665" t="s">
        <v>1700</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1704</v>
      </c>
      <c r="D30" s="665" t="s">
        <v>47</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1702</v>
      </c>
      <c r="D31" s="665" t="s">
        <v>1703</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46</v>
      </c>
      <c r="D32" s="665" t="s">
        <v>1705</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1706</v>
      </c>
      <c r="D33" s="665" t="s">
        <v>1707</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1709</v>
      </c>
      <c r="D34" s="665" t="s">
        <v>1710</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48</v>
      </c>
      <c r="D35" s="665" t="s">
        <v>1708</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1712</v>
      </c>
      <c r="D36" s="665" t="s">
        <v>1713</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1714</v>
      </c>
      <c r="D37" s="665" t="s">
        <v>1711</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1716</v>
      </c>
      <c r="D38" s="665" t="s">
        <v>1717</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1718</v>
      </c>
      <c r="D39" s="665" t="s">
        <v>1715</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1722</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Switzerland</v>
      </c>
      <c r="J42" s="668" t="str">
        <f aca="false">VLOOKUP(D42,$M$41:$N$56,2,0)</f>
        <v>Italy</v>
      </c>
      <c r="K42" s="677" t="n">
        <v>1</v>
      </c>
      <c r="L42" s="267"/>
      <c r="M42" s="680" t="s">
        <v>7</v>
      </c>
      <c r="N42" s="681" t="str">
        <f aca="false">EURO!$B$47</f>
        <v>Switzerland</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Croatia</v>
      </c>
      <c r="J43" s="668" t="str">
        <f aca="false">VLOOKUP(D43,$M$41:$N$56,2,0)</f>
        <v>Poland</v>
      </c>
      <c r="K43" s="677" t="n">
        <v>4</v>
      </c>
      <c r="L43" s="267"/>
      <c r="M43" s="680" t="s">
        <v>2</v>
      </c>
      <c r="N43" s="681" t="str">
        <f aca="false">EURO!$E$46</f>
        <v>Croatia</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Slovakia</v>
      </c>
      <c r="K44" s="677" t="n">
        <v>3</v>
      </c>
      <c r="L44" s="267"/>
      <c r="M44" s="680" t="s">
        <v>8</v>
      </c>
      <c r="N44" s="681" t="str">
        <f aca="false">EURO!$E$47</f>
        <v>Italy</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Spain</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Netherlands</v>
      </c>
      <c r="J46" s="668" t="str">
        <f aca="false">VLOOKUP(D46,$M$41:$N$56,2,0)</f>
        <v>Belgium</v>
      </c>
      <c r="K46" s="677" t="n">
        <v>5</v>
      </c>
      <c r="L46" s="267"/>
      <c r="M46" s="680" t="s">
        <v>9</v>
      </c>
      <c r="N46" s="681" t="str">
        <f aca="false">EURO!$H$47</f>
        <v>Denmark</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Ukraine</v>
      </c>
      <c r="J47" s="668" t="str">
        <f aca="false">VLOOKUP(D47,$M$41:$N$56,2,0)</f>
        <v>Scotland</v>
      </c>
      <c r="K47" s="677" t="n">
        <v>7</v>
      </c>
      <c r="L47" s="267"/>
      <c r="M47" s="680" t="s">
        <v>4</v>
      </c>
      <c r="N47" s="681" t="str">
        <f aca="false">EURO!$K$46</f>
        <v>France</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France</v>
      </c>
      <c r="J48" s="668" t="str">
        <f aca="false">VLOOKUP(D48,$M$41:$N$56,2,0)</f>
        <v>Czechia</v>
      </c>
      <c r="K48" s="677" t="n">
        <v>8</v>
      </c>
      <c r="L48" s="267"/>
      <c r="M48" s="680" t="s">
        <v>10</v>
      </c>
      <c r="N48" s="681" t="str">
        <f aca="false">EURO!$K$47</f>
        <v>Netherlands</v>
      </c>
    </row>
    <row r="49" customFormat="false" ht="14.5" hidden="false" customHeight="false" outlineLevel="0" collapsed="false">
      <c r="B49" s="671" t="s">
        <v>1723</v>
      </c>
      <c r="C49" s="672"/>
      <c r="D49" s="672"/>
      <c r="E49" s="673"/>
      <c r="F49" s="674"/>
      <c r="G49" s="675"/>
      <c r="H49" s="674"/>
      <c r="I49" s="674"/>
      <c r="J49" s="674"/>
      <c r="K49" s="676"/>
      <c r="M49" s="680" t="s">
        <v>5</v>
      </c>
      <c r="N49" s="681" t="str">
        <f aca="false">EURO!$N$46</f>
        <v>Ukraine</v>
      </c>
    </row>
    <row r="50" customFormat="false" ht="14.5" hidden="false" customHeight="false" outlineLevel="0" collapsed="false">
      <c r="B50" s="663" t="n">
        <v>45</v>
      </c>
      <c r="C50" s="664" t="s">
        <v>1724</v>
      </c>
      <c r="D50" s="665" t="s">
        <v>1725</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Belgium</v>
      </c>
    </row>
    <row r="51" customFormat="false" ht="14.5" hidden="false" customHeight="false" outlineLevel="0" collapsed="false">
      <c r="B51" s="663" t="n">
        <v>46</v>
      </c>
      <c r="C51" s="664" t="s">
        <v>1726</v>
      </c>
      <c r="D51" s="665" t="s">
        <v>1727</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4.5" hidden="false" customHeight="false" outlineLevel="0" collapsed="false">
      <c r="B52" s="663" t="n">
        <v>47</v>
      </c>
      <c r="C52" s="664" t="s">
        <v>1728</v>
      </c>
      <c r="D52" s="665" t="s">
        <v>1729</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Czechia</v>
      </c>
    </row>
    <row r="53" customFormat="false" ht="14.5" hidden="false" customHeight="false" outlineLevel="0" collapsed="false">
      <c r="B53" s="663" t="n">
        <v>48</v>
      </c>
      <c r="C53" s="664" t="s">
        <v>1730</v>
      </c>
      <c r="D53" s="665" t="s">
        <v>1731</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Poland</v>
      </c>
    </row>
    <row r="54" customFormat="false" ht="14.5" hidden="false" customHeight="false" outlineLevel="0" collapsed="false">
      <c r="B54" s="671" t="s">
        <v>1732</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Slovakia</v>
      </c>
    </row>
    <row r="55" customFormat="false" ht="14.5" hidden="false" customHeight="false" outlineLevel="0" collapsed="false">
      <c r="B55" s="663" t="n">
        <v>49</v>
      </c>
      <c r="C55" s="664" t="s">
        <v>1733</v>
      </c>
      <c r="D55" s="665" t="s">
        <v>1734</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Scotland</v>
      </c>
    </row>
    <row r="56" customFormat="false" ht="15" hidden="false" customHeight="false" outlineLevel="0" collapsed="false">
      <c r="B56" s="663" t="n">
        <v>50</v>
      </c>
      <c r="C56" s="664" t="s">
        <v>1735</v>
      </c>
      <c r="D56" s="665" t="s">
        <v>1736</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Spain</v>
      </c>
    </row>
    <row r="57" customFormat="false" ht="14.5" hidden="false" customHeight="false" outlineLevel="0" collapsed="false">
      <c r="B57" s="671" t="s">
        <v>839</v>
      </c>
      <c r="C57" s="672"/>
      <c r="D57" s="672"/>
      <c r="E57" s="673"/>
      <c r="F57" s="674"/>
      <c r="G57" s="675"/>
      <c r="H57" s="674"/>
      <c r="I57" s="674"/>
      <c r="J57" s="674"/>
      <c r="K57" s="676"/>
    </row>
    <row r="58" customFormat="false" ht="15" hidden="false" customHeight="false" outlineLevel="0" collapsed="false">
      <c r="B58" s="687" t="n">
        <v>51</v>
      </c>
      <c r="C58" s="688" t="s">
        <v>1737</v>
      </c>
      <c r="D58" s="689" t="s">
        <v>1738</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2187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1265</v>
      </c>
      <c r="C1" s="697"/>
    </row>
    <row r="3" customFormat="false" ht="15" hidden="false" customHeight="false" outlineLevel="0" collapsed="false">
      <c r="B3" s="698" t="s">
        <v>1265</v>
      </c>
      <c r="C3" s="698" t="s">
        <v>1739</v>
      </c>
    </row>
    <row r="4" customFormat="false" ht="15" hidden="false" customHeight="false" outlineLevel="0" collapsed="false">
      <c r="B4" s="699" t="n">
        <v>10000000</v>
      </c>
      <c r="C4" s="700" t="s">
        <v>69</v>
      </c>
    </row>
    <row r="5" customFormat="false" ht="14.5" hidden="false" customHeight="false" outlineLevel="0" collapsed="false">
      <c r="B5" s="701" t="n">
        <v>1000000</v>
      </c>
      <c r="C5" s="702" t="s">
        <v>1740</v>
      </c>
    </row>
    <row r="6" customFormat="false" ht="14.5" hidden="false" customHeight="false" outlineLevel="0" collapsed="false">
      <c r="B6" s="701" t="n">
        <v>100000</v>
      </c>
      <c r="C6" s="702" t="s">
        <v>1741</v>
      </c>
    </row>
    <row r="7" customFormat="false" ht="14.5" hidden="false" customHeight="false" outlineLevel="0" collapsed="false">
      <c r="B7" s="701" t="n">
        <v>1000</v>
      </c>
      <c r="C7" s="702" t="s">
        <v>1742</v>
      </c>
      <c r="D7" s="701" t="n">
        <v>50</v>
      </c>
      <c r="E7" s="702" t="s">
        <v>1743</v>
      </c>
    </row>
    <row r="8" customFormat="false" ht="14.5" hidden="false" customHeight="false" outlineLevel="0" collapsed="false">
      <c r="B8" s="701" t="n">
        <v>10</v>
      </c>
      <c r="C8" s="702" t="s">
        <v>1744</v>
      </c>
    </row>
    <row r="9" customFormat="false" ht="14.5" hidden="false" customHeight="false" outlineLevel="0" collapsed="false">
      <c r="B9" s="701" t="n">
        <v>1</v>
      </c>
      <c r="C9" s="702" t="s">
        <v>1745</v>
      </c>
    </row>
    <row r="10" customFormat="false" ht="14.5" hidden="false" customHeight="false" outlineLevel="0" collapsed="false">
      <c r="B10" s="701" t="n">
        <v>0.1</v>
      </c>
      <c r="C10" s="702" t="s">
        <v>1746</v>
      </c>
    </row>
    <row r="11" customFormat="false" ht="14.5" hidden="false" customHeight="false" outlineLevel="0" collapsed="false">
      <c r="B11" s="701" t="n">
        <v>0.01</v>
      </c>
      <c r="C11" s="702" t="s">
        <v>1747</v>
      </c>
    </row>
    <row r="12" customFormat="false" ht="14.5" hidden="false" customHeight="false" outlineLevel="0" collapsed="false">
      <c r="B12" s="701" t="n">
        <v>0.001</v>
      </c>
      <c r="C12" s="702" t="s">
        <v>632</v>
      </c>
    </row>
    <row r="13" customFormat="false" ht="14.5" hidden="false" customHeight="false" outlineLevel="0" collapsed="false">
      <c r="B13" s="701" t="n">
        <v>0.0001</v>
      </c>
      <c r="C13" s="702" t="s">
        <v>1691</v>
      </c>
    </row>
    <row r="14" customFormat="false" ht="14.5" hidden="false" customHeight="false" outlineLevel="0" collapsed="false">
      <c r="B14" s="701" t="n">
        <v>1E-006</v>
      </c>
      <c r="C14" s="702" t="s">
        <v>1692</v>
      </c>
    </row>
    <row r="15" customFormat="false" ht="14.5" hidden="false" customHeight="false" outlineLevel="0" collapsed="false">
      <c r="B15" s="701" t="n">
        <v>1E-007</v>
      </c>
      <c r="C15" s="702" t="s">
        <v>1748</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21875" defaultRowHeight="14.5" zeroHeight="false" outlineLevelRow="0" outlineLevelCol="0"/>
  <sheetData>
    <row r="1" customFormat="false" ht="23.5" hidden="false" customHeight="false" outlineLevel="0" collapsed="false">
      <c r="B1" s="601" t="s">
        <v>1749</v>
      </c>
      <c r="C1" s="601"/>
      <c r="D1" s="601"/>
      <c r="E1" s="601"/>
      <c r="F1" s="601"/>
    </row>
    <row r="3" customFormat="false" ht="14.5" hidden="false" customHeight="false" outlineLevel="0" collapsed="false">
      <c r="B3" s="381" t="s">
        <v>603</v>
      </c>
      <c r="C3" s="381" t="s">
        <v>1750</v>
      </c>
      <c r="D3" s="381" t="s">
        <v>1751</v>
      </c>
      <c r="E3" s="381" t="s">
        <v>664</v>
      </c>
      <c r="F3" s="381" t="s">
        <v>1752</v>
      </c>
      <c r="G3" s="381" t="s">
        <v>1753</v>
      </c>
      <c r="H3" s="381" t="s">
        <v>1754</v>
      </c>
      <c r="J3" s="703"/>
      <c r="K3" s="704"/>
      <c r="L3" s="704"/>
      <c r="M3" s="704"/>
      <c r="N3" s="704"/>
    </row>
    <row r="4" customFormat="false" ht="14.5" hidden="false" customHeight="false" outlineLevel="0" collapsed="false">
      <c r="B4" s="106" t="s">
        <v>59</v>
      </c>
      <c r="C4" s="106" t="n">
        <f aca="false">GrpA!$X$11</f>
        <v>0</v>
      </c>
      <c r="D4" s="644" t="n">
        <f aca="false">COUNTIF($C$4:$C$9,"&gt;0")</f>
        <v>0</v>
      </c>
      <c r="E4" s="106" t="str">
        <f aca="false">IF($C4&gt;0,$B4,"")</f>
        <v/>
      </c>
      <c r="F4" s="106" t="n">
        <f aca="false">LEN($E4)</f>
        <v>0</v>
      </c>
      <c r="G4" s="106" t="n">
        <f aca="false">SUM($F$4:$F4)</f>
        <v>0</v>
      </c>
      <c r="H4" s="0" t="str">
        <f aca="false">IF($E4&lt;&gt;"",$E4&amp;IF($G4=$G$9,"",IF($G4&lt;$G$9-1,", ",Language!$E$140)),"")</f>
        <v/>
      </c>
      <c r="J4" s="705" t="str">
        <f aca="false">Language!$E$138&amp;"  "&amp;$H$11&amp;"."</f>
        <v>Groups with fair play valuation:  .</v>
      </c>
      <c r="K4" s="705"/>
      <c r="L4" s="705"/>
      <c r="M4" s="705"/>
      <c r="N4" s="705"/>
    </row>
    <row r="5" customFormat="false" ht="14.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62</v>
      </c>
      <c r="C8" s="106" t="n">
        <f aca="false">GrpE!$X$11</f>
        <v>0</v>
      </c>
      <c r="E8" s="106" t="str">
        <f aca="false">IF($C8&gt;0,$B8,"")</f>
        <v/>
      </c>
      <c r="F8" s="106" t="n">
        <f aca="false">LEN($E8)</f>
        <v>0</v>
      </c>
      <c r="G8" s="106" t="n">
        <f aca="false">SUM($F$4:$F8)</f>
        <v>0</v>
      </c>
      <c r="H8" s="0" t="str">
        <f aca="false">IF($E8&lt;&gt;"",$E8&amp;IF($G8=$G$9,"",IF($G8&lt;$G$9-1,", ",Language!$E$140)),"")</f>
        <v/>
      </c>
      <c r="J8" s="703"/>
      <c r="K8" s="703"/>
      <c r="L8" s="703"/>
      <c r="M8" s="703"/>
      <c r="N8" s="703"/>
    </row>
    <row r="9" customFormat="false" ht="14.5" hidden="false" customHeight="false" outlineLevel="0" collapsed="false">
      <c r="B9" s="106" t="s">
        <v>64</v>
      </c>
      <c r="C9" s="106" t="n">
        <f aca="false">GrpF!$X$11</f>
        <v>0</v>
      </c>
      <c r="E9" s="106" t="str">
        <f aca="false">IF($C9&gt;0,$B9,"")</f>
        <v/>
      </c>
      <c r="F9" s="106" t="n">
        <f aca="false">LEN($E9)</f>
        <v>0</v>
      </c>
      <c r="G9" s="106" t="n">
        <f aca="false">SUM($F$4:$F9)</f>
        <v>0</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1755</v>
      </c>
      <c r="H11" s="708" t="str">
        <f aca="false">$H$4&amp;$H$5&amp;$H$6&amp;$H$7&amp;$H$8&amp;$H$9</f>
        <v/>
      </c>
      <c r="I11" s="708"/>
      <c r="J11" s="707"/>
      <c r="K11" s="707"/>
      <c r="L11" s="707"/>
      <c r="M11" s="707"/>
      <c r="N11" s="707"/>
    </row>
    <row r="12" customFormat="false" ht="15" hidden="false" customHeight="false" outlineLevel="0" collapsed="false"/>
    <row r="13" customFormat="false" ht="15" hidden="false" customHeight="false" outlineLevel="0" collapsed="false">
      <c r="F13" s="709" t="s">
        <v>1756</v>
      </c>
      <c r="G13" s="710" t="n">
        <f aca="false">GrpA!$M$10+GrpB!$M$10+GrpC!$M$10+GrpD!$M$10+GrpE!$M$10+GrpF!$M$10</f>
        <v>36</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1757</v>
      </c>
    </row>
    <row r="2" customFormat="false" ht="28.5" hidden="false" customHeight="false" outlineLevel="0" collapsed="false">
      <c r="B2" s="713" t="s">
        <v>1758</v>
      </c>
      <c r="C2" s="713"/>
      <c r="D2" s="713"/>
      <c r="E2" s="713"/>
      <c r="F2" s="713"/>
      <c r="G2" s="713"/>
      <c r="H2" s="713"/>
    </row>
    <row r="3" customFormat="false" ht="53.25" hidden="false" customHeight="true" outlineLevel="0" collapsed="false"/>
    <row r="4" customFormat="false" ht="25.5" hidden="false" customHeight="true" outlineLevel="0" collapsed="false">
      <c r="B4" s="714" t="s">
        <v>603</v>
      </c>
      <c r="C4" s="715" t="s">
        <v>1759</v>
      </c>
      <c r="D4" s="715"/>
      <c r="G4" s="714" t="s">
        <v>1760</v>
      </c>
      <c r="H4" s="715" t="s">
        <v>1761</v>
      </c>
    </row>
    <row r="5" customFormat="false" ht="20.15" hidden="false" customHeight="true" outlineLevel="0" collapsed="false">
      <c r="B5" s="716" t="s">
        <v>59</v>
      </c>
      <c r="C5" s="717" t="s">
        <v>61</v>
      </c>
      <c r="D5" s="718" t="s">
        <v>63</v>
      </c>
      <c r="G5" s="719" t="n">
        <v>13</v>
      </c>
      <c r="H5" s="718" t="n">
        <v>14</v>
      </c>
    </row>
    <row r="6" customFormat="false" ht="20.15" hidden="false" customHeight="true" outlineLevel="0" collapsed="false">
      <c r="B6" s="720" t="s">
        <v>61</v>
      </c>
      <c r="C6" s="721" t="s">
        <v>62</v>
      </c>
      <c r="D6" s="722" t="s">
        <v>64</v>
      </c>
      <c r="G6" s="723" t="n">
        <v>18</v>
      </c>
      <c r="H6" s="724" t="n">
        <v>19</v>
      </c>
    </row>
    <row r="7" customFormat="false" ht="20.15" hidden="false" customHeight="true" outlineLevel="0" collapsed="false">
      <c r="B7" s="720" t="s">
        <v>63</v>
      </c>
      <c r="C7" s="721" t="s">
        <v>1762</v>
      </c>
      <c r="D7" s="722" t="s">
        <v>1763</v>
      </c>
      <c r="G7" s="723" t="n">
        <v>23</v>
      </c>
      <c r="H7" s="724" t="n">
        <v>24</v>
      </c>
    </row>
    <row r="8" customFormat="false" ht="20.15" hidden="false" customHeight="true" outlineLevel="0" collapsed="false">
      <c r="B8" s="720" t="s">
        <v>60</v>
      </c>
      <c r="C8" s="721" t="s">
        <v>1764</v>
      </c>
      <c r="D8" s="722" t="s">
        <v>1765</v>
      </c>
      <c r="G8" s="723" t="n">
        <v>28</v>
      </c>
      <c r="H8" s="722" t="n">
        <v>29</v>
      </c>
    </row>
    <row r="9" customFormat="false" ht="20.15" hidden="false" customHeight="true" outlineLevel="0" collapsed="false">
      <c r="B9" s="720" t="s">
        <v>62</v>
      </c>
      <c r="C9" s="721" t="s">
        <v>1766</v>
      </c>
      <c r="D9" s="722" t="s">
        <v>1767</v>
      </c>
      <c r="G9" s="723" t="n">
        <v>33</v>
      </c>
      <c r="H9" s="725" t="n">
        <v>34</v>
      </c>
    </row>
    <row r="10" customFormat="false" ht="20.15" hidden="false" customHeight="true" outlineLevel="0" collapsed="false">
      <c r="B10" s="726" t="s">
        <v>64</v>
      </c>
      <c r="C10" s="727" t="s">
        <v>1768</v>
      </c>
      <c r="D10" s="728" t="s">
        <v>1769</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603</v>
      </c>
      <c r="Q1" s="733" t="s">
        <v>59</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Germany</v>
      </c>
      <c r="C4" s="735" t="s">
        <v>73</v>
      </c>
      <c r="D4" s="736" t="str">
        <f aca="true">INDIRECT("'"&amp;References!$A$1&amp;"'!"&amp;$D$1&amp;References!$G5)</f>
        <v>Scotland</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1</v>
      </c>
      <c r="H4" s="106" t="n">
        <f aca="false">IF($M4&gt;0,IF($E4&gt;$G4,3,IF($E4=$G4,1,0)),0)</f>
        <v>3</v>
      </c>
      <c r="I4" s="106" t="n">
        <f aca="false">IF($M4&gt;0,IF($E4&lt;$G4,3,IF($E4=$G4,1,0)),0)</f>
        <v>0</v>
      </c>
      <c r="L4" s="33"/>
      <c r="M4" s="106" t="n">
        <f aca="false">IF(AND($E4&lt;&gt;"",$G4&lt;&gt;""),1,0)</f>
        <v>1</v>
      </c>
      <c r="N4" s="106"/>
      <c r="O4" s="106" t="s">
        <v>57</v>
      </c>
      <c r="P4" s="738" t="str">
        <f aca="false">VLOOKUP($Q$1&amp;ROW($A1),Groups!$B$7:$D$35,3,0)</f>
        <v>Germany</v>
      </c>
      <c r="Q4" s="106" t="n">
        <f aca="false">SUMIF($B$4:$B$9,P4,$H$4:$H$9)+SUMIF($D$4:$D$9,P4,$I$4:$I$9)</f>
        <v>9</v>
      </c>
      <c r="R4" s="106" t="n">
        <f aca="false">S4-T4</f>
        <v>6</v>
      </c>
      <c r="S4" s="106" t="n">
        <f aca="false">SUMIF($B$4:$B$9,$P4,$E$4:$E$9)+SUMIF($D$4:$D$9,$P4,$G$4:$G$9)</f>
        <v>8</v>
      </c>
      <c r="T4" s="106" t="n">
        <f aca="false">SUMIF($B$4:$B$9,$P4,$G$4:$G$9)+SUMIF($D$4:$D$9,$P4,$E$4:$E$9)</f>
        <v>2</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90056080.0030464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90056080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73</v>
      </c>
      <c r="D5" s="743" t="str">
        <f aca="true">INDIRECT("'"&amp;References!$A$1&amp;"'!"&amp;$D$1&amp;References!$G6)</f>
        <v>Switzerland</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3</v>
      </c>
      <c r="H5" s="106" t="n">
        <f aca="false">IF($M5&gt;0,IF($E5&gt;$G5,3,IF($E5=$G5,1,0)),0)</f>
        <v>0</v>
      </c>
      <c r="I5" s="106" t="n">
        <f aca="false">IF($M5&gt;0,IF($E5&lt;$G5,3,IF($E5=$G5,1,0)),0)</f>
        <v>3</v>
      </c>
      <c r="L5" s="33"/>
      <c r="M5" s="106" t="n">
        <f aca="false">IF(AND($E5&lt;&gt;"",$G5&lt;&gt;""),1,0)</f>
        <v>1</v>
      </c>
      <c r="N5" s="106"/>
      <c r="O5" s="106" t="s">
        <v>58</v>
      </c>
      <c r="P5" s="738" t="str">
        <f aca="false">VLOOKUP($Q$1&amp;ROW($A2),Groups!$B$7:$D$35,3,0)</f>
        <v>Scotland</v>
      </c>
      <c r="Q5" s="106" t="n">
        <f aca="false">SUMIF($B$4:$B$9,P5,$H$4:$H$9)+SUMIF($D$4:$D$9,P5,$I$4:$I$9)</f>
        <v>3</v>
      </c>
      <c r="R5" s="106" t="n">
        <f aca="false">S5-T5</f>
        <v>-2</v>
      </c>
      <c r="S5" s="106" t="n">
        <f aca="false">SUMIF($B$4:$B$9,$P5,$E$4:$E$9)+SUMIF($D$4:$D$9,$P5,$G$4:$G$9)</f>
        <v>4</v>
      </c>
      <c r="T5" s="106" t="n">
        <f aca="false">SUMIF($B$4:$B$9,$P5,$G$4:$G$9)+SUMIF($D$4:$D$9,$P5,$E$4:$E$9)</f>
        <v>6</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30048040.0010873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30048040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73</v>
      </c>
      <c r="D6" s="743" t="str">
        <f aca="true">INDIRECT("'"&amp;References!$A$1&amp;"'!"&amp;$D$1&amp;References!$G7)</f>
        <v>Hungary</v>
      </c>
      <c r="E6" s="741" t="n">
        <f aca="true">IF(OR(INDIRECT("'"&amp;References!$A$1&amp;"'!"&amp;$B$1&amp;References!$H7)="",INDIRECT("'"&amp;References!$A$1&amp;"'!"&amp;$D$1&amp;References!$H7)=""),"",INDIRECT("'"&amp;References!$A$1&amp;"'!"&amp;$B$1&amp;References!$H7))</f>
        <v>3</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Hungary</v>
      </c>
      <c r="Q6" s="106" t="n">
        <f aca="false">SUMIF($B$4:$B$9,P6,$H$4:$H$9)+SUMIF($D$4:$D$9,P6,$I$4:$I$9)</f>
        <v>0</v>
      </c>
      <c r="R6" s="106" t="n">
        <f aca="false">S6-T6</f>
        <v>-6</v>
      </c>
      <c r="S6" s="106" t="n">
        <f aca="false">SUMIF($B$4:$B$9,$P6,$E$4:$E$9)+SUMIF($D$4:$D$9,$P6,$G$4:$G$9)</f>
        <v>2</v>
      </c>
      <c r="T6" s="106" t="n">
        <f aca="false">SUMIF($B$4:$B$9,$P6,$G$4:$G$9)+SUMIF($D$4:$D$9,$P6,$E$4:$E$9)</f>
        <v>8</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44020.0000942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44020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73</v>
      </c>
      <c r="D7" s="743" t="str">
        <f aca="true">INDIRECT("'"&amp;References!$A$1&amp;"'!"&amp;$D$1&amp;References!$G8)</f>
        <v>Switzerland</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3</v>
      </c>
      <c r="H7" s="106" t="n">
        <f aca="false">IF($M7&gt;0,IF($E7&gt;$G7,3,IF($E7=$G7,1,0)),0)</f>
        <v>0</v>
      </c>
      <c r="I7" s="106" t="n">
        <f aca="false">IF($M7&gt;0,IF($E7&lt;$G7,3,IF($E7=$G7,1,0)),0)</f>
        <v>3</v>
      </c>
      <c r="L7" s="33"/>
      <c r="M7" s="106" t="n">
        <f aca="false">IF(AND($E7&lt;&gt;"",$G7&lt;&gt;""),1,0)</f>
        <v>1</v>
      </c>
      <c r="N7" s="106"/>
      <c r="O7" s="106" t="s">
        <v>75</v>
      </c>
      <c r="P7" s="738" t="str">
        <f aca="false">VLOOKUP($Q$1&amp;ROW($A4),Groups!$B$7:$D$35,3,0)</f>
        <v>Switzerland</v>
      </c>
      <c r="Q7" s="106" t="n">
        <f aca="false">SUMIF($B$4:$B$9,P7,$H$4:$H$9)+SUMIF($D$4:$D$9,P7,$I$4:$I$9)</f>
        <v>6</v>
      </c>
      <c r="R7" s="106" t="n">
        <f aca="false">S7-T7</f>
        <v>2</v>
      </c>
      <c r="S7" s="106" t="n">
        <f aca="false">SUMIF($B$4:$B$9,$P7,$E$4:$E$9)+SUMIF($D$4:$D$9,$P7,$G$4:$G$9)</f>
        <v>7</v>
      </c>
      <c r="T7" s="106" t="n">
        <f aca="false">SUMIF($B$4:$B$9,$P7,$G$4:$G$9)+SUMIF($D$4:$D$9,$P7,$E$4:$E$9)</f>
        <v>5</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60052070.0020801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60052070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73</v>
      </c>
      <c r="D8" s="743" t="str">
        <f aca="true">INDIRECT("'"&amp;References!$A$1&amp;"'!"&amp;$D$1&amp;References!$G9)</f>
        <v>Germany</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73</v>
      </c>
      <c r="D9" s="743" t="str">
        <f aca="true">INDIRECT("'"&amp;References!$A$1&amp;"'!"&amp;$D$1&amp;References!$G10)</f>
        <v>Hungary</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Germany</v>
      </c>
      <c r="Q11" s="751" t="n">
        <f aca="false">INDEX(Q$4:Q$7,MATCH($V11,$V$4:$V$7,0))</f>
        <v>9</v>
      </c>
      <c r="R11" s="752" t="n">
        <f aca="false">INDEX(R$4:R$7,MATCH($V11,$V$4:$V$7,0))</f>
        <v>6</v>
      </c>
      <c r="S11" s="752" t="n">
        <f aca="false">INDEX(S$4:S$7,MATCH($V11,$V$4:$V$7,0))</f>
        <v>8</v>
      </c>
      <c r="T11" s="752" t="n">
        <f aca="false">INDEX(T$4:T$7,MATCH($V11,$V$4:$V$7,0))</f>
        <v>2</v>
      </c>
      <c r="U11" s="752" t="n">
        <f aca="false">INDEX(U$4:U$7,MATCH($V11,$V$4:$V$7,0))</f>
        <v>3</v>
      </c>
      <c r="V11" s="753" t="n">
        <f aca="false">LARGE($V$4:$V$7,ROW(A1))</f>
        <v>90056080.0030464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Switzerland</v>
      </c>
      <c r="Q12" s="135" t="n">
        <f aca="false">INDEX(Q$4:Q$7,MATCH($V12,$V$4:$V$7,0))</f>
        <v>6</v>
      </c>
      <c r="R12" s="106" t="n">
        <f aca="false">INDEX(R$4:R$7,MATCH($V12,$V$4:$V$7,0))</f>
        <v>2</v>
      </c>
      <c r="S12" s="106" t="n">
        <f aca="false">INDEX(S$4:S$7,MATCH($V12,$V$4:$V$7,0))</f>
        <v>7</v>
      </c>
      <c r="T12" s="106" t="n">
        <f aca="false">INDEX(T$4:T$7,MATCH($V12,$V$4:$V$7,0))</f>
        <v>5</v>
      </c>
      <c r="U12" s="106" t="n">
        <f aca="false">INDEX(U$4:U$7,MATCH($V12,$V$4:$V$7,0))</f>
        <v>2</v>
      </c>
      <c r="V12" s="760" t="n">
        <f aca="false">LARGE($V$4:$V$7,ROW(A2))</f>
        <v>60052070.0020801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Scotland</v>
      </c>
      <c r="Q13" s="135" t="n">
        <f aca="false">INDEX(Q$4:Q$7,MATCH($V13,$V$4:$V$7,0))</f>
        <v>3</v>
      </c>
      <c r="R13" s="106" t="n">
        <f aca="false">INDEX(R$4:R$7,MATCH($V13,$V$4:$V$7,0))</f>
        <v>-2</v>
      </c>
      <c r="S13" s="106" t="n">
        <f aca="false">INDEX(S$4:S$7,MATCH($V13,$V$4:$V$7,0))</f>
        <v>4</v>
      </c>
      <c r="T13" s="106" t="n">
        <f aca="false">INDEX(T$4:T$7,MATCH($V13,$V$4:$V$7,0))</f>
        <v>6</v>
      </c>
      <c r="U13" s="106" t="n">
        <f aca="false">INDEX(U$4:U$7,MATCH($V13,$V$4:$V$7,0))</f>
        <v>1</v>
      </c>
      <c r="V13" s="760" t="n">
        <f aca="false">LARGE($V$4:$V$7,ROW(A3))</f>
        <v>30048040.0010873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Hungary</v>
      </c>
      <c r="Q14" s="765" t="n">
        <f aca="false">INDEX(Q$4:Q$7,MATCH($V14,$V$4:$V$7,0))</f>
        <v>0</v>
      </c>
      <c r="R14" s="766" t="n">
        <f aca="false">INDEX(R$4:R$7,MATCH($V14,$V$4:$V$7,0))</f>
        <v>-6</v>
      </c>
      <c r="S14" s="766" t="n">
        <f aca="false">INDEX(S$4:S$7,MATCH($V14,$V$4:$V$7,0))</f>
        <v>2</v>
      </c>
      <c r="T14" s="766" t="n">
        <f aca="false">INDEX(T$4:T$7,MATCH($V14,$V$4:$V$7,0))</f>
        <v>8</v>
      </c>
      <c r="U14" s="766" t="n">
        <f aca="false">INDEX(U$4:U$7,MATCH($V14,$V$4:$V$7,0))</f>
        <v>0</v>
      </c>
      <c r="V14" s="767" t="n">
        <f aca="false">LARGE($V$4:$V$7,ROW(A4))</f>
        <v>44020.0000942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3</v>
      </c>
      <c r="K18" s="777" t="n">
        <f aca="false">SUMIFS($E$4:$E$9,$B$4:$B$9,$P$4,$D$4:$D$9,$P$7)+SUMIFS($G$4:$G$9,$B$4:$B$9,$P$7,$D$4:$D$9,$P$4)</f>
        <v>3</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6</v>
      </c>
      <c r="R18" s="106" t="n">
        <f aca="false">S18-T18</f>
        <v>4</v>
      </c>
      <c r="S18" s="106" t="n">
        <f aca="false">SUMIFS($E$4:$E$9,$B$4:$B$9,$P18,$D$4:$D$9,"&lt;&gt;"&amp;$P$21)+SUMIFS($G$4:$G$9,$B$4:$B$9,"&lt;&gt;"&amp;$P$21,$D$4:$D$9,$P18)</f>
        <v>5</v>
      </c>
      <c r="T18" s="106" t="n">
        <f aca="false">SUMIFS($G$4:$G$9,$B$4:$B$9,$P18,$D$4:$D$9,"&lt;&gt;"&amp;$P$21)+SUMIFS($E$4:$E$9,$B$4:$B$9,"&lt;&gt;"&amp;$P$21,$D$4:$D$9,$P18)</f>
        <v>1</v>
      </c>
      <c r="U18" s="106"/>
      <c r="V18" s="782" t="n">
        <f aca="false">Q18*FactorPts+(GDzero+R18)*FactorGD+S18*FactorFor</f>
        <v>60054050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3</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1</v>
      </c>
      <c r="I19" s="787"/>
      <c r="J19" s="106" t="n">
        <f aca="false">SUMIFS($E$4:$E$9,$B$4:$B$9,$P$5,$D$4:$D$9,$P$6)+SUMIFS($G$4:$G$9,$B$4:$B$9,$P$6,$D$4:$D$9,$P$5)</f>
        <v>2</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3</v>
      </c>
      <c r="R19" s="106" t="n">
        <f aca="false">S19-T19</f>
        <v>0</v>
      </c>
      <c r="S19" s="106" t="n">
        <f aca="false">SUMIFS($E$4:$E$9,$B$4:$B$9,$P19,$D$4:$D$9,"&lt;&gt;"&amp;$P$21)+SUMIFS($G$4:$G$9,$B$4:$B$9,"&lt;&gt;"&amp;$P$21,$D$4:$D$9,$P19)</f>
        <v>3</v>
      </c>
      <c r="T19" s="106" t="n">
        <f aca="false">SUMIFS($G$4:$G$9,$B$4:$B$9,$P19,$D$4:$D$9,"&lt;&gt;"&amp;$P$21)+SUMIFS($E$4:$E$9,$B$4:$B$9,"&lt;&gt;"&amp;$P$21,$D$4:$D$9,$P19)</f>
        <v>3</v>
      </c>
      <c r="U19" s="106"/>
      <c r="V19" s="782" t="n">
        <f aca="false">Q19*FactorPts+(GDzero+R19)*FactorGD+S19*FactorFor</f>
        <v>30050030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0</v>
      </c>
      <c r="I20" s="106" t="n">
        <f aca="false">SUMIFS($E$4:$E$9,$B$4:$B$9,$P$6,$D$4:$D$9,$P$5)+SUMIFS($G$4:$G$9,$B$4:$B$9,$P$5,$D$4:$D$9,$P$6)</f>
        <v>1</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0</v>
      </c>
      <c r="R20" s="106" t="n">
        <f aca="false">S20-T20</f>
        <v>-4</v>
      </c>
      <c r="S20" s="106" t="n">
        <f aca="false">SUMIFS($E$4:$E$9,$B$4:$B$9,$P20,$D$4:$D$9,"&lt;&gt;"&amp;$P$21)+SUMIFS($G$4:$G$9,$B$4:$B$9,"&lt;&gt;"&amp;$P$21,$D$4:$D$9,$P20)</f>
        <v>1</v>
      </c>
      <c r="T20" s="106" t="n">
        <f aca="false">SUMIFS($G$4:$G$9,$B$4:$B$9,$P20,$D$4:$D$9,"&lt;&gt;"&amp;$P$21)+SUMIFS($E$4:$E$9,$B$4:$B$9,"&lt;&gt;"&amp;$P$21,$D$4:$D$9,$P20)</f>
        <v>5</v>
      </c>
      <c r="U20" s="106"/>
      <c r="V20" s="782" t="n">
        <f aca="false">Q20*FactorPts+(GDzero+R20)*FactorGD+S20*FactorFor</f>
        <v>46010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3</v>
      </c>
      <c r="J21" s="766" t="n">
        <f aca="false">SUMIFS($E$4:$E$9,$B$4:$B$9,$P$7,$D$4:$D$9,$P$6)+SUMIFS($G$4:$G$9,$B$4:$B$9,$P$6,$D$4:$D$9,$P$7)</f>
        <v>3</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Germany</v>
      </c>
      <c r="Q23" s="106" t="n">
        <f aca="false">SUMIFS($H$4:$H$9,$B$4:$B$9,$P23,$D$4:$D$9,"&lt;&gt;"&amp;$P$26)+SUMIFS($I$4:$I$9,$B$4:$B$9,"&lt;&gt;"&amp;$P$26,$D$4:$D$9,$P23)</f>
        <v>6</v>
      </c>
      <c r="R23" s="106" t="n">
        <f aca="false">S23-T23</f>
        <v>3</v>
      </c>
      <c r="S23" s="106" t="n">
        <f aca="false">SUMIFS($E$4:$E$9,$B$4:$B$9,$P23,$D$4:$D$9,"&lt;&gt;"&amp;$P$26)+SUMIFS($G$4:$G$9,$B$4:$B$9,"&lt;&gt;"&amp;$P$26,$D$4:$D$9,$P23)</f>
        <v>5</v>
      </c>
      <c r="T23" s="106" t="n">
        <f aca="false">SUMIFS($G$4:$G$9,$B$4:$B$9,$P23,$D$4:$D$9,"&lt;&gt;"&amp;$P$26)+SUMIFS($E$4:$E$9,$B$4:$B$9,"&lt;&gt;"&amp;$P$26,$D$4:$D$9,$P23)</f>
        <v>2</v>
      </c>
      <c r="U23" s="106"/>
      <c r="V23" s="782" t="n">
        <f aca="false">Q23*FactorPts+(GDzero+R23)*FactorGD+S23*FactorFor</f>
        <v>60053050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3</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Scotland</v>
      </c>
      <c r="Q24" s="106" t="n">
        <f aca="false">SUMIFS($H$4:$H$9,$B$4:$B$9,$P24,$D$4:$D$9,"&lt;&gt;"&amp;$P$26)+SUMIFS($I$4:$I$9,$B$4:$B$9,"&lt;&gt;"&amp;$P$26,$D$4:$D$9,$P24)</f>
        <v>0</v>
      </c>
      <c r="R24" s="106" t="n">
        <f aca="false">S24-T24</f>
        <v>-3</v>
      </c>
      <c r="S24" s="106" t="n">
        <f aca="false">SUMIFS($E$4:$E$9,$B$4:$B$9,$P24,$D$4:$D$9,"&lt;&gt;"&amp;$P$26)+SUMIFS($G$4:$G$9,$B$4:$B$9,"&lt;&gt;"&amp;$P$26,$D$4:$D$9,$P24)</f>
        <v>2</v>
      </c>
      <c r="T24" s="106" t="n">
        <f aca="false">SUMIFS($G$4:$G$9,$B$4:$B$9,$P24,$D$4:$D$9,"&lt;&gt;"&amp;$P$26)+SUMIFS($E$4:$E$9,$B$4:$B$9,"&lt;&gt;"&amp;$P$26,$D$4:$D$9,$P24)</f>
        <v>5</v>
      </c>
      <c r="U24" s="106"/>
      <c r="V24" s="782" t="n">
        <f aca="false">Q24*FactorPts+(GDzero+R24)*FactorGD+S24*FactorFor</f>
        <v>47020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Switzerland</v>
      </c>
      <c r="Q25" s="106" t="n">
        <f aca="false">SUMIFS($H$4:$H$9,$B$4:$B$9,$P25,$D$4:$D$9,"&lt;&gt;"&amp;$P$26)+SUMIFS($I$4:$I$9,$B$4:$B$9,"&lt;&gt;"&amp;$P$26,$D$4:$D$9,$P25)</f>
        <v>3</v>
      </c>
      <c r="R25" s="106" t="n">
        <f aca="false">S25-T25</f>
        <v>0</v>
      </c>
      <c r="S25" s="106" t="n">
        <f aca="false">SUMIFS($E$4:$E$9,$B$4:$B$9,$P25,$D$4:$D$9,"&lt;&gt;"&amp;$P$26)+SUMIFS($G$4:$G$9,$B$4:$B$9,"&lt;&gt;"&amp;$P$26,$D$4:$D$9,$P25)</f>
        <v>4</v>
      </c>
      <c r="T25" s="106" t="n">
        <f aca="false">SUMIFS($G$4:$G$9,$B$4:$B$9,$P25,$D$4:$D$9,"&lt;&gt;"&amp;$P$26)+SUMIFS($E$4:$E$9,$B$4:$B$9,"&lt;&gt;"&amp;$P$26,$D$4:$D$9,$P25)</f>
        <v>4</v>
      </c>
      <c r="U25" s="106"/>
      <c r="V25" s="782" t="n">
        <f aca="false">Q25*FactorPts+(GDzero+R25)*FactorGD+S25*FactorFor</f>
        <v>30050040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3</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Germany</v>
      </c>
      <c r="Q28" s="106" t="n">
        <f aca="false">SUMIFS($H$4:$H$9,$B$4:$B$9,$P28,$D$4:$D$9,"&lt;&gt;"&amp;$P$31)+SUMIFS($I$4:$I$9,$B$4:$B$9,"&lt;&gt;"&amp;$P$31,$D$4:$D$9,$P28)</f>
        <v>6</v>
      </c>
      <c r="R28" s="106" t="n">
        <f aca="false">S28-T28</f>
        <v>5</v>
      </c>
      <c r="S28" s="106" t="n">
        <f aca="false">SUMIFS($E$4:$E$9,$B$4:$B$9,$P28,$D$4:$D$9,"&lt;&gt;"&amp;$P$31)+SUMIFS($G$4:$G$9,$B$4:$B$9,"&lt;&gt;"&amp;$P$31,$D$4:$D$9,$P28)</f>
        <v>6</v>
      </c>
      <c r="T28" s="106" t="n">
        <f aca="false">SUMIFS($G$4:$G$9,$B$4:$B$9,$P28,$D$4:$D$9,"&lt;&gt;"&amp;$P$31)+SUMIFS($E$4:$E$9,$B$4:$B$9,"&lt;&gt;"&amp;$P$31,$D$4:$D$9,$P28)</f>
        <v>1</v>
      </c>
      <c r="U28" s="106"/>
      <c r="V28" s="782" t="n">
        <f aca="false">Q28*FactorPts+(GDzero+R28)*FactorGD+S28*FactorFor</f>
        <v>60055060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3</v>
      </c>
      <c r="AB28" s="106" t="n">
        <f aca="false">$K$18</f>
        <v>3</v>
      </c>
      <c r="AC28" s="791"/>
      <c r="AD28" s="106" t="n">
        <f aca="false">IF(AND($AF$16,$AD$4=$AD$6,$AD$4=$AD$7,$AD$4&lt;&gt;$AD$5),W28,0)</f>
        <v>0</v>
      </c>
      <c r="AE28" s="106" t="str">
        <f aca="false">IF(AD28&gt;0,Y28,"")</f>
        <v/>
      </c>
    </row>
    <row r="29" customFormat="false" ht="14.5" hidden="false" customHeight="false" outlineLevel="0" collapsed="false">
      <c r="O29" s="106" t="s">
        <v>58</v>
      </c>
      <c r="P29" s="0" t="str">
        <f aca="false">$P$6</f>
        <v>Hungary</v>
      </c>
      <c r="Q29" s="106" t="n">
        <f aca="false">SUMIFS($H$4:$H$9,$B$4:$B$9,$P29,$D$4:$D$9,"&lt;&gt;"&amp;$P$31)+SUMIFS($I$4:$I$9,$B$4:$B$9,"&lt;&gt;"&amp;$P$31,$D$4:$D$9,$P29)</f>
        <v>0</v>
      </c>
      <c r="R29" s="106" t="n">
        <f aca="false">S29-T29</f>
        <v>-5</v>
      </c>
      <c r="S29" s="106" t="n">
        <f aca="false">SUMIFS($E$4:$E$9,$B$4:$B$9,$P29,$D$4:$D$9,"&lt;&gt;"&amp;$P$31)+SUMIFS($G$4:$G$9,$B$4:$B$9,"&lt;&gt;"&amp;$P$31,$D$4:$D$9,$P29)</f>
        <v>1</v>
      </c>
      <c r="T29" s="106" t="n">
        <f aca="false">SUMIFS($G$4:$G$9,$B$4:$B$9,$P29,$D$4:$D$9,"&lt;&gt;"&amp;$P$31)+SUMIFS($E$4:$E$9,$B$4:$B$9,"&lt;&gt;"&amp;$P$31,$D$4:$D$9,$P29)</f>
        <v>6</v>
      </c>
      <c r="U29" s="106"/>
      <c r="V29" s="782" t="n">
        <f aca="false">Q29*FactorPts+(GDzero+R29)*FactorGD+S29*FactorFor</f>
        <v>45010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Switzerland</v>
      </c>
      <c r="Q30" s="106" t="n">
        <f aca="false">SUMIFS($H$4:$H$9,$B$4:$B$9,$P30,$D$4:$D$9,"&lt;&gt;"&amp;$P$31)+SUMIFS($I$4:$I$9,$B$4:$B$9,"&lt;&gt;"&amp;$P$31,$D$4:$D$9,$P30)</f>
        <v>3</v>
      </c>
      <c r="R30" s="106" t="n">
        <f aca="false">S30-T30</f>
        <v>0</v>
      </c>
      <c r="S30" s="106" t="n">
        <f aca="false">SUMIFS($E$4:$E$9,$B$4:$B$9,$P30,$D$4:$D$9,"&lt;&gt;"&amp;$P$31)+SUMIFS($G$4:$G$9,$B$4:$B$9,"&lt;&gt;"&amp;$P$31,$D$4:$D$9,$P30)</f>
        <v>4</v>
      </c>
      <c r="T30" s="106" t="n">
        <f aca="false">SUMIFS($G$4:$G$9,$B$4:$B$9,$P30,$D$4:$D$9,"&lt;&gt;"&amp;$P$31)+SUMIFS($E$4:$E$9,$B$4:$B$9,"&lt;&gt;"&amp;$P$31,$D$4:$D$9,$P30)</f>
        <v>4</v>
      </c>
      <c r="U30" s="106"/>
      <c r="V30" s="782" t="n">
        <f aca="false">Q30*FactorPts+(GDzero+R30)*FactorGD+S30*FactorFor</f>
        <v>30050040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3</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Scotland</v>
      </c>
      <c r="Q33" s="106" t="n">
        <f aca="false">SUMIFS($H$4:$H$9,$B$4:$B$9,$P33,$D$4:$D$9,"&lt;&gt;"&amp;$P$36)+SUMIFS($I$4:$I$9,$B$4:$B$9,"&lt;&gt;"&amp;$P$36,$D$4:$D$9,$P33)</f>
        <v>3</v>
      </c>
      <c r="R33" s="106" t="n">
        <f aca="false">S33-T33</f>
        <v>-1</v>
      </c>
      <c r="S33" s="106" t="n">
        <f aca="false">SUMIFS($E$4:$E$9,$B$4:$B$9,$P33,$D$4:$D$9,"&lt;&gt;"&amp;$P$36)+SUMIFS($G$4:$G$9,$B$4:$B$9,"&lt;&gt;"&amp;$P$36,$D$4:$D$9,$P33)</f>
        <v>3</v>
      </c>
      <c r="T33" s="106" t="n">
        <f aca="false">SUMIFS($G$4:$G$9,$B$4:$B$9,$P33,$D$4:$D$9,"&lt;&gt;"&amp;$P$36)+SUMIFS($E$4:$E$9,$B$4:$B$9,"&lt;&gt;"&amp;$P$36,$D$4:$D$9,$P33)</f>
        <v>4</v>
      </c>
      <c r="U33" s="106"/>
      <c r="V33" s="782" t="n">
        <f aca="false">Q33*FactorPts+(GDzero+R33)*FactorGD+S33*FactorFor</f>
        <v>30049030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Hungary</v>
      </c>
      <c r="Q34" s="106" t="n">
        <f aca="false">SUMIFS($H$4:$H$9,$B$4:$B$9,$P34,$D$4:$D$9,"&lt;&gt;"&amp;$P$36)+SUMIFS($I$4:$I$9,$B$4:$B$9,"&lt;&gt;"&amp;$P$36,$D$4:$D$9,$P34)</f>
        <v>0</v>
      </c>
      <c r="R34" s="106" t="n">
        <f aca="false">S34-T34</f>
        <v>-3</v>
      </c>
      <c r="S34" s="106" t="n">
        <f aca="false">SUMIFS($E$4:$E$9,$B$4:$B$9,$P34,$D$4:$D$9,"&lt;&gt;"&amp;$P$36)+SUMIFS($G$4:$G$9,$B$4:$B$9,"&lt;&gt;"&amp;$P$36,$D$4:$D$9,$P34)</f>
        <v>2</v>
      </c>
      <c r="T34" s="106" t="n">
        <f aca="false">SUMIFS($G$4:$G$9,$B$4:$B$9,$P34,$D$4:$D$9,"&lt;&gt;"&amp;$P$36)+SUMIFS($E$4:$E$9,$B$4:$B$9,"&lt;&gt;"&amp;$P$36,$D$4:$D$9,$P34)</f>
        <v>5</v>
      </c>
      <c r="U34" s="106"/>
      <c r="V34" s="782" t="n">
        <f aca="false">Q34*FactorPts+(GDzero+R34)*FactorGD+S34*FactorFor</f>
        <v>47020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6</v>
      </c>
      <c r="R35" s="106" t="n">
        <f aca="false">S35-T35</f>
        <v>4</v>
      </c>
      <c r="S35" s="106" t="n">
        <f aca="false">SUMIFS($E$4:$E$9,$B$4:$B$9,$P35,$D$4:$D$9,"&lt;&gt;"&amp;$P$36)+SUMIFS($G$4:$G$9,$B$4:$B$9,"&lt;&gt;"&amp;$P$36,$D$4:$D$9,$P35)</f>
        <v>6</v>
      </c>
      <c r="T35" s="106" t="n">
        <f aca="false">SUMIFS($G$4:$G$9,$B$4:$B$9,$P35,$D$4:$D$9,"&lt;&gt;"&amp;$P$36)+SUMIFS($E$4:$E$9,$B$4:$B$9,"&lt;&gt;"&amp;$P$36,$D$4:$D$9,$P35)</f>
        <v>2</v>
      </c>
      <c r="U35" s="106"/>
      <c r="V35" s="782" t="n">
        <f aca="false">Q35*FactorPts+(GDzero+R35)*FactorGD+S35*FactorFor</f>
        <v>60054060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3</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603</v>
      </c>
      <c r="Q1" s="733" t="s">
        <v>61</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Spain</v>
      </c>
      <c r="C4" s="735" t="s">
        <v>73</v>
      </c>
      <c r="D4" s="736" t="str">
        <f aca="true">INDIRECT("'"&amp;References!$A$1&amp;"'!"&amp;$D$1&amp;References!$G5)</f>
        <v>Croatia</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3</v>
      </c>
      <c r="H4" s="106" t="n">
        <f aca="false">IF($M4&gt;0,IF($E4&gt;$G4,3,IF($E4=$G4,1,0)),0)</f>
        <v>0</v>
      </c>
      <c r="I4" s="106" t="n">
        <f aca="false">IF($M4&gt;0,IF($E4&lt;$G4,3,IF($E4=$G4,1,0)),0)</f>
        <v>3</v>
      </c>
      <c r="L4" s="33"/>
      <c r="M4" s="106" t="n">
        <f aca="false">IF(AND($E4&lt;&gt;"",$G4&lt;&gt;""),1,0)</f>
        <v>1</v>
      </c>
      <c r="N4" s="106"/>
      <c r="O4" s="106" t="s">
        <v>57</v>
      </c>
      <c r="P4" s="738" t="str">
        <f aca="false">VLOOKUP($Q$1&amp;ROW($A1),Groups!$B$7:$D$35,3,0)</f>
        <v>Spain</v>
      </c>
      <c r="Q4" s="106" t="n">
        <f aca="false">SUMIF($B$4:$B$9,P4,$H$4:$H$9)+SUMIF($D$4:$D$9,P4,$I$4:$I$9)</f>
        <v>3</v>
      </c>
      <c r="R4" s="106" t="n">
        <f aca="false">S4-T4</f>
        <v>-2</v>
      </c>
      <c r="S4" s="106" t="n">
        <f aca="false">SUMIF($B$4:$B$9,$P4,$E$4:$E$9)+SUMIF($D$4:$D$9,$P4,$G$4:$G$9)</f>
        <v>5</v>
      </c>
      <c r="T4" s="106" t="n">
        <f aca="false">SUMIF($B$4:$B$9,$P4,$G$4:$G$9)+SUMIF($D$4:$D$9,$P4,$E$4:$E$9)</f>
        <v>7</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30048050.0010974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30048050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73</v>
      </c>
      <c r="D5" s="743" t="str">
        <f aca="true">INDIRECT("'"&amp;References!$A$1&amp;"'!"&amp;$D$1&amp;References!$G6)</f>
        <v>Albania</v>
      </c>
      <c r="E5" s="741" t="n">
        <f aca="true">IF(OR(INDIRECT("'"&amp;References!$A$1&amp;"'!"&amp;$B$1&amp;References!$H6)="",INDIRECT("'"&amp;References!$A$1&amp;"'!"&amp;$D$1&amp;References!$H6)=""),"",INDIRECT("'"&amp;References!$A$1&amp;"'!"&amp;$B$1&amp;References!$H6))</f>
        <v>3</v>
      </c>
      <c r="F5" s="742" t="s">
        <v>73</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38" t="str">
        <f aca="false">VLOOKUP($Q$1&amp;ROW($A2),Groups!$B$7:$D$35,3,0)</f>
        <v>Croatia</v>
      </c>
      <c r="Q5" s="106" t="n">
        <f aca="false">SUMIF($B$4:$B$9,P5,$H$4:$H$9)+SUMIF($D$4:$D$9,P5,$I$4:$I$9)</f>
        <v>9</v>
      </c>
      <c r="R5" s="106" t="n">
        <f aca="false">S5-T5</f>
        <v>6</v>
      </c>
      <c r="S5" s="106" t="n">
        <f aca="false">SUMIF($B$4:$B$9,$P5,$E$4:$E$9)+SUMIF($D$4:$D$9,$P5,$G$4:$G$9)</f>
        <v>8</v>
      </c>
      <c r="T5" s="106" t="n">
        <f aca="false">SUMIF($B$4:$B$9,$P5,$G$4:$G$9)+SUMIF($D$4:$D$9,$P5,$E$4:$E$9)</f>
        <v>2</v>
      </c>
      <c r="U5" s="106" t="n">
        <f aca="false">COUNTIFS($B$4:$B$9,$P5,$H$4:$H$9,"=3")+COUNTIFS($D$4:$D$9,$P5,$I$4:$I$9,"=3")</f>
        <v>3</v>
      </c>
      <c r="V5" s="739" t="n">
        <f aca="false">$Q5*FactorPts+(GDzero+$R5)*FactorGD+$S5*FactorFor+$U5*FactorWins+$W5*FactorDirC3+$X5*FactorDirC2+$Y5*FactorDirC43+$Z5*FactorDirC42+$AA5*FactorDirC42+$AB5*FactorFairPlay+$AE5*FactorPenalty+(100-$AF5)*($M$10&gt;0)*FactorRank+(8-ROW())*FactorRow</f>
        <v>90056080.0030863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90056080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73</v>
      </c>
      <c r="D6" s="743" t="str">
        <f aca="true">INDIRECT("'"&amp;References!$A$1&amp;"'!"&amp;$D$1&amp;References!$G7)</f>
        <v>Albania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Italy</v>
      </c>
      <c r="Q6" s="106" t="n">
        <f aca="false">SUMIF($B$4:$B$9,P6,$H$4:$H$9)+SUMIF($D$4:$D$9,P6,$I$4:$I$9)</f>
        <v>6</v>
      </c>
      <c r="R6" s="106" t="n">
        <f aca="false">S6-T6</f>
        <v>1</v>
      </c>
      <c r="S6" s="106" t="n">
        <f aca="false">SUMIF($B$4:$B$9,$P6,$E$4:$E$9)+SUMIF($D$4:$D$9,$P6,$G$4:$G$9)</f>
        <v>6</v>
      </c>
      <c r="T6" s="106" t="n">
        <f aca="false">SUMIF($B$4:$B$9,$P6,$G$4:$G$9)+SUMIF($D$4:$D$9,$P6,$E$4:$E$9)</f>
        <v>5</v>
      </c>
      <c r="U6" s="106" t="n">
        <f aca="false">COUNTIFS($B$4:$B$9,$P6,$H$4:$H$9,"=3")+COUNTIFS($D$4:$D$9,$P6,$I$4:$I$9,"=3")</f>
        <v>2</v>
      </c>
      <c r="V6" s="739" t="n">
        <f aca="false">$Q6*FactorPts+(GDzero+$R6)*FactorGD+$S6*FactorFor+$U6*FactorWins+$W6*FactorDirC3+$X6*FactorDirC2+$Y6*FactorDirC43+$Z6*FactorDirC42+$AA6*FactorDirC42+$AB6*FactorFairPlay+$AE6*FactorPenalty+(100-$AF6)*($M$10&gt;0)*FactorRank+(8-ROW())*FactorRow</f>
        <v>60051060.0020822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60051060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73</v>
      </c>
      <c r="D7" s="743" t="str">
        <f aca="true">INDIRECT("'"&amp;References!$A$1&amp;"'!"&amp;$D$1&amp;References!$G8)</f>
        <v>Italy</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Albania</v>
      </c>
      <c r="Q7" s="106" t="n">
        <f aca="false">SUMIF($B$4:$B$9,P7,$H$4:$H$9)+SUMIF($D$4:$D$9,P7,$I$4:$I$9)</f>
        <v>0</v>
      </c>
      <c r="R7" s="106" t="n">
        <f aca="false">S7-T7</f>
        <v>-5</v>
      </c>
      <c r="S7" s="106" t="n">
        <f aca="false">SUMIF($B$4:$B$9,$P7,$E$4:$E$9)+SUMIF($D$4:$D$9,$P7,$G$4:$G$9)</f>
        <v>3</v>
      </c>
      <c r="T7" s="106" t="n">
        <f aca="false">SUMIF($B$4:$B$9,$P7,$G$4:$G$9)+SUMIF($D$4:$D$9,$P7,$E$4:$E$9)</f>
        <v>8</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45030.0000901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45030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73</v>
      </c>
      <c r="D8" s="743" t="str">
        <f aca="true">INDIRECT("'"&amp;References!$A$1&amp;"'!"&amp;$D$1&amp;References!$G9)</f>
        <v>Spain</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73</v>
      </c>
      <c r="D9" s="743" t="str">
        <f aca="true">INDIRECT("'"&amp;References!$A$1&amp;"'!"&amp;$D$1&amp;References!$G10)</f>
        <v>Italy</v>
      </c>
      <c r="E9" s="741" t="n">
        <f aca="true">IF(OR(INDIRECT("'"&amp;References!$A$1&amp;"'!"&amp;$B$1&amp;References!$H10)="",INDIRECT("'"&amp;References!$A$1&amp;"'!"&amp;$D$1&amp;References!$H10)=""),"",INDIRECT("'"&amp;References!$A$1&amp;"'!"&amp;$B$1&amp;References!$H10))</f>
        <v>3</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Croatia</v>
      </c>
      <c r="Q11" s="751" t="n">
        <f aca="false">INDEX(Q$4:Q$7,MATCH($V11,$V$4:$V$7,0))</f>
        <v>9</v>
      </c>
      <c r="R11" s="752" t="n">
        <f aca="false">INDEX(R$4:R$7,MATCH($V11,$V$4:$V$7,0))</f>
        <v>6</v>
      </c>
      <c r="S11" s="752" t="n">
        <f aca="false">INDEX(S$4:S$7,MATCH($V11,$V$4:$V$7,0))</f>
        <v>8</v>
      </c>
      <c r="T11" s="752" t="n">
        <f aca="false">INDEX(T$4:T$7,MATCH($V11,$V$4:$V$7,0))</f>
        <v>2</v>
      </c>
      <c r="U11" s="752" t="n">
        <f aca="false">INDEX(U$4:U$7,MATCH($V11,$V$4:$V$7,0))</f>
        <v>3</v>
      </c>
      <c r="V11" s="753" t="n">
        <f aca="false">LARGE($V$4:$V$7,ROW(A1))</f>
        <v>90056080.0030863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Italy</v>
      </c>
      <c r="Q12" s="135" t="n">
        <f aca="false">INDEX(Q$4:Q$7,MATCH($V12,$V$4:$V$7,0))</f>
        <v>6</v>
      </c>
      <c r="R12" s="106" t="n">
        <f aca="false">INDEX(R$4:R$7,MATCH($V12,$V$4:$V$7,0))</f>
        <v>1</v>
      </c>
      <c r="S12" s="106" t="n">
        <f aca="false">INDEX(S$4:S$7,MATCH($V12,$V$4:$V$7,0))</f>
        <v>6</v>
      </c>
      <c r="T12" s="106" t="n">
        <f aca="false">INDEX(T$4:T$7,MATCH($V12,$V$4:$V$7,0))</f>
        <v>5</v>
      </c>
      <c r="U12" s="106" t="n">
        <f aca="false">INDEX(U$4:U$7,MATCH($V12,$V$4:$V$7,0))</f>
        <v>2</v>
      </c>
      <c r="V12" s="760" t="n">
        <f aca="false">LARGE($V$4:$V$7,ROW(A2))</f>
        <v>60051060.0020822</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Spain</v>
      </c>
      <c r="Q13" s="135" t="n">
        <f aca="false">INDEX(Q$4:Q$7,MATCH($V13,$V$4:$V$7,0))</f>
        <v>3</v>
      </c>
      <c r="R13" s="106" t="n">
        <f aca="false">INDEX(R$4:R$7,MATCH($V13,$V$4:$V$7,0))</f>
        <v>-2</v>
      </c>
      <c r="S13" s="106" t="n">
        <f aca="false">INDEX(S$4:S$7,MATCH($V13,$V$4:$V$7,0))</f>
        <v>5</v>
      </c>
      <c r="T13" s="106" t="n">
        <f aca="false">INDEX(T$4:T$7,MATCH($V13,$V$4:$V$7,0))</f>
        <v>7</v>
      </c>
      <c r="U13" s="106" t="n">
        <f aca="false">INDEX(U$4:U$7,MATCH($V13,$V$4:$V$7,0))</f>
        <v>1</v>
      </c>
      <c r="V13" s="760" t="n">
        <f aca="false">LARGE($V$4:$V$7,ROW(A3))</f>
        <v>30048050.0010974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Albania</v>
      </c>
      <c r="Q14" s="765" t="n">
        <f aca="false">INDEX(Q$4:Q$7,MATCH($V14,$V$4:$V$7,0))</f>
        <v>0</v>
      </c>
      <c r="R14" s="766" t="n">
        <f aca="false">INDEX(R$4:R$7,MATCH($V14,$V$4:$V$7,0))</f>
        <v>-5</v>
      </c>
      <c r="S14" s="766" t="n">
        <f aca="false">INDEX(S$4:S$7,MATCH($V14,$V$4:$V$7,0))</f>
        <v>3</v>
      </c>
      <c r="T14" s="766" t="n">
        <f aca="false">INDEX(T$4:T$7,MATCH($V14,$V$4:$V$7,0))</f>
        <v>8</v>
      </c>
      <c r="U14" s="766" t="n">
        <f aca="false">INDEX(U$4:U$7,MATCH($V14,$V$4:$V$7,0))</f>
        <v>0</v>
      </c>
      <c r="V14" s="767" t="n">
        <f aca="false">LARGE($V$4:$V$7,ROW(A4))</f>
        <v>45030.0000901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1</v>
      </c>
      <c r="J18" s="752" t="n">
        <f aca="false">SUMIFS($E$4:$E$9,$B$4:$B$9,$P$4,$D$4:$D$9,$P$6)+SUMIFS($G$4:$G$9,$B$4:$B$9,$P$6,$D$4:$D$9,$P$4)</f>
        <v>1</v>
      </c>
      <c r="K18" s="777" t="n">
        <f aca="false">SUMIFS($E$4:$E$9,$B$4:$B$9,$P$4,$D$4:$D$9,$P$7)+SUMIFS($G$4:$G$9,$B$4:$B$9,$P$7,$D$4:$D$9,$P$4)</f>
        <v>3</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0</v>
      </c>
      <c r="R18" s="106" t="n">
        <f aca="false">S18-T18</f>
        <v>-3</v>
      </c>
      <c r="S18" s="106" t="n">
        <f aca="false">SUMIFS($E$4:$E$9,$B$4:$B$9,$P18,$D$4:$D$9,"&lt;&gt;"&amp;$P$21)+SUMIFS($G$4:$G$9,$B$4:$B$9,"&lt;&gt;"&amp;$P$21,$D$4:$D$9,$P18)</f>
        <v>2</v>
      </c>
      <c r="T18" s="106" t="n">
        <f aca="false">SUMIFS($G$4:$G$9,$B$4:$B$9,$P18,$D$4:$D$9,"&lt;&gt;"&amp;$P$21)+SUMIFS($E$4:$E$9,$B$4:$B$9,"&lt;&gt;"&amp;$P$21,$D$4:$D$9,$P18)</f>
        <v>5</v>
      </c>
      <c r="U18" s="106"/>
      <c r="V18" s="782" t="n">
        <f aca="false">Q18*FactorPts+(GDzero+R18)*FactorGD+S18*FactorFor</f>
        <v>47020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3</v>
      </c>
      <c r="I19" s="787"/>
      <c r="J19" s="106" t="n">
        <f aca="false">SUMIFS($E$4:$E$9,$B$4:$B$9,$P$5,$D$4:$D$9,$P$6)+SUMIFS($G$4:$G$9,$B$4:$B$9,$P$6,$D$4:$D$9,$P$5)</f>
        <v>3</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6</v>
      </c>
      <c r="R19" s="106" t="n">
        <f aca="false">S19-T19</f>
        <v>4</v>
      </c>
      <c r="S19" s="106" t="n">
        <f aca="false">SUMIFS($E$4:$E$9,$B$4:$B$9,$P19,$D$4:$D$9,"&lt;&gt;"&amp;$P$21)+SUMIFS($G$4:$G$9,$B$4:$B$9,"&lt;&gt;"&amp;$P$21,$D$4:$D$9,$P19)</f>
        <v>6</v>
      </c>
      <c r="T19" s="106" t="n">
        <f aca="false">SUMIFS($G$4:$G$9,$B$4:$B$9,$P19,$D$4:$D$9,"&lt;&gt;"&amp;$P$21)+SUMIFS($E$4:$E$9,$B$4:$B$9,"&lt;&gt;"&amp;$P$21,$D$4:$D$9,$P19)</f>
        <v>2</v>
      </c>
      <c r="U19" s="106"/>
      <c r="V19" s="782" t="n">
        <f aca="false">Q19*FactorPts+(GDzero+R19)*FactorGD+S19*FactorFor</f>
        <v>60054060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3</v>
      </c>
      <c r="AB19" s="106"/>
      <c r="AC19" s="791" t="n">
        <f aca="false">$J$19</f>
        <v>3</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2</v>
      </c>
      <c r="I20" s="106" t="n">
        <f aca="false">SUMIFS($E$4:$E$9,$B$4:$B$9,$P$6,$D$4:$D$9,$P$5)+SUMIFS($G$4:$G$9,$B$4:$B$9,$P$5,$D$4:$D$9,$P$6)</f>
        <v>1</v>
      </c>
      <c r="J20" s="787"/>
      <c r="K20" s="788" t="n">
        <f aca="false">SUMIFS($E$4:$E$9,$B$4:$B$9,$P$6,$D$4:$D$9,$P$7)+SUMIFS($G$4:$G$9,$B$4:$B$9,$P$7,$D$4:$D$9,$P$6)</f>
        <v>3</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3</v>
      </c>
      <c r="R20" s="106" t="n">
        <f aca="false">S20-T20</f>
        <v>-1</v>
      </c>
      <c r="S20" s="106" t="n">
        <f aca="false">SUMIFS($E$4:$E$9,$B$4:$B$9,$P20,$D$4:$D$9,"&lt;&gt;"&amp;$P$21)+SUMIFS($G$4:$G$9,$B$4:$B$9,"&lt;&gt;"&amp;$P$21,$D$4:$D$9,$P20)</f>
        <v>3</v>
      </c>
      <c r="T20" s="106" t="n">
        <f aca="false">SUMIFS($G$4:$G$9,$B$4:$B$9,$P20,$D$4:$D$9,"&lt;&gt;"&amp;$P$21)+SUMIFS($E$4:$E$9,$B$4:$B$9,"&lt;&gt;"&amp;$P$21,$D$4:$D$9,$P20)</f>
        <v>4</v>
      </c>
      <c r="U20" s="106"/>
      <c r="V20" s="782" t="n">
        <f aca="false">Q20*FactorPts+(GDzero+R20)*FactorGD+S20*FactorFor</f>
        <v>30049030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2</v>
      </c>
      <c r="I21" s="766" t="n">
        <f aca="false">SUMIFS($E$4:$E$9,$B$4:$B$9,$P$7,$D$4:$D$9,$P$5)+SUMIFS($G$4:$G$9,$B$4:$B$9,$P$5,$D$4:$D$9,$P$7)</f>
        <v>0</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Spain</v>
      </c>
      <c r="Q23" s="106" t="n">
        <f aca="false">SUMIFS($H$4:$H$9,$B$4:$B$9,$P23,$D$4:$D$9,"&lt;&gt;"&amp;$P$26)+SUMIFS($I$4:$I$9,$B$4:$B$9,"&lt;&gt;"&amp;$P$26,$D$4:$D$9,$P23)</f>
        <v>3</v>
      </c>
      <c r="R23" s="106" t="n">
        <f aca="false">S23-T23</f>
        <v>-1</v>
      </c>
      <c r="S23" s="106" t="n">
        <f aca="false">SUMIFS($E$4:$E$9,$B$4:$B$9,$P23,$D$4:$D$9,"&lt;&gt;"&amp;$P$26)+SUMIFS($G$4:$G$9,$B$4:$B$9,"&lt;&gt;"&amp;$P$26,$D$4:$D$9,$P23)</f>
        <v>4</v>
      </c>
      <c r="T23" s="106" t="n">
        <f aca="false">SUMIFS($G$4:$G$9,$B$4:$B$9,$P23,$D$4:$D$9,"&lt;&gt;"&amp;$P$26)+SUMIFS($E$4:$E$9,$B$4:$B$9,"&lt;&gt;"&amp;$P$26,$D$4:$D$9,$P23)</f>
        <v>5</v>
      </c>
      <c r="U23" s="106"/>
      <c r="V23" s="782" t="n">
        <f aca="false">Q23*FactorPts+(GDzero+R23)*FactorGD+S23*FactorFor</f>
        <v>30049040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3</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Croatia</v>
      </c>
      <c r="Q24" s="106" t="n">
        <f aca="false">SUMIFS($H$4:$H$9,$B$4:$B$9,$P24,$D$4:$D$9,"&lt;&gt;"&amp;$P$26)+SUMIFS($I$4:$I$9,$B$4:$B$9,"&lt;&gt;"&amp;$P$26,$D$4:$D$9,$P24)</f>
        <v>6</v>
      </c>
      <c r="R24" s="106" t="n">
        <f aca="false">S24-T24</f>
        <v>4</v>
      </c>
      <c r="S24" s="106" t="n">
        <f aca="false">SUMIFS($E$4:$E$9,$B$4:$B$9,$P24,$D$4:$D$9,"&lt;&gt;"&amp;$P$26)+SUMIFS($G$4:$G$9,$B$4:$B$9,"&lt;&gt;"&amp;$P$26,$D$4:$D$9,$P24)</f>
        <v>5</v>
      </c>
      <c r="T24" s="106" t="n">
        <f aca="false">SUMIFS($G$4:$G$9,$B$4:$B$9,$P24,$D$4:$D$9,"&lt;&gt;"&amp;$P$26)+SUMIFS($E$4:$E$9,$B$4:$B$9,"&lt;&gt;"&amp;$P$26,$D$4:$D$9,$P24)</f>
        <v>1</v>
      </c>
      <c r="U24" s="106"/>
      <c r="V24" s="782" t="n">
        <f aca="false">Q24*FactorPts+(GDzero+R24)*FactorGD+S24*FactorFor</f>
        <v>60054050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3</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Albania</v>
      </c>
      <c r="Q25" s="106" t="n">
        <f aca="false">SUMIFS($H$4:$H$9,$B$4:$B$9,$P25,$D$4:$D$9,"&lt;&gt;"&amp;$P$26)+SUMIFS($I$4:$I$9,$B$4:$B$9,"&lt;&gt;"&amp;$P$26,$D$4:$D$9,$P25)</f>
        <v>0</v>
      </c>
      <c r="R25" s="106" t="n">
        <f aca="false">S25-T25</f>
        <v>-3</v>
      </c>
      <c r="S25" s="106" t="n">
        <f aca="false">SUMIFS($E$4:$E$9,$B$4:$B$9,$P25,$D$4:$D$9,"&lt;&gt;"&amp;$P$26)+SUMIFS($G$4:$G$9,$B$4:$B$9,"&lt;&gt;"&amp;$P$26,$D$4:$D$9,$P25)</f>
        <v>2</v>
      </c>
      <c r="T25" s="106" t="n">
        <f aca="false">SUMIFS($G$4:$G$9,$B$4:$B$9,$P25,$D$4:$D$9,"&lt;&gt;"&amp;$P$26)+SUMIFS($E$4:$E$9,$B$4:$B$9,"&lt;&gt;"&amp;$P$26,$D$4:$D$9,$P25)</f>
        <v>5</v>
      </c>
      <c r="U25" s="106"/>
      <c r="V25" s="782" t="n">
        <f aca="false">Q25*FactorPts+(GDzero+R25)*FactorGD+S25*FactorFor</f>
        <v>47020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Spain</v>
      </c>
      <c r="Q28" s="106" t="n">
        <f aca="false">SUMIFS($H$4:$H$9,$B$4:$B$9,$P28,$D$4:$D$9,"&lt;&gt;"&amp;$P$31)+SUMIFS($I$4:$I$9,$B$4:$B$9,"&lt;&gt;"&amp;$P$31,$D$4:$D$9,$P28)</f>
        <v>3</v>
      </c>
      <c r="R28" s="106" t="n">
        <f aca="false">S28-T28</f>
        <v>0</v>
      </c>
      <c r="S28" s="106" t="n">
        <f aca="false">SUMIFS($E$4:$E$9,$B$4:$B$9,$P28,$D$4:$D$9,"&lt;&gt;"&amp;$P$31)+SUMIFS($G$4:$G$9,$B$4:$B$9,"&lt;&gt;"&amp;$P$31,$D$4:$D$9,$P28)</f>
        <v>4</v>
      </c>
      <c r="T28" s="106" t="n">
        <f aca="false">SUMIFS($G$4:$G$9,$B$4:$B$9,$P28,$D$4:$D$9,"&lt;&gt;"&amp;$P$31)+SUMIFS($E$4:$E$9,$B$4:$B$9,"&lt;&gt;"&amp;$P$31,$D$4:$D$9,$P28)</f>
        <v>4</v>
      </c>
      <c r="U28" s="106"/>
      <c r="V28" s="782" t="n">
        <f aca="false">Q28*FactorPts+(GDzero+R28)*FactorGD+S28*FactorFor</f>
        <v>30050040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3</v>
      </c>
      <c r="AC28" s="791"/>
      <c r="AD28" s="106" t="n">
        <f aca="false">IF(AND($AF$16,$AD$4=$AD$6,$AD$4=$AD$7,$AD$4&lt;&gt;$AD$5),W28,0)</f>
        <v>0</v>
      </c>
      <c r="AE28" s="106" t="str">
        <f aca="false">IF(AD28&gt;0,Y28,"")</f>
        <v/>
      </c>
    </row>
    <row r="29" customFormat="false" ht="14.5" hidden="false" customHeight="false" outlineLevel="0" collapsed="false">
      <c r="O29" s="106" t="s">
        <v>58</v>
      </c>
      <c r="P29" s="0" t="str">
        <f aca="false">$P$6</f>
        <v>Italy</v>
      </c>
      <c r="Q29" s="106" t="n">
        <f aca="false">SUMIFS($H$4:$H$9,$B$4:$B$9,$P29,$D$4:$D$9,"&lt;&gt;"&amp;$P$31)+SUMIFS($I$4:$I$9,$B$4:$B$9,"&lt;&gt;"&amp;$P$31,$D$4:$D$9,$P29)</f>
        <v>6</v>
      </c>
      <c r="R29" s="106" t="n">
        <f aca="false">S29-T29</f>
        <v>3</v>
      </c>
      <c r="S29" s="106" t="n">
        <f aca="false">SUMIFS($E$4:$E$9,$B$4:$B$9,$P29,$D$4:$D$9,"&lt;&gt;"&amp;$P$31)+SUMIFS($G$4:$G$9,$B$4:$B$9,"&lt;&gt;"&amp;$P$31,$D$4:$D$9,$P29)</f>
        <v>5</v>
      </c>
      <c r="T29" s="106" t="n">
        <f aca="false">SUMIFS($G$4:$G$9,$B$4:$B$9,$P29,$D$4:$D$9,"&lt;&gt;"&amp;$P$31)+SUMIFS($E$4:$E$9,$B$4:$B$9,"&lt;&gt;"&amp;$P$31,$D$4:$D$9,$P29)</f>
        <v>2</v>
      </c>
      <c r="U29" s="106"/>
      <c r="V29" s="782" t="n">
        <f aca="false">Q29*FactorPts+(GDzero+R29)*FactorGD+S29*FactorFor</f>
        <v>60053050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3</v>
      </c>
      <c r="AD29" s="106" t="n">
        <f aca="false">IF(AND($AF$16,$AD$4=$AD$6,$AD$4=$AD$7,$AD$4&lt;&gt;$AD$5),W29,0)</f>
        <v>0</v>
      </c>
      <c r="AE29" s="106" t="str">
        <f aca="false">IF(AD29&gt;0,Y29,"")</f>
        <v/>
      </c>
    </row>
    <row r="30" customFormat="false" ht="14.5" hidden="false" customHeight="false" outlineLevel="0" collapsed="false">
      <c r="O30" s="106" t="s">
        <v>74</v>
      </c>
      <c r="P30" s="0" t="str">
        <f aca="false">$P$7</f>
        <v>Albania</v>
      </c>
      <c r="Q30" s="106" t="n">
        <f aca="false">SUMIFS($H$4:$H$9,$B$4:$B$9,$P30,$D$4:$D$9,"&lt;&gt;"&amp;$P$31)+SUMIFS($I$4:$I$9,$B$4:$B$9,"&lt;&gt;"&amp;$P$31,$D$4:$D$9,$P30)</f>
        <v>0</v>
      </c>
      <c r="R30" s="106" t="n">
        <f aca="false">S30-T30</f>
        <v>-3</v>
      </c>
      <c r="S30" s="106" t="n">
        <f aca="false">SUMIFS($E$4:$E$9,$B$4:$B$9,$P30,$D$4:$D$9,"&lt;&gt;"&amp;$P$31)+SUMIFS($G$4:$G$9,$B$4:$B$9,"&lt;&gt;"&amp;$P$31,$D$4:$D$9,$P30)</f>
        <v>3</v>
      </c>
      <c r="T30" s="106" t="n">
        <f aca="false">SUMIFS($G$4:$G$9,$B$4:$B$9,$P30,$D$4:$D$9,"&lt;&gt;"&amp;$P$31)+SUMIFS($E$4:$E$9,$B$4:$B$9,"&lt;&gt;"&amp;$P$31,$D$4:$D$9,$P30)</f>
        <v>6</v>
      </c>
      <c r="U30" s="106"/>
      <c r="V30" s="782" t="n">
        <f aca="false">Q30*FactorPts+(GDzero+R30)*FactorGD+S30*FactorFor</f>
        <v>47030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Croatia</v>
      </c>
      <c r="Q33" s="106" t="n">
        <f aca="false">SUMIFS($H$4:$H$9,$B$4:$B$9,$P33,$D$4:$D$9,"&lt;&gt;"&amp;$P$36)+SUMIFS($I$4:$I$9,$B$4:$B$9,"&lt;&gt;"&amp;$P$36,$D$4:$D$9,$P33)</f>
        <v>6</v>
      </c>
      <c r="R33" s="106" t="n">
        <f aca="false">S33-T33</f>
        <v>4</v>
      </c>
      <c r="S33" s="106" t="n">
        <f aca="false">SUMIFS($E$4:$E$9,$B$4:$B$9,$P33,$D$4:$D$9,"&lt;&gt;"&amp;$P$36)+SUMIFS($G$4:$G$9,$B$4:$B$9,"&lt;&gt;"&amp;$P$36,$D$4:$D$9,$P33)</f>
        <v>5</v>
      </c>
      <c r="T33" s="106" t="n">
        <f aca="false">SUMIFS($G$4:$G$9,$B$4:$B$9,$P33,$D$4:$D$9,"&lt;&gt;"&amp;$P$36)+SUMIFS($E$4:$E$9,$B$4:$B$9,"&lt;&gt;"&amp;$P$36,$D$4:$D$9,$P33)</f>
        <v>1</v>
      </c>
      <c r="U33" s="106"/>
      <c r="V33" s="782" t="n">
        <f aca="false">Q33*FactorPts+(GDzero+R33)*FactorGD+S33*FactorFor</f>
        <v>60054050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3</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Italy</v>
      </c>
      <c r="Q34" s="106" t="n">
        <f aca="false">SUMIFS($H$4:$H$9,$B$4:$B$9,$P34,$D$4:$D$9,"&lt;&gt;"&amp;$P$36)+SUMIFS($I$4:$I$9,$B$4:$B$9,"&lt;&gt;"&amp;$P$36,$D$4:$D$9,$P34)</f>
        <v>3</v>
      </c>
      <c r="R34" s="106" t="n">
        <f aca="false">S34-T34</f>
        <v>0</v>
      </c>
      <c r="S34" s="106" t="n">
        <f aca="false">SUMIFS($E$4:$E$9,$B$4:$B$9,$P34,$D$4:$D$9,"&lt;&gt;"&amp;$P$36)+SUMIFS($G$4:$G$9,$B$4:$B$9,"&lt;&gt;"&amp;$P$36,$D$4:$D$9,$P34)</f>
        <v>4</v>
      </c>
      <c r="T34" s="106" t="n">
        <f aca="false">SUMIFS($G$4:$G$9,$B$4:$B$9,$P34,$D$4:$D$9,"&lt;&gt;"&amp;$P$36)+SUMIFS($E$4:$E$9,$B$4:$B$9,"&lt;&gt;"&amp;$P$36,$D$4:$D$9,$P34)</f>
        <v>4</v>
      </c>
      <c r="U34" s="106"/>
      <c r="V34" s="782" t="n">
        <f aca="false">Q34*FactorPts+(GDzero+R34)*FactorGD+S34*FactorFor</f>
        <v>30050040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3</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-4</v>
      </c>
      <c r="S35" s="106" t="n">
        <f aca="false">SUMIFS($E$4:$E$9,$B$4:$B$9,$P35,$D$4:$D$9,"&lt;&gt;"&amp;$P$36)+SUMIFS($G$4:$G$9,$B$4:$B$9,"&lt;&gt;"&amp;$P$36,$D$4:$D$9,$P35)</f>
        <v>1</v>
      </c>
      <c r="T35" s="106" t="n">
        <f aca="false">SUMIFS($G$4:$G$9,$B$4:$B$9,$P35,$D$4:$D$9,"&lt;&gt;"&amp;$P$36)+SUMIFS($E$4:$E$9,$B$4:$B$9,"&lt;&gt;"&amp;$P$36,$D$4:$D$9,$P35)</f>
        <v>5</v>
      </c>
      <c r="U35" s="106"/>
      <c r="V35" s="782" t="n">
        <f aca="false">Q35*FactorPts+(GDzero+R35)*FactorGD+S35*FactorFor</f>
        <v>46010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603</v>
      </c>
      <c r="Q1" s="733" t="s">
        <v>63</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Slovenia</v>
      </c>
      <c r="C4" s="735" t="s">
        <v>73</v>
      </c>
      <c r="D4" s="736" t="str">
        <f aca="true">INDIRECT("'"&amp;References!$A$1&amp;"'!"&amp;$D$1&amp;References!$G5)</f>
        <v>Denmark</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3</v>
      </c>
      <c r="H4" s="106" t="n">
        <f aca="false">IF($M4&gt;0,IF($E4&gt;$G4,3,IF($E4=$G4,1,0)),0)</f>
        <v>0</v>
      </c>
      <c r="I4" s="106" t="n">
        <f aca="false">IF($M4&gt;0,IF($E4&lt;$G4,3,IF($E4=$G4,1,0)),0)</f>
        <v>3</v>
      </c>
      <c r="L4" s="33"/>
      <c r="M4" s="106" t="n">
        <f aca="false">IF(AND($E4&lt;&gt;"",$G4&lt;&gt;""),1,0)</f>
        <v>1</v>
      </c>
      <c r="N4" s="106"/>
      <c r="O4" s="106" t="s">
        <v>57</v>
      </c>
      <c r="P4" s="738" t="str">
        <f aca="false">VLOOKUP($Q$1&amp;ROW($A1),Groups!$B$7:$D$35,3,0)</f>
        <v>Slovenia</v>
      </c>
      <c r="Q4" s="106" t="n">
        <f aca="false">SUMIF($B$4:$B$9,P4,$H$4:$H$9)+SUMIF($D$4:$D$9,P4,$I$4:$I$9)</f>
        <v>3</v>
      </c>
      <c r="R4" s="106" t="n">
        <f aca="false">S4-T4</f>
        <v>-3</v>
      </c>
      <c r="S4" s="106" t="n">
        <f aca="false">SUMIF($B$4:$B$9,$P4,$E$4:$E$9)+SUMIF($D$4:$D$9,$P4,$G$4:$G$9)</f>
        <v>3</v>
      </c>
      <c r="T4" s="106" t="n">
        <f aca="false">SUMIF($B$4:$B$9,$P4,$G$4:$G$9)+SUMIF($D$4:$D$9,$P4,$E$4:$E$9)</f>
        <v>6</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30047030.0010854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30047030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73</v>
      </c>
      <c r="D5" s="743" t="str">
        <f aca="true">INDIRECT("'"&amp;References!$A$1&amp;"'!"&amp;$D$1&amp;References!$G6)</f>
        <v>England</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4</v>
      </c>
      <c r="H5" s="106" t="n">
        <f aca="false">IF($M5&gt;0,IF($E5&gt;$G5,3,IF($E5=$G5,1,0)),0)</f>
        <v>0</v>
      </c>
      <c r="I5" s="106" t="n">
        <f aca="false">IF($M5&gt;0,IF($E5&lt;$G5,3,IF($E5=$G5,1,0)),0)</f>
        <v>3</v>
      </c>
      <c r="L5" s="33"/>
      <c r="M5" s="106" t="n">
        <f aca="false">IF(AND($E5&lt;&gt;"",$G5&lt;&gt;""),1,0)</f>
        <v>1</v>
      </c>
      <c r="N5" s="106"/>
      <c r="O5" s="106" t="s">
        <v>58</v>
      </c>
      <c r="P5" s="738" t="str">
        <f aca="false">VLOOKUP($Q$1&amp;ROW($A2),Groups!$B$7:$D$35,3,0)</f>
        <v>Denmark</v>
      </c>
      <c r="Q5" s="106" t="n">
        <f aca="false">SUMIF($B$4:$B$9,P5,$H$4:$H$9)+SUMIF($D$4:$D$9,P5,$I$4:$I$9)</f>
        <v>6</v>
      </c>
      <c r="R5" s="106" t="n">
        <f aca="false">S5-T5</f>
        <v>3</v>
      </c>
      <c r="S5" s="106" t="n">
        <f aca="false">SUMIF($B$4:$B$9,$P5,$E$4:$E$9)+SUMIF($D$4:$D$9,$P5,$G$4:$G$9)</f>
        <v>7</v>
      </c>
      <c r="T5" s="106" t="n">
        <f aca="false">SUMIF($B$4:$B$9,$P5,$G$4:$G$9)+SUMIF($D$4:$D$9,$P5,$E$4:$E$9)</f>
        <v>4</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60053070.0020913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60053070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73</v>
      </c>
      <c r="D6" s="743" t="str">
        <f aca="true">INDIRECT("'"&amp;References!$A$1&amp;"'!"&amp;$D$1&amp;References!$G7)</f>
        <v>Serbia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Serbia</v>
      </c>
      <c r="Q6" s="106" t="n">
        <f aca="false">SUMIF($B$4:$B$9,P6,$H$4:$H$9)+SUMIF($D$4:$D$9,P6,$I$4:$I$9)</f>
        <v>0</v>
      </c>
      <c r="R6" s="106" t="n">
        <f aca="false">S6-T6</f>
        <v>-7</v>
      </c>
      <c r="S6" s="106" t="n">
        <f aca="false">SUMIF($B$4:$B$9,$P6,$E$4:$E$9)+SUMIF($D$4:$D$9,$P6,$G$4:$G$9)</f>
        <v>2</v>
      </c>
      <c r="T6" s="106" t="n">
        <f aca="false">SUMIF($B$4:$B$9,$P6,$G$4:$G$9)+SUMIF($D$4:$D$9,$P6,$E$4:$E$9)</f>
        <v>9</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43020.0000812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43020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73</v>
      </c>
      <c r="D7" s="743" t="str">
        <f aca="true">INDIRECT("'"&amp;References!$A$1&amp;"'!"&amp;$D$1&amp;References!$G8)</f>
        <v>England</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England</v>
      </c>
      <c r="Q7" s="106" t="n">
        <f aca="false">SUMIF($B$4:$B$9,P7,$H$4:$H$9)+SUMIF($D$4:$D$9,P7,$I$4:$I$9)</f>
        <v>9</v>
      </c>
      <c r="R7" s="106" t="n">
        <f aca="false">S7-T7</f>
        <v>7</v>
      </c>
      <c r="S7" s="106" t="n">
        <f aca="false">SUMIF($B$4:$B$9,$P7,$E$4:$E$9)+SUMIF($D$4:$D$9,$P7,$G$4:$G$9)</f>
        <v>9</v>
      </c>
      <c r="T7" s="106" t="n">
        <f aca="false">SUMIF($B$4:$B$9,$P7,$G$4:$G$9)+SUMIF($D$4:$D$9,$P7,$E$4:$E$9)</f>
        <v>2</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90057090.0030951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90057090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73</v>
      </c>
      <c r="D8" s="743" t="str">
        <f aca="true">INDIRECT("'"&amp;References!$A$1&amp;"'!"&amp;$D$1&amp;References!$G9)</f>
        <v>Slovenia</v>
      </c>
      <c r="E8" s="741" t="n">
        <f aca="true">IF(OR(INDIRECT("'"&amp;References!$A$1&amp;"'!"&amp;$B$1&amp;References!$H9)="",INDIRECT("'"&amp;References!$A$1&amp;"'!"&amp;$D$1&amp;References!$H9)=""),"",INDIRECT("'"&amp;References!$A$1&amp;"'!"&amp;$B$1&amp;References!$H9))</f>
        <v>3</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73</v>
      </c>
      <c r="D9" s="743" t="str">
        <f aca="true">INDIRECT("'"&amp;References!$A$1&amp;"'!"&amp;$D$1&amp;References!$G10)</f>
        <v>Serbia</v>
      </c>
      <c r="E9" s="741" t="n">
        <f aca="true">IF(OR(INDIRECT("'"&amp;References!$A$1&amp;"'!"&amp;$B$1&amp;References!$H10)="",INDIRECT("'"&amp;References!$A$1&amp;"'!"&amp;$D$1&amp;References!$H10)=""),"",INDIRECT("'"&amp;References!$A$1&amp;"'!"&amp;$B$1&amp;References!$H10))</f>
        <v>3</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England</v>
      </c>
      <c r="Q11" s="751" t="n">
        <f aca="false">INDEX(Q$4:Q$7,MATCH($V11,$V$4:$V$7,0))</f>
        <v>9</v>
      </c>
      <c r="R11" s="752" t="n">
        <f aca="false">INDEX(R$4:R$7,MATCH($V11,$V$4:$V$7,0))</f>
        <v>7</v>
      </c>
      <c r="S11" s="752" t="n">
        <f aca="false">INDEX(S$4:S$7,MATCH($V11,$V$4:$V$7,0))</f>
        <v>9</v>
      </c>
      <c r="T11" s="752" t="n">
        <f aca="false">INDEX(T$4:T$7,MATCH($V11,$V$4:$V$7,0))</f>
        <v>2</v>
      </c>
      <c r="U11" s="752" t="n">
        <f aca="false">INDEX(U$4:U$7,MATCH($V11,$V$4:$V$7,0))</f>
        <v>3</v>
      </c>
      <c r="V11" s="753" t="n">
        <f aca="false">LARGE($V$4:$V$7,ROW(A1))</f>
        <v>90057090.0030951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Denmark</v>
      </c>
      <c r="Q12" s="135" t="n">
        <f aca="false">INDEX(Q$4:Q$7,MATCH($V12,$V$4:$V$7,0))</f>
        <v>6</v>
      </c>
      <c r="R12" s="106" t="n">
        <f aca="false">INDEX(R$4:R$7,MATCH($V12,$V$4:$V$7,0))</f>
        <v>3</v>
      </c>
      <c r="S12" s="106" t="n">
        <f aca="false">INDEX(S$4:S$7,MATCH($V12,$V$4:$V$7,0))</f>
        <v>7</v>
      </c>
      <c r="T12" s="106" t="n">
        <f aca="false">INDEX(T$4:T$7,MATCH($V12,$V$4:$V$7,0))</f>
        <v>4</v>
      </c>
      <c r="U12" s="106" t="n">
        <f aca="false">INDEX(U$4:U$7,MATCH($V12,$V$4:$V$7,0))</f>
        <v>2</v>
      </c>
      <c r="V12" s="760" t="n">
        <f aca="false">LARGE($V$4:$V$7,ROW(A2))</f>
        <v>60053070.0020913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Slovenia</v>
      </c>
      <c r="Q13" s="135" t="n">
        <f aca="false">INDEX(Q$4:Q$7,MATCH($V13,$V$4:$V$7,0))</f>
        <v>3</v>
      </c>
      <c r="R13" s="106" t="n">
        <f aca="false">INDEX(R$4:R$7,MATCH($V13,$V$4:$V$7,0))</f>
        <v>-3</v>
      </c>
      <c r="S13" s="106" t="n">
        <f aca="false">INDEX(S$4:S$7,MATCH($V13,$V$4:$V$7,0))</f>
        <v>3</v>
      </c>
      <c r="T13" s="106" t="n">
        <f aca="false">INDEX(T$4:T$7,MATCH($V13,$V$4:$V$7,0))</f>
        <v>6</v>
      </c>
      <c r="U13" s="106" t="n">
        <f aca="false">INDEX(U$4:U$7,MATCH($V13,$V$4:$V$7,0))</f>
        <v>1</v>
      </c>
      <c r="V13" s="760" t="n">
        <f aca="false">LARGE($V$4:$V$7,ROW(A3))</f>
        <v>30047030.0010854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Serbia</v>
      </c>
      <c r="Q14" s="765" t="n">
        <f aca="false">INDEX(Q$4:Q$7,MATCH($V14,$V$4:$V$7,0))</f>
        <v>0</v>
      </c>
      <c r="R14" s="766" t="n">
        <f aca="false">INDEX(R$4:R$7,MATCH($V14,$V$4:$V$7,0))</f>
        <v>-7</v>
      </c>
      <c r="S14" s="766" t="n">
        <f aca="false">INDEX(S$4:S$7,MATCH($V14,$V$4:$V$7,0))</f>
        <v>2</v>
      </c>
      <c r="T14" s="766" t="n">
        <f aca="false">INDEX(T$4:T$7,MATCH($V14,$V$4:$V$7,0))</f>
        <v>9</v>
      </c>
      <c r="U14" s="766" t="n">
        <f aca="false">INDEX(U$4:U$7,MATCH($V14,$V$4:$V$7,0))</f>
        <v>0</v>
      </c>
      <c r="V14" s="767" t="n">
        <f aca="false">LARGE($V$4:$V$7,ROW(A4))</f>
        <v>43020.0000812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1</v>
      </c>
      <c r="J18" s="752" t="n">
        <f aca="false">SUMIFS($E$4:$E$9,$B$4:$B$9,$P$4,$D$4:$D$9,$P$6)+SUMIFS($G$4:$G$9,$B$4:$B$9,$P$6,$D$4:$D$9,$P$4)</f>
        <v>2</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3</v>
      </c>
      <c r="R18" s="106" t="n">
        <f aca="false">S18-T18</f>
        <v>0</v>
      </c>
      <c r="S18" s="106" t="n">
        <f aca="false">SUMIFS($E$4:$E$9,$B$4:$B$9,$P18,$D$4:$D$9,"&lt;&gt;"&amp;$P$21)+SUMIFS($G$4:$G$9,$B$4:$B$9,"&lt;&gt;"&amp;$P$21,$D$4:$D$9,$P18)</f>
        <v>3</v>
      </c>
      <c r="T18" s="106" t="n">
        <f aca="false">SUMIFS($G$4:$G$9,$B$4:$B$9,$P18,$D$4:$D$9,"&lt;&gt;"&amp;$P$21)+SUMIFS($E$4:$E$9,$B$4:$B$9,"&lt;&gt;"&amp;$P$21,$D$4:$D$9,$P18)</f>
        <v>3</v>
      </c>
      <c r="U18" s="106"/>
      <c r="V18" s="782" t="n">
        <f aca="false">Q18*FactorPts+(GDzero+R18)*FactorGD+S18*FactorFor</f>
        <v>30050030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3</v>
      </c>
      <c r="I19" s="787"/>
      <c r="J19" s="106" t="n">
        <f aca="false">SUMIFS($E$4:$E$9,$B$4:$B$9,$P$5,$D$4:$D$9,$P$6)+SUMIFS($G$4:$G$9,$B$4:$B$9,$P$6,$D$4:$D$9,$P$5)</f>
        <v>3</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6</v>
      </c>
      <c r="R19" s="106" t="n">
        <f aca="false">S19-T19</f>
        <v>4</v>
      </c>
      <c r="S19" s="106" t="n">
        <f aca="false">SUMIFS($E$4:$E$9,$B$4:$B$9,$P19,$D$4:$D$9,"&lt;&gt;"&amp;$P$21)+SUMIFS($G$4:$G$9,$B$4:$B$9,"&lt;&gt;"&amp;$P$21,$D$4:$D$9,$P19)</f>
        <v>6</v>
      </c>
      <c r="T19" s="106" t="n">
        <f aca="false">SUMIFS($G$4:$G$9,$B$4:$B$9,$P19,$D$4:$D$9,"&lt;&gt;"&amp;$P$21)+SUMIFS($E$4:$E$9,$B$4:$B$9,"&lt;&gt;"&amp;$P$21,$D$4:$D$9,$P19)</f>
        <v>2</v>
      </c>
      <c r="U19" s="106"/>
      <c r="V19" s="782" t="n">
        <f aca="false">Q19*FactorPts+(GDzero+R19)*FactorGD+S19*FactorFor</f>
        <v>60054060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3</v>
      </c>
      <c r="AB19" s="106"/>
      <c r="AC19" s="791" t="n">
        <f aca="false">$J$19</f>
        <v>3</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0</v>
      </c>
      <c r="I20" s="106" t="n">
        <f aca="false">SUMIFS($E$4:$E$9,$B$4:$B$9,$P$6,$D$4:$D$9,$P$5)+SUMIFS($G$4:$G$9,$B$4:$B$9,$P$5,$D$4:$D$9,$P$6)</f>
        <v>1</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0</v>
      </c>
      <c r="R20" s="106" t="n">
        <f aca="false">S20-T20</f>
        <v>-4</v>
      </c>
      <c r="S20" s="106" t="n">
        <f aca="false">SUMIFS($E$4:$E$9,$B$4:$B$9,$P20,$D$4:$D$9,"&lt;&gt;"&amp;$P$21)+SUMIFS($G$4:$G$9,$B$4:$B$9,"&lt;&gt;"&amp;$P$21,$D$4:$D$9,$P20)</f>
        <v>1</v>
      </c>
      <c r="T20" s="106" t="n">
        <f aca="false">SUMIFS($G$4:$G$9,$B$4:$B$9,$P20,$D$4:$D$9,"&lt;&gt;"&amp;$P$21)+SUMIFS($E$4:$E$9,$B$4:$B$9,"&lt;&gt;"&amp;$P$21,$D$4:$D$9,$P20)</f>
        <v>5</v>
      </c>
      <c r="U20" s="106"/>
      <c r="V20" s="782" t="n">
        <f aca="false">Q20*FactorPts+(GDzero+R20)*FactorGD+S20*FactorFor</f>
        <v>46010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3</v>
      </c>
      <c r="I21" s="766" t="n">
        <f aca="false">SUMIFS($E$4:$E$9,$B$4:$B$9,$P$7,$D$4:$D$9,$P$5)+SUMIFS($G$4:$G$9,$B$4:$B$9,$P$5,$D$4:$D$9,$P$7)</f>
        <v>2</v>
      </c>
      <c r="J21" s="766" t="n">
        <f aca="false">SUMIFS($E$4:$E$9,$B$4:$B$9,$P$7,$D$4:$D$9,$P$6)+SUMIFS($G$4:$G$9,$B$4:$B$9,$P$6,$D$4:$D$9,$P$7)</f>
        <v>4</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Slovenia</v>
      </c>
      <c r="Q23" s="106" t="n">
        <f aca="false">SUMIFS($H$4:$H$9,$B$4:$B$9,$P23,$D$4:$D$9,"&lt;&gt;"&amp;$P$26)+SUMIFS($I$4:$I$9,$B$4:$B$9,"&lt;&gt;"&amp;$P$26,$D$4:$D$9,$P23)</f>
        <v>0</v>
      </c>
      <c r="R23" s="106" t="n">
        <f aca="false">S23-T23</f>
        <v>-5</v>
      </c>
      <c r="S23" s="106" t="n">
        <f aca="false">SUMIFS($E$4:$E$9,$B$4:$B$9,$P23,$D$4:$D$9,"&lt;&gt;"&amp;$P$26)+SUMIFS($G$4:$G$9,$B$4:$B$9,"&lt;&gt;"&amp;$P$26,$D$4:$D$9,$P23)</f>
        <v>1</v>
      </c>
      <c r="T23" s="106" t="n">
        <f aca="false">SUMIFS($G$4:$G$9,$B$4:$B$9,$P23,$D$4:$D$9,"&lt;&gt;"&amp;$P$26)+SUMIFS($E$4:$E$9,$B$4:$B$9,"&lt;&gt;"&amp;$P$26,$D$4:$D$9,$P23)</f>
        <v>6</v>
      </c>
      <c r="U23" s="106"/>
      <c r="V23" s="782" t="n">
        <f aca="false">Q23*FactorPts+(GDzero+R23)*FactorGD+S23*FactorFor</f>
        <v>45010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Denmark</v>
      </c>
      <c r="Q24" s="106" t="n">
        <f aca="false">SUMIFS($H$4:$H$9,$B$4:$B$9,$P24,$D$4:$D$9,"&lt;&gt;"&amp;$P$26)+SUMIFS($I$4:$I$9,$B$4:$B$9,"&lt;&gt;"&amp;$P$26,$D$4:$D$9,$P24)</f>
        <v>3</v>
      </c>
      <c r="R24" s="106" t="n">
        <f aca="false">S24-T24</f>
        <v>1</v>
      </c>
      <c r="S24" s="106" t="n">
        <f aca="false">SUMIFS($E$4:$E$9,$B$4:$B$9,$P24,$D$4:$D$9,"&lt;&gt;"&amp;$P$26)+SUMIFS($G$4:$G$9,$B$4:$B$9,"&lt;&gt;"&amp;$P$26,$D$4:$D$9,$P24)</f>
        <v>4</v>
      </c>
      <c r="T24" s="106" t="n">
        <f aca="false">SUMIFS($G$4:$G$9,$B$4:$B$9,$P24,$D$4:$D$9,"&lt;&gt;"&amp;$P$26)+SUMIFS($E$4:$E$9,$B$4:$B$9,"&lt;&gt;"&amp;$P$26,$D$4:$D$9,$P24)</f>
        <v>3</v>
      </c>
      <c r="U24" s="106"/>
      <c r="V24" s="782" t="n">
        <f aca="false">Q24*FactorPts+(GDzero+R24)*FactorGD+S24*FactorFor</f>
        <v>30051040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3</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England</v>
      </c>
      <c r="Q25" s="106" t="n">
        <f aca="false">SUMIFS($H$4:$H$9,$B$4:$B$9,$P25,$D$4:$D$9,"&lt;&gt;"&amp;$P$26)+SUMIFS($I$4:$I$9,$B$4:$B$9,"&lt;&gt;"&amp;$P$26,$D$4:$D$9,$P25)</f>
        <v>6</v>
      </c>
      <c r="R25" s="106" t="n">
        <f aca="false">S25-T25</f>
        <v>4</v>
      </c>
      <c r="S25" s="106" t="n">
        <f aca="false">SUMIFS($E$4:$E$9,$B$4:$B$9,$P25,$D$4:$D$9,"&lt;&gt;"&amp;$P$26)+SUMIFS($G$4:$G$9,$B$4:$B$9,"&lt;&gt;"&amp;$P$26,$D$4:$D$9,$P25)</f>
        <v>5</v>
      </c>
      <c r="T25" s="106" t="n">
        <f aca="false">SUMIFS($G$4:$G$9,$B$4:$B$9,$P25,$D$4:$D$9,"&lt;&gt;"&amp;$P$26)+SUMIFS($E$4:$E$9,$B$4:$B$9,"&lt;&gt;"&amp;$P$26,$D$4:$D$9,$P25)</f>
        <v>1</v>
      </c>
      <c r="U25" s="106"/>
      <c r="V25" s="782" t="n">
        <f aca="false">Q25*FactorPts+(GDzero+R25)*FactorGD+S25*FactorFor</f>
        <v>60054050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3</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Slovenia</v>
      </c>
      <c r="Q28" s="106" t="n">
        <f aca="false">SUMIFS($H$4:$H$9,$B$4:$B$9,$P28,$D$4:$D$9,"&lt;&gt;"&amp;$P$31)+SUMIFS($I$4:$I$9,$B$4:$B$9,"&lt;&gt;"&amp;$P$31,$D$4:$D$9,$P28)</f>
        <v>3</v>
      </c>
      <c r="R28" s="106" t="n">
        <f aca="false">S28-T28</f>
        <v>-1</v>
      </c>
      <c r="S28" s="106" t="n">
        <f aca="false">SUMIFS($E$4:$E$9,$B$4:$B$9,$P28,$D$4:$D$9,"&lt;&gt;"&amp;$P$31)+SUMIFS($G$4:$G$9,$B$4:$B$9,"&lt;&gt;"&amp;$P$31,$D$4:$D$9,$P28)</f>
        <v>2</v>
      </c>
      <c r="T28" s="106" t="n">
        <f aca="false">SUMIFS($G$4:$G$9,$B$4:$B$9,$P28,$D$4:$D$9,"&lt;&gt;"&amp;$P$31)+SUMIFS($E$4:$E$9,$B$4:$B$9,"&lt;&gt;"&amp;$P$31,$D$4:$D$9,$P28)</f>
        <v>3</v>
      </c>
      <c r="U28" s="106"/>
      <c r="V28" s="782" t="n">
        <f aca="false">Q28*FactorPts+(GDzero+R28)*FactorGD+S28*FactorFor</f>
        <v>30049020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Serbia</v>
      </c>
      <c r="Q29" s="106" t="n">
        <f aca="false">SUMIFS($H$4:$H$9,$B$4:$B$9,$P29,$D$4:$D$9,"&lt;&gt;"&amp;$P$31)+SUMIFS($I$4:$I$9,$B$4:$B$9,"&lt;&gt;"&amp;$P$31,$D$4:$D$9,$P29)</f>
        <v>0</v>
      </c>
      <c r="R29" s="106" t="n">
        <f aca="false">S29-T29</f>
        <v>-5</v>
      </c>
      <c r="S29" s="106" t="n">
        <f aca="false">SUMIFS($E$4:$E$9,$B$4:$B$9,$P29,$D$4:$D$9,"&lt;&gt;"&amp;$P$31)+SUMIFS($G$4:$G$9,$B$4:$B$9,"&lt;&gt;"&amp;$P$31,$D$4:$D$9,$P29)</f>
        <v>1</v>
      </c>
      <c r="T29" s="106" t="n">
        <f aca="false">SUMIFS($G$4:$G$9,$B$4:$B$9,$P29,$D$4:$D$9,"&lt;&gt;"&amp;$P$31)+SUMIFS($E$4:$E$9,$B$4:$B$9,"&lt;&gt;"&amp;$P$31,$D$4:$D$9,$P29)</f>
        <v>6</v>
      </c>
      <c r="U29" s="106"/>
      <c r="V29" s="782" t="n">
        <f aca="false">Q29*FactorPts+(GDzero+R29)*FactorGD+S29*FactorFor</f>
        <v>45010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England</v>
      </c>
      <c r="Q30" s="106" t="n">
        <f aca="false">SUMIFS($H$4:$H$9,$B$4:$B$9,$P30,$D$4:$D$9,"&lt;&gt;"&amp;$P$31)+SUMIFS($I$4:$I$9,$B$4:$B$9,"&lt;&gt;"&amp;$P$31,$D$4:$D$9,$P30)</f>
        <v>6</v>
      </c>
      <c r="R30" s="106" t="n">
        <f aca="false">S30-T30</f>
        <v>6</v>
      </c>
      <c r="S30" s="106" t="n">
        <f aca="false">SUMIFS($E$4:$E$9,$B$4:$B$9,$P30,$D$4:$D$9,"&lt;&gt;"&amp;$P$31)+SUMIFS($G$4:$G$9,$B$4:$B$9,"&lt;&gt;"&amp;$P$31,$D$4:$D$9,$P30)</f>
        <v>7</v>
      </c>
      <c r="T30" s="106" t="n">
        <f aca="false">SUMIFS($G$4:$G$9,$B$4:$B$9,$P30,$D$4:$D$9,"&lt;&gt;"&amp;$P$31)+SUMIFS($E$4:$E$9,$B$4:$B$9,"&lt;&gt;"&amp;$P$31,$D$4:$D$9,$P30)</f>
        <v>1</v>
      </c>
      <c r="U30" s="106"/>
      <c r="V30" s="782" t="n">
        <f aca="false">Q30*FactorPts+(GDzero+R30)*FactorGD+S30*FactorFor</f>
        <v>60056070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3</v>
      </c>
      <c r="AC30" s="791" t="n">
        <f aca="false">$J$21</f>
        <v>4</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Denmark</v>
      </c>
      <c r="Q33" s="106" t="n">
        <f aca="false">SUMIFS($H$4:$H$9,$B$4:$B$9,$P33,$D$4:$D$9,"&lt;&gt;"&amp;$P$36)+SUMIFS($I$4:$I$9,$B$4:$B$9,"&lt;&gt;"&amp;$P$36,$D$4:$D$9,$P33)</f>
        <v>3</v>
      </c>
      <c r="R33" s="106" t="n">
        <f aca="false">S33-T33</f>
        <v>1</v>
      </c>
      <c r="S33" s="106" t="n">
        <f aca="false">SUMIFS($E$4:$E$9,$B$4:$B$9,$P33,$D$4:$D$9,"&lt;&gt;"&amp;$P$36)+SUMIFS($G$4:$G$9,$B$4:$B$9,"&lt;&gt;"&amp;$P$36,$D$4:$D$9,$P33)</f>
        <v>4</v>
      </c>
      <c r="T33" s="106" t="n">
        <f aca="false">SUMIFS($G$4:$G$9,$B$4:$B$9,$P33,$D$4:$D$9,"&lt;&gt;"&amp;$P$36)+SUMIFS($E$4:$E$9,$B$4:$B$9,"&lt;&gt;"&amp;$P$36,$D$4:$D$9,$P33)</f>
        <v>3</v>
      </c>
      <c r="U33" s="106"/>
      <c r="V33" s="782" t="n">
        <f aca="false">Q33*FactorPts+(GDzero+R33)*FactorGD+S33*FactorFor</f>
        <v>30051040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3</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Serbia</v>
      </c>
      <c r="Q34" s="106" t="n">
        <f aca="false">SUMIFS($H$4:$H$9,$B$4:$B$9,$P34,$D$4:$D$9,"&lt;&gt;"&amp;$P$36)+SUMIFS($I$4:$I$9,$B$4:$B$9,"&lt;&gt;"&amp;$P$36,$D$4:$D$9,$P34)</f>
        <v>0</v>
      </c>
      <c r="R34" s="106" t="n">
        <f aca="false">S34-T34</f>
        <v>-5</v>
      </c>
      <c r="S34" s="106" t="n">
        <f aca="false">SUMIFS($E$4:$E$9,$B$4:$B$9,$P34,$D$4:$D$9,"&lt;&gt;"&amp;$P$36)+SUMIFS($G$4:$G$9,$B$4:$B$9,"&lt;&gt;"&amp;$P$36,$D$4:$D$9,$P34)</f>
        <v>2</v>
      </c>
      <c r="T34" s="106" t="n">
        <f aca="false">SUMIFS($G$4:$G$9,$B$4:$B$9,$P34,$D$4:$D$9,"&lt;&gt;"&amp;$P$36)+SUMIFS($E$4:$E$9,$B$4:$B$9,"&lt;&gt;"&amp;$P$36,$D$4:$D$9,$P34)</f>
        <v>7</v>
      </c>
      <c r="U34" s="106"/>
      <c r="V34" s="782" t="n">
        <f aca="false">Q34*FactorPts+(GDzero+R34)*FactorGD+S34*FactorFor</f>
        <v>45020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6</v>
      </c>
      <c r="R35" s="106" t="n">
        <f aca="false">S35-T35</f>
        <v>4</v>
      </c>
      <c r="S35" s="106" t="n">
        <f aca="false">SUMIFS($E$4:$E$9,$B$4:$B$9,$P35,$D$4:$D$9,"&lt;&gt;"&amp;$P$36)+SUMIFS($G$4:$G$9,$B$4:$B$9,"&lt;&gt;"&amp;$P$36,$D$4:$D$9,$P35)</f>
        <v>6</v>
      </c>
      <c r="T35" s="106" t="n">
        <f aca="false">SUMIFS($G$4:$G$9,$B$4:$B$9,$P35,$D$4:$D$9,"&lt;&gt;"&amp;$P$36)+SUMIFS($E$4:$E$9,$B$4:$B$9,"&lt;&gt;"&amp;$P$36,$D$4:$D$9,$P35)</f>
        <v>2</v>
      </c>
      <c r="U35" s="106"/>
      <c r="V35" s="782" t="n">
        <f aca="false">Q35*FactorPts+(GDzero+R35)*FactorGD+S35*FactorFor</f>
        <v>60054060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4</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603</v>
      </c>
      <c r="Q1" s="733" t="s">
        <v>60</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Poland</v>
      </c>
      <c r="C4" s="735" t="s">
        <v>73</v>
      </c>
      <c r="D4" s="736" t="str">
        <f aca="true">INDIRECT("'"&amp;References!$A$1&amp;"'!"&amp;$D$1&amp;References!$G5)</f>
        <v>Netherlands</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Poland</v>
      </c>
      <c r="Q4" s="106" t="n">
        <f aca="false">SUMIF($B$4:$B$9,P4,$H$4:$H$9)+SUMIF($D$4:$D$9,P4,$I$4:$I$9)</f>
        <v>3</v>
      </c>
      <c r="R4" s="106" t="n">
        <f aca="false">S4-T4</f>
        <v>-2</v>
      </c>
      <c r="S4" s="106" t="n">
        <f aca="false">SUMIF($B$4:$B$9,$P4,$E$4:$E$9)+SUMIF($D$4:$D$9,$P4,$G$4:$G$9)</f>
        <v>4</v>
      </c>
      <c r="T4" s="106" t="n">
        <f aca="false">SUMIF($B$4:$B$9,$P4,$G$4:$G$9)+SUMIF($D$4:$D$9,$P4,$E$4:$E$9)</f>
        <v>6</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30048040.0010744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30048040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73</v>
      </c>
      <c r="D5" s="743" t="str">
        <f aca="true">INDIRECT("'"&amp;References!$A$1&amp;"'!"&amp;$D$1&amp;References!$G6)</f>
        <v>France</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3</v>
      </c>
      <c r="H5" s="106" t="n">
        <f aca="false">IF($M5&gt;0,IF($E5&gt;$G5,3,IF($E5=$G5,1,0)),0)</f>
        <v>0</v>
      </c>
      <c r="I5" s="106" t="n">
        <f aca="false">IF($M5&gt;0,IF($E5&lt;$G5,3,IF($E5=$G5,1,0)),0)</f>
        <v>3</v>
      </c>
      <c r="L5" s="33"/>
      <c r="M5" s="106" t="n">
        <f aca="false">IF(AND($E5&lt;&gt;"",$G5&lt;&gt;""),1,0)</f>
        <v>1</v>
      </c>
      <c r="N5" s="106"/>
      <c r="O5" s="106" t="s">
        <v>58</v>
      </c>
      <c r="P5" s="738" t="str">
        <f aca="false">VLOOKUP($Q$1&amp;ROW($A2),Groups!$B$7:$D$35,3,0)</f>
        <v>Netherlands</v>
      </c>
      <c r="Q5" s="106" t="n">
        <f aca="false">SUMIF($B$4:$B$9,P5,$H$4:$H$9)+SUMIF($D$4:$D$9,P5,$I$4:$I$9)</f>
        <v>6</v>
      </c>
      <c r="R5" s="106" t="n">
        <f aca="false">S5-T5</f>
        <v>1</v>
      </c>
      <c r="S5" s="106" t="n">
        <f aca="false">SUMIF($B$4:$B$9,$P5,$E$4:$E$9)+SUMIF($D$4:$D$9,$P5,$G$4:$G$9)</f>
        <v>6</v>
      </c>
      <c r="T5" s="106" t="n">
        <f aca="false">SUMIF($B$4:$B$9,$P5,$G$4:$G$9)+SUMIF($D$4:$D$9,$P5,$E$4:$E$9)</f>
        <v>5</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60051060.0020883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60051060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73</v>
      </c>
      <c r="D6" s="743" t="str">
        <f aca="true">INDIRECT("'"&amp;References!$A$1&amp;"'!"&amp;$D$1&amp;References!$G7)</f>
        <v>Austria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Austria</v>
      </c>
      <c r="Q6" s="106" t="n">
        <f aca="false">SUMIF($B$4:$B$9,P6,$H$4:$H$9)+SUMIF($D$4:$D$9,P6,$I$4:$I$9)</f>
        <v>0</v>
      </c>
      <c r="R6" s="106" t="n">
        <f aca="false">S6-T6</f>
        <v>-6</v>
      </c>
      <c r="S6" s="106" t="n">
        <f aca="false">SUMIF($B$4:$B$9,$P6,$E$4:$E$9)+SUMIF($D$4:$D$9,$P6,$G$4:$G$9)</f>
        <v>2</v>
      </c>
      <c r="T6" s="106" t="n">
        <f aca="false">SUMIF($B$4:$B$9,$P6,$G$4:$G$9)+SUMIF($D$4:$D$9,$P6,$E$4:$E$9)</f>
        <v>8</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44020.0000892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44020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73</v>
      </c>
      <c r="D7" s="743" t="str">
        <f aca="true">INDIRECT("'"&amp;References!$A$1&amp;"'!"&amp;$D$1&amp;References!$G8)</f>
        <v>France</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3</v>
      </c>
      <c r="H7" s="106" t="n">
        <f aca="false">IF($M7&gt;0,IF($E7&gt;$G7,3,IF($E7=$G7,1,0)),0)</f>
        <v>0</v>
      </c>
      <c r="I7" s="106" t="n">
        <f aca="false">IF($M7&gt;0,IF($E7&lt;$G7,3,IF($E7=$G7,1,0)),0)</f>
        <v>3</v>
      </c>
      <c r="L7" s="33"/>
      <c r="M7" s="106" t="n">
        <f aca="false">IF(AND($E7&lt;&gt;"",$G7&lt;&gt;""),1,0)</f>
        <v>1</v>
      </c>
      <c r="N7" s="106"/>
      <c r="O7" s="106" t="s">
        <v>75</v>
      </c>
      <c r="P7" s="738" t="str">
        <f aca="false">VLOOKUP($Q$1&amp;ROW($A4),Groups!$B$7:$D$35,3,0)</f>
        <v>France</v>
      </c>
      <c r="Q7" s="106" t="n">
        <f aca="false">SUMIF($B$4:$B$9,P7,$H$4:$H$9)+SUMIF($D$4:$D$9,P7,$I$4:$I$9)</f>
        <v>9</v>
      </c>
      <c r="R7" s="106" t="n">
        <f aca="false">S7-T7</f>
        <v>7</v>
      </c>
      <c r="S7" s="106" t="n">
        <f aca="false">SUMIF($B$4:$B$9,$P7,$E$4:$E$9)+SUMIF($D$4:$D$9,$P7,$G$4:$G$9)</f>
        <v>9</v>
      </c>
      <c r="T7" s="106" t="n">
        <f aca="false">SUMIF($B$4:$B$9,$P7,$G$4:$G$9)+SUMIF($D$4:$D$9,$P7,$E$4:$E$9)</f>
        <v>2</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90057090.0030981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90057090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73</v>
      </c>
      <c r="D8" s="743" t="str">
        <f aca="true">INDIRECT("'"&amp;References!$A$1&amp;"'!"&amp;$D$1&amp;References!$G9)</f>
        <v>Austria</v>
      </c>
      <c r="E8" s="741" t="n">
        <f aca="true">IF(OR(INDIRECT("'"&amp;References!$A$1&amp;"'!"&amp;$B$1&amp;References!$H9)="",INDIRECT("'"&amp;References!$A$1&amp;"'!"&amp;$D$1&amp;References!$H9)=""),"",INDIRECT("'"&amp;References!$A$1&amp;"'!"&amp;$B$1&amp;References!$H9))</f>
        <v>3</v>
      </c>
      <c r="F8" s="742" t="s">
        <v>73</v>
      </c>
      <c r="G8" s="744" t="n">
        <f aca="true">IF(OR(INDIRECT("'"&amp;References!$A$1&amp;"'!"&amp;$B$1&amp;References!$H9)="",INDIRECT("'"&amp;References!$A$1&amp;"'!"&amp;$D$1&amp;References!$H9)=""),"",INDIRECT("'"&amp;References!$A$1&amp;"'!"&amp;$D$1&amp;References!$H9))</f>
        <v>1</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73</v>
      </c>
      <c r="D9" s="743" t="str">
        <f aca="true">INDIRECT("'"&amp;References!$A$1&amp;"'!"&amp;$D$1&amp;References!$G10)</f>
        <v>Poland</v>
      </c>
      <c r="E9" s="741" t="n">
        <f aca="true">IF(OR(INDIRECT("'"&amp;References!$A$1&amp;"'!"&amp;$B$1&amp;References!$H10)="",INDIRECT("'"&amp;References!$A$1&amp;"'!"&amp;$D$1&amp;References!$H10)=""),"",INDIRECT("'"&amp;References!$A$1&amp;"'!"&amp;$B$1&amp;References!$H10))</f>
        <v>3</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France</v>
      </c>
      <c r="Q11" s="751" t="n">
        <f aca="false">INDEX(Q$4:Q$7,MATCH($V11,$V$4:$V$7,0))</f>
        <v>9</v>
      </c>
      <c r="R11" s="752" t="n">
        <f aca="false">INDEX(R$4:R$7,MATCH($V11,$V$4:$V$7,0))</f>
        <v>7</v>
      </c>
      <c r="S11" s="752" t="n">
        <f aca="false">INDEX(S$4:S$7,MATCH($V11,$V$4:$V$7,0))</f>
        <v>9</v>
      </c>
      <c r="T11" s="752" t="n">
        <f aca="false">INDEX(T$4:T$7,MATCH($V11,$V$4:$V$7,0))</f>
        <v>2</v>
      </c>
      <c r="U11" s="752" t="n">
        <f aca="false">INDEX(U$4:U$7,MATCH($V11,$V$4:$V$7,0))</f>
        <v>3</v>
      </c>
      <c r="V11" s="753" t="n">
        <f aca="false">LARGE($V$4:$V$7,ROW(A1))</f>
        <v>90057090.0030981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Netherlands</v>
      </c>
      <c r="Q12" s="135" t="n">
        <f aca="false">INDEX(Q$4:Q$7,MATCH($V12,$V$4:$V$7,0))</f>
        <v>6</v>
      </c>
      <c r="R12" s="106" t="n">
        <f aca="false">INDEX(R$4:R$7,MATCH($V12,$V$4:$V$7,0))</f>
        <v>1</v>
      </c>
      <c r="S12" s="106" t="n">
        <f aca="false">INDEX(S$4:S$7,MATCH($V12,$V$4:$V$7,0))</f>
        <v>6</v>
      </c>
      <c r="T12" s="106" t="n">
        <f aca="false">INDEX(T$4:T$7,MATCH($V12,$V$4:$V$7,0))</f>
        <v>5</v>
      </c>
      <c r="U12" s="106" t="n">
        <f aca="false">INDEX(U$4:U$7,MATCH($V12,$V$4:$V$7,0))</f>
        <v>2</v>
      </c>
      <c r="V12" s="760" t="n">
        <f aca="false">LARGE($V$4:$V$7,ROW(A2))</f>
        <v>60051060.0020883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Poland</v>
      </c>
      <c r="Q13" s="135" t="n">
        <f aca="false">INDEX(Q$4:Q$7,MATCH($V13,$V$4:$V$7,0))</f>
        <v>3</v>
      </c>
      <c r="R13" s="106" t="n">
        <f aca="false">INDEX(R$4:R$7,MATCH($V13,$V$4:$V$7,0))</f>
        <v>-2</v>
      </c>
      <c r="S13" s="106" t="n">
        <f aca="false">INDEX(S$4:S$7,MATCH($V13,$V$4:$V$7,0))</f>
        <v>4</v>
      </c>
      <c r="T13" s="106" t="n">
        <f aca="false">INDEX(T$4:T$7,MATCH($V13,$V$4:$V$7,0))</f>
        <v>6</v>
      </c>
      <c r="U13" s="106" t="n">
        <f aca="false">INDEX(U$4:U$7,MATCH($V13,$V$4:$V$7,0))</f>
        <v>1</v>
      </c>
      <c r="V13" s="760" t="n">
        <f aca="false">LARGE($V$4:$V$7,ROW(A3))</f>
        <v>30048040.0010744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Austria</v>
      </c>
      <c r="Q14" s="765" t="n">
        <f aca="false">INDEX(Q$4:Q$7,MATCH($V14,$V$4:$V$7,0))</f>
        <v>0</v>
      </c>
      <c r="R14" s="766" t="n">
        <f aca="false">INDEX(R$4:R$7,MATCH($V14,$V$4:$V$7,0))</f>
        <v>-6</v>
      </c>
      <c r="S14" s="766" t="n">
        <f aca="false">INDEX(S$4:S$7,MATCH($V14,$V$4:$V$7,0))</f>
        <v>2</v>
      </c>
      <c r="T14" s="766" t="n">
        <f aca="false">INDEX(T$4:T$7,MATCH($V14,$V$4:$V$7,0))</f>
        <v>8</v>
      </c>
      <c r="U14" s="766" t="n">
        <f aca="false">INDEX(U$4:U$7,MATCH($V14,$V$4:$V$7,0))</f>
        <v>0</v>
      </c>
      <c r="V14" s="767" t="n">
        <f aca="false">LARGE($V$4:$V$7,ROW(A4))</f>
        <v>44020.0000892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1</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3</v>
      </c>
      <c r="R18" s="106" t="n">
        <f aca="false">S18-T18</f>
        <v>0</v>
      </c>
      <c r="S18" s="106" t="n">
        <f aca="false">SUMIFS($E$4:$E$9,$B$4:$B$9,$P18,$D$4:$D$9,"&lt;&gt;"&amp;$P$21)+SUMIFS($G$4:$G$9,$B$4:$B$9,"&lt;&gt;"&amp;$P$21,$D$4:$D$9,$P18)</f>
        <v>3</v>
      </c>
      <c r="T18" s="106" t="n">
        <f aca="false">SUMIFS($G$4:$G$9,$B$4:$B$9,$P18,$D$4:$D$9,"&lt;&gt;"&amp;$P$21)+SUMIFS($E$4:$E$9,$B$4:$B$9,"&lt;&gt;"&amp;$P$21,$D$4:$D$9,$P18)</f>
        <v>3</v>
      </c>
      <c r="U18" s="106"/>
      <c r="V18" s="782" t="n">
        <f aca="false">Q18*FactorPts+(GDzero+R18)*FactorGD+S18*FactorFor</f>
        <v>30050030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2</v>
      </c>
      <c r="I19" s="787"/>
      <c r="J19" s="106" t="n">
        <f aca="false">SUMIFS($E$4:$E$9,$B$4:$B$9,$P$5,$D$4:$D$9,$P$6)+SUMIFS($G$4:$G$9,$B$4:$B$9,$P$6,$D$4:$D$9,$P$5)</f>
        <v>3</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6</v>
      </c>
      <c r="R19" s="106" t="n">
        <f aca="false">S19-T19</f>
        <v>3</v>
      </c>
      <c r="S19" s="106" t="n">
        <f aca="false">SUMIFS($E$4:$E$9,$B$4:$B$9,$P19,$D$4:$D$9,"&lt;&gt;"&amp;$P$21)+SUMIFS($G$4:$G$9,$B$4:$B$9,"&lt;&gt;"&amp;$P$21,$D$4:$D$9,$P19)</f>
        <v>5</v>
      </c>
      <c r="T19" s="106" t="n">
        <f aca="false">SUMIFS($G$4:$G$9,$B$4:$B$9,$P19,$D$4:$D$9,"&lt;&gt;"&amp;$P$21)+SUMIFS($E$4:$E$9,$B$4:$B$9,"&lt;&gt;"&amp;$P$21,$D$4:$D$9,$P19)</f>
        <v>2</v>
      </c>
      <c r="U19" s="106"/>
      <c r="V19" s="782" t="n">
        <f aca="false">Q19*FactorPts+(GDzero+R19)*FactorGD+S19*FactorFor</f>
        <v>60053050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3</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1</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0</v>
      </c>
      <c r="R20" s="106" t="n">
        <f aca="false">S20-T20</f>
        <v>-3</v>
      </c>
      <c r="S20" s="106" t="n">
        <f aca="false">SUMIFS($E$4:$E$9,$B$4:$B$9,$P20,$D$4:$D$9,"&lt;&gt;"&amp;$P$21)+SUMIFS($G$4:$G$9,$B$4:$B$9,"&lt;&gt;"&amp;$P$21,$D$4:$D$9,$P20)</f>
        <v>2</v>
      </c>
      <c r="T20" s="106" t="n">
        <f aca="false">SUMIFS($G$4:$G$9,$B$4:$B$9,$P20,$D$4:$D$9,"&lt;&gt;"&amp;$P$21)+SUMIFS($E$4:$E$9,$B$4:$B$9,"&lt;&gt;"&amp;$P$21,$D$4:$D$9,$P20)</f>
        <v>5</v>
      </c>
      <c r="U20" s="106"/>
      <c r="V20" s="782" t="n">
        <f aca="false">Q20*FactorPts+(GDzero+R20)*FactorGD+S20*FactorFor</f>
        <v>47020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3</v>
      </c>
      <c r="I21" s="766" t="n">
        <f aca="false">SUMIFS($E$4:$E$9,$B$4:$B$9,$P$7,$D$4:$D$9,$P$5)+SUMIFS($G$4:$G$9,$B$4:$B$9,$P$5,$D$4:$D$9,$P$7)</f>
        <v>3</v>
      </c>
      <c r="J21" s="766" t="n">
        <f aca="false">SUMIFS($E$4:$E$9,$B$4:$B$9,$P$7,$D$4:$D$9,$P$6)+SUMIFS($G$4:$G$9,$B$4:$B$9,$P$6,$D$4:$D$9,$P$7)</f>
        <v>3</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Poland</v>
      </c>
      <c r="Q23" s="106" t="n">
        <f aca="false">SUMIFS($H$4:$H$9,$B$4:$B$9,$P23,$D$4:$D$9,"&lt;&gt;"&amp;$P$26)+SUMIFS($I$4:$I$9,$B$4:$B$9,"&lt;&gt;"&amp;$P$26,$D$4:$D$9,$P23)</f>
        <v>0</v>
      </c>
      <c r="R23" s="106" t="n">
        <f aca="false">S23-T23</f>
        <v>-3</v>
      </c>
      <c r="S23" s="106" t="n">
        <f aca="false">SUMIFS($E$4:$E$9,$B$4:$B$9,$P23,$D$4:$D$9,"&lt;&gt;"&amp;$P$26)+SUMIFS($G$4:$G$9,$B$4:$B$9,"&lt;&gt;"&amp;$P$26,$D$4:$D$9,$P23)</f>
        <v>2</v>
      </c>
      <c r="T23" s="106" t="n">
        <f aca="false">SUMIFS($G$4:$G$9,$B$4:$B$9,$P23,$D$4:$D$9,"&lt;&gt;"&amp;$P$26)+SUMIFS($E$4:$E$9,$B$4:$B$9,"&lt;&gt;"&amp;$P$26,$D$4:$D$9,$P23)</f>
        <v>5</v>
      </c>
      <c r="U23" s="106"/>
      <c r="V23" s="782" t="n">
        <f aca="false">Q23*FactorPts+(GDzero+R23)*FactorGD+S23*FactorFor</f>
        <v>47020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Netherlands</v>
      </c>
      <c r="Q24" s="106" t="n">
        <f aca="false">SUMIFS($H$4:$H$9,$B$4:$B$9,$P24,$D$4:$D$9,"&lt;&gt;"&amp;$P$26)+SUMIFS($I$4:$I$9,$B$4:$B$9,"&lt;&gt;"&amp;$P$26,$D$4:$D$9,$P24)</f>
        <v>3</v>
      </c>
      <c r="R24" s="106" t="n">
        <f aca="false">S24-T24</f>
        <v>-1</v>
      </c>
      <c r="S24" s="106" t="n">
        <f aca="false">SUMIFS($E$4:$E$9,$B$4:$B$9,$P24,$D$4:$D$9,"&lt;&gt;"&amp;$P$26)+SUMIFS($G$4:$G$9,$B$4:$B$9,"&lt;&gt;"&amp;$P$26,$D$4:$D$9,$P24)</f>
        <v>3</v>
      </c>
      <c r="T24" s="106" t="n">
        <f aca="false">SUMIFS($G$4:$G$9,$B$4:$B$9,$P24,$D$4:$D$9,"&lt;&gt;"&amp;$P$26)+SUMIFS($E$4:$E$9,$B$4:$B$9,"&lt;&gt;"&amp;$P$26,$D$4:$D$9,$P24)</f>
        <v>4</v>
      </c>
      <c r="U24" s="106"/>
      <c r="V24" s="782" t="n">
        <f aca="false">Q24*FactorPts+(GDzero+R24)*FactorGD+S24*FactorFor</f>
        <v>30049030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France</v>
      </c>
      <c r="Q25" s="106" t="n">
        <f aca="false">SUMIFS($H$4:$H$9,$B$4:$B$9,$P25,$D$4:$D$9,"&lt;&gt;"&amp;$P$26)+SUMIFS($I$4:$I$9,$B$4:$B$9,"&lt;&gt;"&amp;$P$26,$D$4:$D$9,$P25)</f>
        <v>6</v>
      </c>
      <c r="R25" s="106" t="n">
        <f aca="false">S25-T25</f>
        <v>4</v>
      </c>
      <c r="S25" s="106" t="n">
        <f aca="false">SUMIFS($E$4:$E$9,$B$4:$B$9,$P25,$D$4:$D$9,"&lt;&gt;"&amp;$P$26)+SUMIFS($G$4:$G$9,$B$4:$B$9,"&lt;&gt;"&amp;$P$26,$D$4:$D$9,$P25)</f>
        <v>6</v>
      </c>
      <c r="T25" s="106" t="n">
        <f aca="false">SUMIFS($G$4:$G$9,$B$4:$B$9,$P25,$D$4:$D$9,"&lt;&gt;"&amp;$P$26)+SUMIFS($E$4:$E$9,$B$4:$B$9,"&lt;&gt;"&amp;$P$26,$D$4:$D$9,$P25)</f>
        <v>2</v>
      </c>
      <c r="U25" s="106"/>
      <c r="V25" s="782" t="n">
        <f aca="false">Q25*FactorPts+(GDzero+R25)*FactorGD+S25*FactorFor</f>
        <v>60054060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3</v>
      </c>
      <c r="AC25" s="791" t="n">
        <f aca="false">$I$21</f>
        <v>3</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Poland</v>
      </c>
      <c r="Q28" s="106" t="n">
        <f aca="false">SUMIFS($H$4:$H$9,$B$4:$B$9,$P28,$D$4:$D$9,"&lt;&gt;"&amp;$P$31)+SUMIFS($I$4:$I$9,$B$4:$B$9,"&lt;&gt;"&amp;$P$31,$D$4:$D$9,$P28)</f>
        <v>3</v>
      </c>
      <c r="R28" s="106" t="n">
        <f aca="false">S28-T28</f>
        <v>-1</v>
      </c>
      <c r="S28" s="106" t="n">
        <f aca="false">SUMIFS($E$4:$E$9,$B$4:$B$9,$P28,$D$4:$D$9,"&lt;&gt;"&amp;$P$31)+SUMIFS($G$4:$G$9,$B$4:$B$9,"&lt;&gt;"&amp;$P$31,$D$4:$D$9,$P28)</f>
        <v>3</v>
      </c>
      <c r="T28" s="106" t="n">
        <f aca="false">SUMIFS($G$4:$G$9,$B$4:$B$9,$P28,$D$4:$D$9,"&lt;&gt;"&amp;$P$31)+SUMIFS($E$4:$E$9,$B$4:$B$9,"&lt;&gt;"&amp;$P$31,$D$4:$D$9,$P28)</f>
        <v>4</v>
      </c>
      <c r="U28" s="106"/>
      <c r="V28" s="782" t="n">
        <f aca="false">Q28*FactorPts+(GDzero+R28)*FactorGD+S28*FactorFor</f>
        <v>30049030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Austria</v>
      </c>
      <c r="Q29" s="106" t="n">
        <f aca="false">SUMIFS($H$4:$H$9,$B$4:$B$9,$P29,$D$4:$D$9,"&lt;&gt;"&amp;$P$31)+SUMIFS($I$4:$I$9,$B$4:$B$9,"&lt;&gt;"&amp;$P$31,$D$4:$D$9,$P29)</f>
        <v>0</v>
      </c>
      <c r="R29" s="106" t="n">
        <f aca="false">S29-T29</f>
        <v>-4</v>
      </c>
      <c r="S29" s="106" t="n">
        <f aca="false">SUMIFS($E$4:$E$9,$B$4:$B$9,$P29,$D$4:$D$9,"&lt;&gt;"&amp;$P$31)+SUMIFS($G$4:$G$9,$B$4:$B$9,"&lt;&gt;"&amp;$P$31,$D$4:$D$9,$P29)</f>
        <v>1</v>
      </c>
      <c r="T29" s="106" t="n">
        <f aca="false">SUMIFS($G$4:$G$9,$B$4:$B$9,$P29,$D$4:$D$9,"&lt;&gt;"&amp;$P$31)+SUMIFS($E$4:$E$9,$B$4:$B$9,"&lt;&gt;"&amp;$P$31,$D$4:$D$9,$P29)</f>
        <v>5</v>
      </c>
      <c r="U29" s="106"/>
      <c r="V29" s="782" t="n">
        <f aca="false">Q29*FactorPts+(GDzero+R29)*FactorGD+S29*FactorFor</f>
        <v>46010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France</v>
      </c>
      <c r="Q30" s="106" t="n">
        <f aca="false">SUMIFS($H$4:$H$9,$B$4:$B$9,$P30,$D$4:$D$9,"&lt;&gt;"&amp;$P$31)+SUMIFS($I$4:$I$9,$B$4:$B$9,"&lt;&gt;"&amp;$P$31,$D$4:$D$9,$P30)</f>
        <v>6</v>
      </c>
      <c r="R30" s="106" t="n">
        <f aca="false">S30-T30</f>
        <v>5</v>
      </c>
      <c r="S30" s="106" t="n">
        <f aca="false">SUMIFS($E$4:$E$9,$B$4:$B$9,$P30,$D$4:$D$9,"&lt;&gt;"&amp;$P$31)+SUMIFS($G$4:$G$9,$B$4:$B$9,"&lt;&gt;"&amp;$P$31,$D$4:$D$9,$P30)</f>
        <v>6</v>
      </c>
      <c r="T30" s="106" t="n">
        <f aca="false">SUMIFS($G$4:$G$9,$B$4:$B$9,$P30,$D$4:$D$9,"&lt;&gt;"&amp;$P$31)+SUMIFS($E$4:$E$9,$B$4:$B$9,"&lt;&gt;"&amp;$P$31,$D$4:$D$9,$P30)</f>
        <v>1</v>
      </c>
      <c r="U30" s="106"/>
      <c r="V30" s="782" t="n">
        <f aca="false">Q30*FactorPts+(GDzero+R30)*FactorGD+S30*FactorFor</f>
        <v>60055060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3</v>
      </c>
      <c r="AC30" s="791" t="n">
        <f aca="false">$J$21</f>
        <v>3</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Netherlands</v>
      </c>
      <c r="Q33" s="106" t="n">
        <f aca="false">SUMIFS($H$4:$H$9,$B$4:$B$9,$P33,$D$4:$D$9,"&lt;&gt;"&amp;$P$36)+SUMIFS($I$4:$I$9,$B$4:$B$9,"&lt;&gt;"&amp;$P$36,$D$4:$D$9,$P33)</f>
        <v>3</v>
      </c>
      <c r="R33" s="106" t="n">
        <f aca="false">S33-T33</f>
        <v>0</v>
      </c>
      <c r="S33" s="106" t="n">
        <f aca="false">SUMIFS($E$4:$E$9,$B$4:$B$9,$P33,$D$4:$D$9,"&lt;&gt;"&amp;$P$36)+SUMIFS($G$4:$G$9,$B$4:$B$9,"&lt;&gt;"&amp;$P$36,$D$4:$D$9,$P33)</f>
        <v>4</v>
      </c>
      <c r="T33" s="106" t="n">
        <f aca="false">SUMIFS($G$4:$G$9,$B$4:$B$9,$P33,$D$4:$D$9,"&lt;&gt;"&amp;$P$36)+SUMIFS($E$4:$E$9,$B$4:$B$9,"&lt;&gt;"&amp;$P$36,$D$4:$D$9,$P33)</f>
        <v>4</v>
      </c>
      <c r="U33" s="106"/>
      <c r="V33" s="782" t="n">
        <f aca="false">Q33*FactorPts+(GDzero+R33)*FactorGD+S33*FactorFor</f>
        <v>30050040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3</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Austria</v>
      </c>
      <c r="Q34" s="106" t="n">
        <f aca="false">SUMIFS($H$4:$H$9,$B$4:$B$9,$P34,$D$4:$D$9,"&lt;&gt;"&amp;$P$36)+SUMIFS($I$4:$I$9,$B$4:$B$9,"&lt;&gt;"&amp;$P$36,$D$4:$D$9,$P34)</f>
        <v>0</v>
      </c>
      <c r="R34" s="106" t="n">
        <f aca="false">S34-T34</f>
        <v>-5</v>
      </c>
      <c r="S34" s="106" t="n">
        <f aca="false">SUMIFS($E$4:$E$9,$B$4:$B$9,$P34,$D$4:$D$9,"&lt;&gt;"&amp;$P$36)+SUMIFS($G$4:$G$9,$B$4:$B$9,"&lt;&gt;"&amp;$P$36,$D$4:$D$9,$P34)</f>
        <v>1</v>
      </c>
      <c r="T34" s="106" t="n">
        <f aca="false">SUMIFS($G$4:$G$9,$B$4:$B$9,$P34,$D$4:$D$9,"&lt;&gt;"&amp;$P$36)+SUMIFS($E$4:$E$9,$B$4:$B$9,"&lt;&gt;"&amp;$P$36,$D$4:$D$9,$P34)</f>
        <v>6</v>
      </c>
      <c r="U34" s="106"/>
      <c r="V34" s="782" t="n">
        <f aca="false">Q34*FactorPts+(GDzero+R34)*FactorGD+S34*FactorFor</f>
        <v>45010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6</v>
      </c>
      <c r="R35" s="106" t="n">
        <f aca="false">S35-T35</f>
        <v>5</v>
      </c>
      <c r="S35" s="106" t="n">
        <f aca="false">SUMIFS($E$4:$E$9,$B$4:$B$9,$P35,$D$4:$D$9,"&lt;&gt;"&amp;$P$36)+SUMIFS($G$4:$G$9,$B$4:$B$9,"&lt;&gt;"&amp;$P$36,$D$4:$D$9,$P35)</f>
        <v>6</v>
      </c>
      <c r="T35" s="106" t="n">
        <f aca="false">SUMIFS($G$4:$G$9,$B$4:$B$9,$P35,$D$4:$D$9,"&lt;&gt;"&amp;$P$36)+SUMIFS($E$4:$E$9,$B$4:$B$9,"&lt;&gt;"&amp;$P$36,$D$4:$D$9,$P35)</f>
        <v>1</v>
      </c>
      <c r="U35" s="106"/>
      <c r="V35" s="782" t="n">
        <f aca="false">Q35*FactorPts+(GDzero+R35)*FactorGD+S35*FactorFor</f>
        <v>60055060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3</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603</v>
      </c>
      <c r="Q1" s="733" t="s">
        <v>62</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Romania</v>
      </c>
      <c r="C4" s="735" t="s">
        <v>73</v>
      </c>
      <c r="D4" s="736" t="str">
        <f aca="true">INDIRECT("'"&amp;References!$A$1&amp;"'!"&amp;$D$1&amp;References!$G5)</f>
        <v>Ukraine</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4</v>
      </c>
      <c r="H4" s="106" t="n">
        <f aca="false">IF($M4&gt;0,IF($E4&gt;$G4,3,IF($E4=$G4,1,0)),0)</f>
        <v>0</v>
      </c>
      <c r="I4" s="106" t="n">
        <f aca="false">IF($M4&gt;0,IF($E4&lt;$G4,3,IF($E4=$G4,1,0)),0)</f>
        <v>3</v>
      </c>
      <c r="L4" s="33"/>
      <c r="M4" s="106" t="n">
        <f aca="false">IF(AND($E4&lt;&gt;"",$G4&lt;&gt;""),1,0)</f>
        <v>1</v>
      </c>
      <c r="N4" s="106"/>
      <c r="O4" s="106" t="s">
        <v>57</v>
      </c>
      <c r="P4" s="738" t="str">
        <f aca="false">VLOOKUP($Q$1&amp;ROW($A1),Groups!$B$7:$D$35,3,0)</f>
        <v>Belgium</v>
      </c>
      <c r="Q4" s="106" t="n">
        <f aca="false">SUMIF($B$4:$B$9,P4,$H$4:$H$9)+SUMIF($D$4:$D$9,P4,$I$4:$I$9)</f>
        <v>7</v>
      </c>
      <c r="R4" s="106" t="n">
        <f aca="false">S4-T4</f>
        <v>5</v>
      </c>
      <c r="S4" s="106" t="n">
        <f aca="false">SUMIF($B$4:$B$9,$P4,$E$4:$E$9)+SUMIF($D$4:$D$9,$P4,$G$4:$G$9)</f>
        <v>7</v>
      </c>
      <c r="T4" s="106" t="n">
        <f aca="false">SUMIF($B$4:$B$9,$P4,$G$4:$G$9)+SUMIF($D$4:$D$9,$P4,$E$4:$E$9)</f>
        <v>2</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70155070.0020964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70055070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73</v>
      </c>
      <c r="D5" s="743" t="str">
        <f aca="true">INDIRECT("'"&amp;References!$A$1&amp;"'!"&amp;$D$1&amp;References!$G6)</f>
        <v>Slovakia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Slovakia</v>
      </c>
      <c r="Q5" s="106" t="n">
        <f aca="false">SUMIF($B$4:$B$9,P5,$H$4:$H$9)+SUMIF($D$4:$D$9,P5,$I$4:$I$9)</f>
        <v>3</v>
      </c>
      <c r="R5" s="106" t="n">
        <f aca="false">S5-T5</f>
        <v>-2</v>
      </c>
      <c r="S5" s="106" t="n">
        <f aca="false">SUMIF($B$4:$B$9,$P5,$E$4:$E$9)+SUMIF($D$4:$D$9,$P5,$G$4:$G$9)</f>
        <v>2</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30048020.0010843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30048020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73</v>
      </c>
      <c r="D6" s="743" t="str">
        <f aca="true">INDIRECT("'"&amp;References!$A$1&amp;"'!"&amp;$D$1&amp;References!$G7)</f>
        <v>Ukraine</v>
      </c>
      <c r="E6" s="741" t="n">
        <f aca="true">IF(OR(INDIRECT("'"&amp;References!$A$1&amp;"'!"&amp;$B$1&amp;References!$H7)="",INDIRECT("'"&amp;References!$A$1&amp;"'!"&amp;$D$1&amp;References!$H7)=""),"",INDIRECT("'"&amp;References!$A$1&amp;"'!"&amp;$B$1&amp;References!$H7))</f>
        <v>0</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Romania</v>
      </c>
      <c r="Q6" s="106" t="n">
        <f aca="false">SUMIF($B$4:$B$9,P6,$H$4:$H$9)+SUMIF($D$4:$D$9,P6,$I$4:$I$9)</f>
        <v>0</v>
      </c>
      <c r="R6" s="106" t="n">
        <f aca="false">S6-T6</f>
        <v>-9</v>
      </c>
      <c r="S6" s="106" t="n">
        <f aca="false">SUMIF($B$4:$B$9,$P6,$E$4:$E$9)+SUMIF($D$4:$D$9,$P6,$G$4:$G$9)</f>
        <v>0</v>
      </c>
      <c r="T6" s="106" t="n">
        <f aca="false">SUMIF($B$4:$B$9,$P6,$G$4:$G$9)+SUMIF($D$4:$D$9,$P6,$E$4:$E$9)</f>
        <v>9</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41000.0000922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41000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73</v>
      </c>
      <c r="D7" s="743" t="str">
        <f aca="true">INDIRECT("'"&amp;References!$A$1&amp;"'!"&amp;$D$1&amp;References!$G8)</f>
        <v>Romania</v>
      </c>
      <c r="E7" s="741" t="n">
        <f aca="true">IF(OR(INDIRECT("'"&amp;References!$A$1&amp;"'!"&amp;$B$1&amp;References!$H8)="",INDIRECT("'"&amp;References!$A$1&amp;"'!"&amp;$D$1&amp;References!$H8)=""),"",INDIRECT("'"&amp;References!$A$1&amp;"'!"&amp;$B$1&amp;References!$H8))</f>
        <v>3</v>
      </c>
      <c r="F7" s="742" t="s">
        <v>73</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38" t="str">
        <f aca="false">VLOOKUP($Q$1&amp;ROW($A4),Groups!$B$7:$D$35,3,0)</f>
        <v>Ukraine</v>
      </c>
      <c r="Q7" s="106" t="n">
        <f aca="false">SUMIF($B$4:$B$9,P7,$H$4:$H$9)+SUMIF($D$4:$D$9,P7,$I$4:$I$9)</f>
        <v>7</v>
      </c>
      <c r="R7" s="106" t="n">
        <f aca="false">S7-T7</f>
        <v>6</v>
      </c>
      <c r="S7" s="106" t="n">
        <f aca="false">SUMIF($B$4:$B$9,$P7,$E$4:$E$9)+SUMIF($D$4:$D$9,$P7,$G$4:$G$9)</f>
        <v>8</v>
      </c>
      <c r="T7" s="106" t="n">
        <f aca="false">SUMIF($B$4:$B$9,$P7,$G$4:$G$9)+SUMIF($D$4:$D$9,$P7,$E$4:$E$9)</f>
        <v>2</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70156080.0020791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70056080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73</v>
      </c>
      <c r="D8" s="743" t="str">
        <f aca="true">INDIRECT("'"&amp;References!$A$1&amp;"'!"&amp;$D$1&amp;References!$G9)</f>
        <v>Romania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Ukraine</v>
      </c>
      <c r="C9" s="742" t="s">
        <v>73</v>
      </c>
      <c r="D9" s="743" t="str">
        <f aca="true">INDIRECT("'"&amp;References!$A$1&amp;"'!"&amp;$D$1&amp;References!$G10)</f>
        <v>Belgium</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2</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Ukraine</v>
      </c>
      <c r="Q11" s="751" t="n">
        <f aca="false">INDEX(Q$4:Q$7,MATCH($V11,$V$4:$V$7,0))</f>
        <v>7</v>
      </c>
      <c r="R11" s="752" t="n">
        <f aca="false">INDEX(R$4:R$7,MATCH($V11,$V$4:$V$7,0))</f>
        <v>6</v>
      </c>
      <c r="S11" s="752" t="n">
        <f aca="false">INDEX(S$4:S$7,MATCH($V11,$V$4:$V$7,0))</f>
        <v>8</v>
      </c>
      <c r="T11" s="752" t="n">
        <f aca="false">INDEX(T$4:T$7,MATCH($V11,$V$4:$V$7,0))</f>
        <v>2</v>
      </c>
      <c r="U11" s="752" t="n">
        <f aca="false">INDEX(U$4:U$7,MATCH($V11,$V$4:$V$7,0))</f>
        <v>2</v>
      </c>
      <c r="V11" s="753" t="n">
        <f aca="false">LARGE($V$4:$V$7,ROW(A1))</f>
        <v>70156080.0020791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Belgium</v>
      </c>
      <c r="Q12" s="135" t="n">
        <f aca="false">INDEX(Q$4:Q$7,MATCH($V12,$V$4:$V$7,0))</f>
        <v>7</v>
      </c>
      <c r="R12" s="106" t="n">
        <f aca="false">INDEX(R$4:R$7,MATCH($V12,$V$4:$V$7,0))</f>
        <v>5</v>
      </c>
      <c r="S12" s="106" t="n">
        <f aca="false">INDEX(S$4:S$7,MATCH($V12,$V$4:$V$7,0))</f>
        <v>7</v>
      </c>
      <c r="T12" s="106" t="n">
        <f aca="false">INDEX(T$4:T$7,MATCH($V12,$V$4:$V$7,0))</f>
        <v>2</v>
      </c>
      <c r="U12" s="106" t="n">
        <f aca="false">INDEX(U$4:U$7,MATCH($V12,$V$4:$V$7,0))</f>
        <v>2</v>
      </c>
      <c r="V12" s="760" t="n">
        <f aca="false">LARGE($V$4:$V$7,ROW(A2))</f>
        <v>70155070.0020964</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Slovakia</v>
      </c>
      <c r="Q13" s="135" t="n">
        <f aca="false">INDEX(Q$4:Q$7,MATCH($V13,$V$4:$V$7,0))</f>
        <v>3</v>
      </c>
      <c r="R13" s="106" t="n">
        <f aca="false">INDEX(R$4:R$7,MATCH($V13,$V$4:$V$7,0))</f>
        <v>-2</v>
      </c>
      <c r="S13" s="106" t="n">
        <f aca="false">INDEX(S$4:S$7,MATCH($V13,$V$4:$V$7,0))</f>
        <v>2</v>
      </c>
      <c r="T13" s="106" t="n">
        <f aca="false">INDEX(T$4:T$7,MATCH($V13,$V$4:$V$7,0))</f>
        <v>4</v>
      </c>
      <c r="U13" s="106" t="n">
        <f aca="false">INDEX(U$4:U$7,MATCH($V13,$V$4:$V$7,0))</f>
        <v>1</v>
      </c>
      <c r="V13" s="760" t="n">
        <f aca="false">LARGE($V$4:$V$7,ROW(A3))</f>
        <v>30048020.0010843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Romania</v>
      </c>
      <c r="Q14" s="765" t="n">
        <f aca="false">INDEX(Q$4:Q$7,MATCH($V14,$V$4:$V$7,0))</f>
        <v>0</v>
      </c>
      <c r="R14" s="766" t="n">
        <f aca="false">INDEX(R$4:R$7,MATCH($V14,$V$4:$V$7,0))</f>
        <v>-9</v>
      </c>
      <c r="S14" s="766" t="n">
        <f aca="false">INDEX(S$4:S$7,MATCH($V14,$V$4:$V$7,0))</f>
        <v>0</v>
      </c>
      <c r="T14" s="766" t="n">
        <f aca="false">INDEX(T$4:T$7,MATCH($V14,$V$4:$V$7,0))</f>
        <v>9</v>
      </c>
      <c r="U14" s="766" t="n">
        <f aca="false">INDEX(U$4:U$7,MATCH($V14,$V$4:$V$7,0))</f>
        <v>0</v>
      </c>
      <c r="V14" s="767" t="n">
        <f aca="false">LARGE($V$4:$V$7,ROW(A4))</f>
        <v>41000.0000922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2</v>
      </c>
      <c r="J18" s="752" t="n">
        <f aca="false">SUMIFS($E$4:$E$9,$B$4:$B$9,$P$4,$D$4:$D$9,$P$6)+SUMIFS($G$4:$G$9,$B$4:$B$9,$P$6,$D$4:$D$9,$P$4)</f>
        <v>3</v>
      </c>
      <c r="K18" s="777" t="n">
        <f aca="false">SUMIFS($E$4:$E$9,$B$4:$B$9,$P$4,$D$4:$D$9,$P$7)+SUMIFS($G$4:$G$9,$B$4:$B$9,$P$7,$D$4:$D$9,$P$4)</f>
        <v>2</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5</v>
      </c>
      <c r="S18" s="106" t="n">
        <f aca="false">SUMIFS($E$4:$E$9,$B$4:$B$9,$P18,$D$4:$D$9,"&lt;&gt;"&amp;$P$21)+SUMIFS($G$4:$G$9,$B$4:$B$9,"&lt;&gt;"&amp;$P$21,$D$4:$D$9,$P18)</f>
        <v>5</v>
      </c>
      <c r="T18" s="106" t="n">
        <f aca="false">SUMIFS($G$4:$G$9,$B$4:$B$9,$P18,$D$4:$D$9,"&lt;&gt;"&amp;$P$21)+SUMIFS($E$4:$E$9,$B$4:$B$9,"&lt;&gt;"&amp;$P$21,$D$4:$D$9,$P18)</f>
        <v>0</v>
      </c>
      <c r="U18" s="106"/>
      <c r="V18" s="782" t="n">
        <f aca="false">Q18*FactorPts+(GDzero+R18)*FactorGD+S18*FactorFor</f>
        <v>60055050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3</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0</v>
      </c>
      <c r="I19" s="787"/>
      <c r="J19" s="106" t="n">
        <f aca="false">SUMIFS($E$4:$E$9,$B$4:$B$9,$P$5,$D$4:$D$9,$P$6)+SUMIFS($G$4:$G$9,$B$4:$B$9,$P$6,$D$4:$D$9,$P$5)</f>
        <v>2</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3</v>
      </c>
      <c r="R19" s="106" t="n">
        <f aca="false">S19-T19</f>
        <v>0</v>
      </c>
      <c r="S19" s="106" t="n">
        <f aca="false">SUMIFS($E$4:$E$9,$B$4:$B$9,$P19,$D$4:$D$9,"&lt;&gt;"&amp;$P$21)+SUMIFS($G$4:$G$9,$B$4:$B$9,"&lt;&gt;"&amp;$P$21,$D$4:$D$9,$P19)</f>
        <v>2</v>
      </c>
      <c r="T19" s="106" t="n">
        <f aca="false">SUMIFS($G$4:$G$9,$B$4:$B$9,$P19,$D$4:$D$9,"&lt;&gt;"&amp;$P$21)+SUMIFS($E$4:$E$9,$B$4:$B$9,"&lt;&gt;"&amp;$P$21,$D$4:$D$9,$P19)</f>
        <v>2</v>
      </c>
      <c r="U19" s="106"/>
      <c r="V19" s="782" t="n">
        <f aca="false">Q19*FactorPts+(GDzero+R19)*FactorGD+S19*FactorFor</f>
        <v>30050020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0</v>
      </c>
      <c r="R20" s="106" t="n">
        <f aca="false">S20-T20</f>
        <v>-5</v>
      </c>
      <c r="S20" s="106" t="n">
        <f aca="false">SUMIFS($E$4:$E$9,$B$4:$B$9,$P20,$D$4:$D$9,"&lt;&gt;"&amp;$P$21)+SUMIFS($G$4:$G$9,$B$4:$B$9,"&lt;&gt;"&amp;$P$21,$D$4:$D$9,$P20)</f>
        <v>0</v>
      </c>
      <c r="T20" s="106" t="n">
        <f aca="false">SUMIFS($G$4:$G$9,$B$4:$B$9,$P20,$D$4:$D$9,"&lt;&gt;"&amp;$P$21)+SUMIFS($E$4:$E$9,$B$4:$B$9,"&lt;&gt;"&amp;$P$21,$D$4:$D$9,$P20)</f>
        <v>5</v>
      </c>
      <c r="U20" s="106"/>
      <c r="V20" s="782" t="n">
        <f aca="false">Q20*FactorPts+(GDzero+R20)*FactorGD+S20*FactorFor</f>
        <v>45000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2</v>
      </c>
      <c r="I21" s="766" t="n">
        <f aca="false">SUMIFS($E$4:$E$9,$B$4:$B$9,$P$7,$D$4:$D$9,$P$5)+SUMIFS($G$4:$G$9,$B$4:$B$9,$P$5,$D$4:$D$9,$P$7)</f>
        <v>2</v>
      </c>
      <c r="J21" s="766" t="n">
        <f aca="false">SUMIFS($E$4:$E$9,$B$4:$B$9,$P$7,$D$4:$D$9,$P$6)+SUMIFS($G$4:$G$9,$B$4:$B$9,$P$6,$D$4:$D$9,$P$7)</f>
        <v>4</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Belgium</v>
      </c>
      <c r="Q23" s="106" t="n">
        <f aca="false">SUMIFS($H$4:$H$9,$B$4:$B$9,$P23,$D$4:$D$9,"&lt;&gt;"&amp;$P$26)+SUMIFS($I$4:$I$9,$B$4:$B$9,"&lt;&gt;"&amp;$P$26,$D$4:$D$9,$P23)</f>
        <v>4</v>
      </c>
      <c r="R23" s="106" t="n">
        <f aca="false">S23-T23</f>
        <v>2</v>
      </c>
      <c r="S23" s="106" t="n">
        <f aca="false">SUMIFS($E$4:$E$9,$B$4:$B$9,$P23,$D$4:$D$9,"&lt;&gt;"&amp;$P$26)+SUMIFS($G$4:$G$9,$B$4:$B$9,"&lt;&gt;"&amp;$P$26,$D$4:$D$9,$P23)</f>
        <v>4</v>
      </c>
      <c r="T23" s="106" t="n">
        <f aca="false">SUMIFS($G$4:$G$9,$B$4:$B$9,$P23,$D$4:$D$9,"&lt;&gt;"&amp;$P$26)+SUMIFS($E$4:$E$9,$B$4:$B$9,"&lt;&gt;"&amp;$P$26,$D$4:$D$9,$P23)</f>
        <v>2</v>
      </c>
      <c r="U23" s="106"/>
      <c r="V23" s="782" t="n">
        <f aca="false">Q23*FactorPts+(GDzero+R23)*FactorGD+S23*FactorFor</f>
        <v>40052040</v>
      </c>
      <c r="W23" s="106" t="n">
        <f aca="false">RANK(V23,V$23:V$25,1)</f>
        <v>2</v>
      </c>
      <c r="X23" s="106" t="n">
        <f aca="false">IF(AND($Q$4=$Q$5,$Q$4=$Q$7,$Q$4&lt;&gt;$Q$6),W23,0)</f>
        <v>0</v>
      </c>
      <c r="Y23" s="106" t="n">
        <f aca="false">IF(AND(V23=V24,V23&lt;&gt;V25),IF(AA23&gt;AA24,3,IF(AA23=AA24,1,0)),IF(AND(V23=V25,V23&lt;&gt;V24),IF(AB23&gt;AB25,3,IF(AB23=AB25,1,0)),""))</f>
        <v>1</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Slovakia</v>
      </c>
      <c r="Q24" s="106" t="n">
        <f aca="false">SUMIFS($H$4:$H$9,$B$4:$B$9,$P24,$D$4:$D$9,"&lt;&gt;"&amp;$P$26)+SUMIFS($I$4:$I$9,$B$4:$B$9,"&lt;&gt;"&amp;$P$26,$D$4:$D$9,$P24)</f>
        <v>0</v>
      </c>
      <c r="R24" s="106" t="n">
        <f aca="false">S24-T24</f>
        <v>-4</v>
      </c>
      <c r="S24" s="106" t="n">
        <f aca="false">SUMIFS($E$4:$E$9,$B$4:$B$9,$P24,$D$4:$D$9,"&lt;&gt;"&amp;$P$26)+SUMIFS($G$4:$G$9,$B$4:$B$9,"&lt;&gt;"&amp;$P$26,$D$4:$D$9,$P24)</f>
        <v>0</v>
      </c>
      <c r="T24" s="106" t="n">
        <f aca="false">SUMIFS($G$4:$G$9,$B$4:$B$9,$P24,$D$4:$D$9,"&lt;&gt;"&amp;$P$26)+SUMIFS($E$4:$E$9,$B$4:$B$9,"&lt;&gt;"&amp;$P$26,$D$4:$D$9,$P24)</f>
        <v>4</v>
      </c>
      <c r="U24" s="106"/>
      <c r="V24" s="782" t="n">
        <f aca="false">Q24*FactorPts+(GDzero+R24)*FactorGD+S24*FactorFor</f>
        <v>46000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Ukraine</v>
      </c>
      <c r="Q25" s="106" t="n">
        <f aca="false">SUMIFS($H$4:$H$9,$B$4:$B$9,$P25,$D$4:$D$9,"&lt;&gt;"&amp;$P$26)+SUMIFS($I$4:$I$9,$B$4:$B$9,"&lt;&gt;"&amp;$P$26,$D$4:$D$9,$P25)</f>
        <v>4</v>
      </c>
      <c r="R25" s="106" t="n">
        <f aca="false">S25-T25</f>
        <v>2</v>
      </c>
      <c r="S25" s="106" t="n">
        <f aca="false">SUMIFS($E$4:$E$9,$B$4:$B$9,$P25,$D$4:$D$9,"&lt;&gt;"&amp;$P$26)+SUMIFS($G$4:$G$9,$B$4:$B$9,"&lt;&gt;"&amp;$P$26,$D$4:$D$9,$P25)</f>
        <v>4</v>
      </c>
      <c r="T25" s="106" t="n">
        <f aca="false">SUMIFS($G$4:$G$9,$B$4:$B$9,$P25,$D$4:$D$9,"&lt;&gt;"&amp;$P$26)+SUMIFS($E$4:$E$9,$B$4:$B$9,"&lt;&gt;"&amp;$P$26,$D$4:$D$9,$P25)</f>
        <v>2</v>
      </c>
      <c r="U25" s="106"/>
      <c r="V25" s="782" t="n">
        <f aca="false">Q25*FactorPts+(GDzero+R25)*FactorGD+S25*FactorFor</f>
        <v>40052040</v>
      </c>
      <c r="W25" s="106" t="n">
        <f aca="false">RANK(V25,V$23:V$25,1)</f>
        <v>2</v>
      </c>
      <c r="X25" s="106" t="n">
        <f aca="false">IF(AND($Q$4=$Q$5,$Q$4=$Q$7,$Q$4&lt;&gt;$Q$6),W25,0)</f>
        <v>0</v>
      </c>
      <c r="Y25" s="106" t="n">
        <f aca="false">IF(AND(V25=V23,V25&lt;&gt;V24),IF(AB25&gt;AB23,3,IF(AB25=AB23,1,0)),IF(AND(V25=V24,V25&lt;&gt;V23),IF(AC25&gt;AC24,3,IF(AC25=AC24,1,0)),""))</f>
        <v>1</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Belgium</v>
      </c>
      <c r="Q28" s="106" t="n">
        <f aca="false">SUMIFS($H$4:$H$9,$B$4:$B$9,$P28,$D$4:$D$9,"&lt;&gt;"&amp;$P$31)+SUMIFS($I$4:$I$9,$B$4:$B$9,"&lt;&gt;"&amp;$P$31,$D$4:$D$9,$P28)</f>
        <v>4</v>
      </c>
      <c r="R28" s="106" t="n">
        <f aca="false">S28-T28</f>
        <v>3</v>
      </c>
      <c r="S28" s="106" t="n">
        <f aca="false">SUMIFS($E$4:$E$9,$B$4:$B$9,$P28,$D$4:$D$9,"&lt;&gt;"&amp;$P$31)+SUMIFS($G$4:$G$9,$B$4:$B$9,"&lt;&gt;"&amp;$P$31,$D$4:$D$9,$P28)</f>
        <v>5</v>
      </c>
      <c r="T28" s="106" t="n">
        <f aca="false">SUMIFS($G$4:$G$9,$B$4:$B$9,$P28,$D$4:$D$9,"&lt;&gt;"&amp;$P$31)+SUMIFS($E$4:$E$9,$B$4:$B$9,"&lt;&gt;"&amp;$P$31,$D$4:$D$9,$P28)</f>
        <v>2</v>
      </c>
      <c r="U28" s="106"/>
      <c r="V28" s="782" t="n">
        <f aca="false">Q28*FactorPts+(GDzero+R28)*FactorGD+S28*FactorFor</f>
        <v>40053050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3</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Romania</v>
      </c>
      <c r="Q29" s="106" t="n">
        <f aca="false">SUMIFS($H$4:$H$9,$B$4:$B$9,$P29,$D$4:$D$9,"&lt;&gt;"&amp;$P$31)+SUMIFS($I$4:$I$9,$B$4:$B$9,"&lt;&gt;"&amp;$P$31,$D$4:$D$9,$P29)</f>
        <v>0</v>
      </c>
      <c r="R29" s="106" t="n">
        <f aca="false">S29-T29</f>
        <v>-7</v>
      </c>
      <c r="S29" s="106" t="n">
        <f aca="false">SUMIFS($E$4:$E$9,$B$4:$B$9,$P29,$D$4:$D$9,"&lt;&gt;"&amp;$P$31)+SUMIFS($G$4:$G$9,$B$4:$B$9,"&lt;&gt;"&amp;$P$31,$D$4:$D$9,$P29)</f>
        <v>0</v>
      </c>
      <c r="T29" s="106" t="n">
        <f aca="false">SUMIFS($G$4:$G$9,$B$4:$B$9,$P29,$D$4:$D$9,"&lt;&gt;"&amp;$P$31)+SUMIFS($E$4:$E$9,$B$4:$B$9,"&lt;&gt;"&amp;$P$31,$D$4:$D$9,$P29)</f>
        <v>7</v>
      </c>
      <c r="U29" s="106"/>
      <c r="V29" s="782" t="n">
        <f aca="false">Q29*FactorPts+(GDzero+R29)*FactorGD+S29*FactorFor</f>
        <v>43000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Ukraine</v>
      </c>
      <c r="Q30" s="106" t="n">
        <f aca="false">SUMIFS($H$4:$H$9,$B$4:$B$9,$P30,$D$4:$D$9,"&lt;&gt;"&amp;$P$31)+SUMIFS($I$4:$I$9,$B$4:$B$9,"&lt;&gt;"&amp;$P$31,$D$4:$D$9,$P30)</f>
        <v>4</v>
      </c>
      <c r="R30" s="106" t="n">
        <f aca="false">S30-T30</f>
        <v>4</v>
      </c>
      <c r="S30" s="106" t="n">
        <f aca="false">SUMIFS($E$4:$E$9,$B$4:$B$9,$P30,$D$4:$D$9,"&lt;&gt;"&amp;$P$31)+SUMIFS($G$4:$G$9,$B$4:$B$9,"&lt;&gt;"&amp;$P$31,$D$4:$D$9,$P30)</f>
        <v>6</v>
      </c>
      <c r="T30" s="106" t="n">
        <f aca="false">SUMIFS($G$4:$G$9,$B$4:$B$9,$P30,$D$4:$D$9,"&lt;&gt;"&amp;$P$31)+SUMIFS($E$4:$E$9,$B$4:$B$9,"&lt;&gt;"&amp;$P$31,$D$4:$D$9,$P30)</f>
        <v>2</v>
      </c>
      <c r="U30" s="106"/>
      <c r="V30" s="782" t="n">
        <f aca="false">Q30*FactorPts+(GDzero+R30)*FactorGD+S30*FactorFor</f>
        <v>40054060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4</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Slovakia</v>
      </c>
      <c r="Q33" s="106" t="n">
        <f aca="false">SUMIFS($H$4:$H$9,$B$4:$B$9,$P33,$D$4:$D$9,"&lt;&gt;"&amp;$P$36)+SUMIFS($I$4:$I$9,$B$4:$B$9,"&lt;&gt;"&amp;$P$36,$D$4:$D$9,$P33)</f>
        <v>3</v>
      </c>
      <c r="R33" s="106" t="n">
        <f aca="false">S33-T33</f>
        <v>0</v>
      </c>
      <c r="S33" s="106" t="n">
        <f aca="false">SUMIFS($E$4:$E$9,$B$4:$B$9,$P33,$D$4:$D$9,"&lt;&gt;"&amp;$P$36)+SUMIFS($G$4:$G$9,$B$4:$B$9,"&lt;&gt;"&amp;$P$36,$D$4:$D$9,$P33)</f>
        <v>2</v>
      </c>
      <c r="T33" s="106" t="n">
        <f aca="false">SUMIFS($G$4:$G$9,$B$4:$B$9,$P33,$D$4:$D$9,"&lt;&gt;"&amp;$P$36)+SUMIFS($E$4:$E$9,$B$4:$B$9,"&lt;&gt;"&amp;$P$36,$D$4:$D$9,$P33)</f>
        <v>2</v>
      </c>
      <c r="U33" s="106"/>
      <c r="V33" s="782" t="n">
        <f aca="false">Q33*FactorPts+(GDzero+R33)*FactorGD+S33*FactorFor</f>
        <v>30050020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Romania</v>
      </c>
      <c r="Q34" s="106" t="n">
        <f aca="false">SUMIFS($H$4:$H$9,$B$4:$B$9,$P34,$D$4:$D$9,"&lt;&gt;"&amp;$P$36)+SUMIFS($I$4:$I$9,$B$4:$B$9,"&lt;&gt;"&amp;$P$36,$D$4:$D$9,$P34)</f>
        <v>0</v>
      </c>
      <c r="R34" s="106" t="n">
        <f aca="false">S34-T34</f>
        <v>-6</v>
      </c>
      <c r="S34" s="106" t="n">
        <f aca="false">SUMIFS($E$4:$E$9,$B$4:$B$9,$P34,$D$4:$D$9,"&lt;&gt;"&amp;$P$36)+SUMIFS($G$4:$G$9,$B$4:$B$9,"&lt;&gt;"&amp;$P$36,$D$4:$D$9,$P34)</f>
        <v>0</v>
      </c>
      <c r="T34" s="106" t="n">
        <f aca="false">SUMIFS($G$4:$G$9,$B$4:$B$9,$P34,$D$4:$D$9,"&lt;&gt;"&amp;$P$36)+SUMIFS($E$4:$E$9,$B$4:$B$9,"&lt;&gt;"&amp;$P$36,$D$4:$D$9,$P34)</f>
        <v>6</v>
      </c>
      <c r="U34" s="106"/>
      <c r="V34" s="782" t="n">
        <f aca="false">Q34*FactorPts+(GDzero+R34)*FactorGD+S34*FactorFor</f>
        <v>44000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6</v>
      </c>
      <c r="R35" s="106" t="n">
        <f aca="false">S35-T35</f>
        <v>6</v>
      </c>
      <c r="S35" s="106" t="n">
        <f aca="false">SUMIFS($E$4:$E$9,$B$4:$B$9,$P35,$D$4:$D$9,"&lt;&gt;"&amp;$P$36)+SUMIFS($G$4:$G$9,$B$4:$B$9,"&lt;&gt;"&amp;$P$36,$D$4:$D$9,$P35)</f>
        <v>6</v>
      </c>
      <c r="T35" s="106" t="n">
        <f aca="false">SUMIFS($G$4:$G$9,$B$4:$B$9,$P35,$D$4:$D$9,"&lt;&gt;"&amp;$P$36)+SUMIFS($E$4:$E$9,$B$4:$B$9,"&lt;&gt;"&amp;$P$36,$D$4:$D$9,$P35)</f>
        <v>0</v>
      </c>
      <c r="U35" s="106"/>
      <c r="V35" s="782" t="n">
        <f aca="false">Q35*FactorPts+(GDzero+R35)*FactorGD+S35*FactorFor</f>
        <v>60056060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4</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603</v>
      </c>
      <c r="Q1" s="733" t="s">
        <v>64</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Türkiye</v>
      </c>
      <c r="C4" s="735" t="s">
        <v>73</v>
      </c>
      <c r="D4" s="736" t="str">
        <f aca="true">INDIRECT("'"&amp;References!$A$1&amp;"'!"&amp;$D$1&amp;References!$G5)</f>
        <v>Georgia</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Türkiye</v>
      </c>
      <c r="Q4" s="106" t="n">
        <f aca="false">SUMIF($B$4:$B$9,P4,$H$4:$H$9)+SUMIF($D$4:$D$9,P4,$I$4:$I$9)</f>
        <v>3</v>
      </c>
      <c r="R4" s="106" t="n">
        <f aca="false">S4-T4</f>
        <v>-4</v>
      </c>
      <c r="S4" s="106" t="n">
        <f aca="false">SUMIF($B$4:$B$9,$P4,$E$4:$E$9)+SUMIF($D$4:$D$9,$P4,$G$4:$G$9)</f>
        <v>2</v>
      </c>
      <c r="T4" s="106" t="n">
        <f aca="false">SUMIF($B$4:$B$9,$P4,$G$4:$G$9)+SUMIF($D$4:$D$9,$P4,$E$4:$E$9)</f>
        <v>6</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30046020.0010934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30046020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73</v>
      </c>
      <c r="D5" s="743" t="str">
        <f aca="true">INDIRECT("'"&amp;References!$A$1&amp;"'!"&amp;$D$1&amp;References!$G6)</f>
        <v>Czechia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Georgia</v>
      </c>
      <c r="Q5" s="106" t="n">
        <f aca="false">SUMIF($B$4:$B$9,P5,$H$4:$H$9)+SUMIF($D$4:$D$9,P5,$I$4:$I$9)</f>
        <v>0</v>
      </c>
      <c r="R5" s="106" t="n">
        <f aca="false">S5-T5</f>
        <v>-9</v>
      </c>
      <c r="S5" s="106" t="n">
        <f aca="false">SUMIF($B$4:$B$9,$P5,$E$4:$E$9)+SUMIF($D$4:$D$9,$P5,$G$4:$G$9)</f>
        <v>1</v>
      </c>
      <c r="T5" s="106" t="n">
        <f aca="false">SUMIF($B$4:$B$9,$P5,$G$4:$G$9)+SUMIF($D$4:$D$9,$P5,$E$4:$E$9)</f>
        <v>10</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41010.0000663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41010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73</v>
      </c>
      <c r="D6" s="743" t="str">
        <f aca="true">INDIRECT("'"&amp;References!$A$1&amp;"'!"&amp;$D$1&amp;References!$G7)</f>
        <v>Czechia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3</v>
      </c>
      <c r="H6" s="106" t="n">
        <f aca="false">IF($M6&gt;0,IF($E6&gt;$G6,3,IF($E6=$G6,1,0)),0)</f>
        <v>0</v>
      </c>
      <c r="I6" s="106" t="n">
        <f aca="false">IF($M6&gt;0,IF($E6&lt;$G6,3,IF($E6=$G6,1,0)),0)</f>
        <v>3</v>
      </c>
      <c r="L6" s="33"/>
      <c r="M6" s="106" t="n">
        <f aca="false">IF(AND($E6&lt;&gt;"",$G6&lt;&gt;""),1,0)</f>
        <v>1</v>
      </c>
      <c r="N6" s="106"/>
      <c r="O6" s="106" t="s">
        <v>74</v>
      </c>
      <c r="P6" s="738" t="str">
        <f aca="false">VLOOKUP($Q$1&amp;ROW($A3),Groups!$B$7:$D$35,3,0)</f>
        <v>Portugal</v>
      </c>
      <c r="Q6" s="106" t="n">
        <f aca="false">SUMIF($B$4:$B$9,P6,$H$4:$H$9)+SUMIF($D$4:$D$9,P6,$I$4:$I$9)</f>
        <v>9</v>
      </c>
      <c r="R6" s="106" t="n">
        <f aca="false">S6-T6</f>
        <v>11</v>
      </c>
      <c r="S6" s="106" t="n">
        <f aca="false">SUMIF($B$4:$B$9,$P6,$E$4:$E$9)+SUMIF($D$4:$D$9,$P6,$G$4:$G$9)</f>
        <v>11</v>
      </c>
      <c r="T6" s="106" t="n">
        <f aca="false">SUMIF($B$4:$B$9,$P6,$G$4:$G$9)+SUMIF($D$4:$D$9,$P6,$E$4:$E$9)</f>
        <v>0</v>
      </c>
      <c r="U6" s="106" t="n">
        <f aca="false">COUNTIFS($B$4:$B$9,$P6,$H$4:$H$9,"=3")+COUNTIFS($D$4:$D$9,$P6,$I$4:$I$9,"=3")</f>
        <v>3</v>
      </c>
      <c r="V6" s="739" t="n">
        <f aca="false">$Q6*FactorPts+(GDzero+$R6)*FactorGD+$S6*FactorFor+$U6*FactorWins+$W6*FactorDirC3+$X6*FactorDirC2+$Y6*FactorDirC43+$Z6*FactorDirC42+$AA6*FactorDirC42+$AB6*FactorFairPlay+$AE6*FactorPenalty+(100-$AF6)*($M$10&gt;0)*FactorRank+(8-ROW())*FactorRow</f>
        <v>90061110.0030992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90061110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73</v>
      </c>
      <c r="D7" s="743" t="str">
        <f aca="true">INDIRECT("'"&amp;References!$A$1&amp;"'!"&amp;$D$1&amp;References!$G8)</f>
        <v>Portugal</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4</v>
      </c>
      <c r="H7" s="106" t="n">
        <f aca="false">IF($M7&gt;0,IF($E7&gt;$G7,3,IF($E7=$G7,1,0)),0)</f>
        <v>0</v>
      </c>
      <c r="I7" s="106" t="n">
        <f aca="false">IF($M7&gt;0,IF($E7&lt;$G7,3,IF($E7=$G7,1,0)),0)</f>
        <v>3</v>
      </c>
      <c r="L7" s="33"/>
      <c r="M7" s="106" t="n">
        <f aca="false">IF(AND($E7&lt;&gt;"",$G7&lt;&gt;""),1,0)</f>
        <v>1</v>
      </c>
      <c r="N7" s="106"/>
      <c r="O7" s="106" t="s">
        <v>75</v>
      </c>
      <c r="P7" s="738" t="str">
        <f aca="false">VLOOKUP($Q$1&amp;ROW($A4),Groups!$B$7:$D$35,3,0)</f>
        <v>Czechia</v>
      </c>
      <c r="Q7" s="106" t="n">
        <f aca="false">SUMIF($B$4:$B$9,P7,$H$4:$H$9)+SUMIF($D$4:$D$9,P7,$I$4:$I$9)</f>
        <v>6</v>
      </c>
      <c r="R7" s="106" t="n">
        <f aca="false">S7-T7</f>
        <v>2</v>
      </c>
      <c r="S7" s="106" t="n">
        <f aca="false">SUMIF($B$4:$B$9,$P7,$E$4:$E$9)+SUMIF($D$4:$D$9,$P7,$G$4:$G$9)</f>
        <v>5</v>
      </c>
      <c r="T7" s="106" t="n">
        <f aca="false">SUMIF($B$4:$B$9,$P7,$G$4:$G$9)+SUMIF($D$4:$D$9,$P7,$E$4:$E$9)</f>
        <v>3</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60052050.0020831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60052050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73</v>
      </c>
      <c r="D8" s="743" t="str">
        <f aca="true">INDIRECT("'"&amp;References!$A$1&amp;"'!"&amp;$D$1&amp;References!$G9)</f>
        <v>Portugal</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5</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73</v>
      </c>
      <c r="D9" s="743" t="str">
        <f aca="true">INDIRECT("'"&amp;References!$A$1&amp;"'!"&amp;$D$1&amp;References!$G10)</f>
        <v>Türkiye</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Portugal</v>
      </c>
      <c r="Q11" s="751" t="n">
        <f aca="false">INDEX(Q$4:Q$7,MATCH($V11,$V$4:$V$7,0))</f>
        <v>9</v>
      </c>
      <c r="R11" s="752" t="n">
        <f aca="false">INDEX(R$4:R$7,MATCH($V11,$V$4:$V$7,0))</f>
        <v>11</v>
      </c>
      <c r="S11" s="752" t="n">
        <f aca="false">INDEX(S$4:S$7,MATCH($V11,$V$4:$V$7,0))</f>
        <v>11</v>
      </c>
      <c r="T11" s="752" t="n">
        <f aca="false">INDEX(T$4:T$7,MATCH($V11,$V$4:$V$7,0))</f>
        <v>0</v>
      </c>
      <c r="U11" s="752" t="n">
        <f aca="false">INDEX(U$4:U$7,MATCH($V11,$V$4:$V$7,0))</f>
        <v>3</v>
      </c>
      <c r="V11" s="753" t="n">
        <f aca="false">LARGE($V$4:$V$7,ROW(A1))</f>
        <v>90061110.0030992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Czechia</v>
      </c>
      <c r="Q12" s="135" t="n">
        <f aca="false">INDEX(Q$4:Q$7,MATCH($V12,$V$4:$V$7,0))</f>
        <v>6</v>
      </c>
      <c r="R12" s="106" t="n">
        <f aca="false">INDEX(R$4:R$7,MATCH($V12,$V$4:$V$7,0))</f>
        <v>2</v>
      </c>
      <c r="S12" s="106" t="n">
        <f aca="false">INDEX(S$4:S$7,MATCH($V12,$V$4:$V$7,0))</f>
        <v>5</v>
      </c>
      <c r="T12" s="106" t="n">
        <f aca="false">INDEX(T$4:T$7,MATCH($V12,$V$4:$V$7,0))</f>
        <v>3</v>
      </c>
      <c r="U12" s="106" t="n">
        <f aca="false">INDEX(U$4:U$7,MATCH($V12,$V$4:$V$7,0))</f>
        <v>2</v>
      </c>
      <c r="V12" s="760" t="n">
        <f aca="false">LARGE($V$4:$V$7,ROW(A2))</f>
        <v>60052050.0020831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Türkiye</v>
      </c>
      <c r="Q13" s="135" t="n">
        <f aca="false">INDEX(Q$4:Q$7,MATCH($V13,$V$4:$V$7,0))</f>
        <v>3</v>
      </c>
      <c r="R13" s="106" t="n">
        <f aca="false">INDEX(R$4:R$7,MATCH($V13,$V$4:$V$7,0))</f>
        <v>-4</v>
      </c>
      <c r="S13" s="106" t="n">
        <f aca="false">INDEX(S$4:S$7,MATCH($V13,$V$4:$V$7,0))</f>
        <v>2</v>
      </c>
      <c r="T13" s="106" t="n">
        <f aca="false">INDEX(T$4:T$7,MATCH($V13,$V$4:$V$7,0))</f>
        <v>6</v>
      </c>
      <c r="U13" s="106" t="n">
        <f aca="false">INDEX(U$4:U$7,MATCH($V13,$V$4:$V$7,0))</f>
        <v>1</v>
      </c>
      <c r="V13" s="760" t="n">
        <f aca="false">LARGE($V$4:$V$7,ROW(A3))</f>
        <v>30046020.0010934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Georgia</v>
      </c>
      <c r="Q14" s="765" t="n">
        <f aca="false">INDEX(Q$4:Q$7,MATCH($V14,$V$4:$V$7,0))</f>
        <v>0</v>
      </c>
      <c r="R14" s="766" t="n">
        <f aca="false">INDEX(R$4:R$7,MATCH($V14,$V$4:$V$7,0))</f>
        <v>-9</v>
      </c>
      <c r="S14" s="766" t="n">
        <f aca="false">INDEX(S$4:S$7,MATCH($V14,$V$4:$V$7,0))</f>
        <v>1</v>
      </c>
      <c r="T14" s="766" t="n">
        <f aca="false">INDEX(T$4:T$7,MATCH($V14,$V$4:$V$7,0))</f>
        <v>10</v>
      </c>
      <c r="U14" s="766" t="n">
        <f aca="false">INDEX(U$4:U$7,MATCH($V14,$V$4:$V$7,0))</f>
        <v>0</v>
      </c>
      <c r="V14" s="767" t="n">
        <f aca="false">LARGE($V$4:$V$7,ROW(A4))</f>
        <v>41010.0000663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2</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3</v>
      </c>
      <c r="R18" s="106" t="n">
        <f aca="false">S18-T18</f>
        <v>-2</v>
      </c>
      <c r="S18" s="106" t="n">
        <f aca="false">SUMIFS($E$4:$E$9,$B$4:$B$9,$P18,$D$4:$D$9,"&lt;&gt;"&amp;$P$21)+SUMIFS($G$4:$G$9,$B$4:$B$9,"&lt;&gt;"&amp;$P$21,$D$4:$D$9,$P18)</f>
        <v>2</v>
      </c>
      <c r="T18" s="106" t="n">
        <f aca="false">SUMIFS($G$4:$G$9,$B$4:$B$9,$P18,$D$4:$D$9,"&lt;&gt;"&amp;$P$21)+SUMIFS($E$4:$E$9,$B$4:$B$9,"&lt;&gt;"&amp;$P$21,$D$4:$D$9,$P18)</f>
        <v>4</v>
      </c>
      <c r="U18" s="106"/>
      <c r="V18" s="782" t="n">
        <f aca="false">Q18*FactorPts+(GDzero+R18)*FactorGD+S18*FactorFor</f>
        <v>30048020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0</v>
      </c>
      <c r="I19" s="787"/>
      <c r="J19" s="106" t="n">
        <f aca="false">SUMIFS($E$4:$E$9,$B$4:$B$9,$P$5,$D$4:$D$9,$P$6)+SUMIFS($G$4:$G$9,$B$4:$B$9,$P$6,$D$4:$D$9,$P$5)</f>
        <v>0</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0</v>
      </c>
      <c r="R19" s="106" t="n">
        <f aca="false">S19-T19</f>
        <v>-7</v>
      </c>
      <c r="S19" s="106" t="n">
        <f aca="false">SUMIFS($E$4:$E$9,$B$4:$B$9,$P19,$D$4:$D$9,"&lt;&gt;"&amp;$P$21)+SUMIFS($G$4:$G$9,$B$4:$B$9,"&lt;&gt;"&amp;$P$21,$D$4:$D$9,$P19)</f>
        <v>0</v>
      </c>
      <c r="T19" s="106" t="n">
        <f aca="false">SUMIFS($G$4:$G$9,$B$4:$B$9,$P19,$D$4:$D$9,"&lt;&gt;"&amp;$P$21)+SUMIFS($E$4:$E$9,$B$4:$B$9,"&lt;&gt;"&amp;$P$21,$D$4:$D$9,$P19)</f>
        <v>7</v>
      </c>
      <c r="U19" s="106"/>
      <c r="V19" s="782" t="n">
        <f aca="false">Q19*FactorPts+(GDzero+R19)*FactorGD+S19*FactorFor</f>
        <v>43000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4</v>
      </c>
      <c r="I20" s="106" t="n">
        <f aca="false">SUMIFS($E$4:$E$9,$B$4:$B$9,$P$6,$D$4:$D$9,$P$5)+SUMIFS($G$4:$G$9,$B$4:$B$9,$P$5,$D$4:$D$9,$P$6)</f>
        <v>5</v>
      </c>
      <c r="J20" s="787"/>
      <c r="K20" s="788" t="n">
        <f aca="false">SUMIFS($E$4:$E$9,$B$4:$B$9,$P$6,$D$4:$D$9,$P$7)+SUMIFS($G$4:$G$9,$B$4:$B$9,$P$7,$D$4:$D$9,$P$6)</f>
        <v>2</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9</v>
      </c>
      <c r="S20" s="106" t="n">
        <f aca="false">SUMIFS($E$4:$E$9,$B$4:$B$9,$P20,$D$4:$D$9,"&lt;&gt;"&amp;$P$21)+SUMIFS($G$4:$G$9,$B$4:$B$9,"&lt;&gt;"&amp;$P$21,$D$4:$D$9,$P20)</f>
        <v>9</v>
      </c>
      <c r="T20" s="106" t="n">
        <f aca="false">SUMIFS($G$4:$G$9,$B$4:$B$9,$P20,$D$4:$D$9,"&lt;&gt;"&amp;$P$21)+SUMIFS($E$4:$E$9,$B$4:$B$9,"&lt;&gt;"&amp;$P$21,$D$4:$D$9,$P20)</f>
        <v>0</v>
      </c>
      <c r="U20" s="106"/>
      <c r="V20" s="782" t="n">
        <f aca="false">Q20*FactorPts+(GDzero+R20)*FactorGD+S20*FactorFor</f>
        <v>60059090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4</v>
      </c>
      <c r="AC20" s="791" t="n">
        <f aca="false">$I$20</f>
        <v>5</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2</v>
      </c>
      <c r="I21" s="766" t="n">
        <f aca="false">SUMIFS($E$4:$E$9,$B$4:$B$9,$P$7,$D$4:$D$9,$P$5)+SUMIFS($G$4:$G$9,$B$4:$B$9,$P$5,$D$4:$D$9,$P$7)</f>
        <v>3</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Türkiye</v>
      </c>
      <c r="Q23" s="106" t="n">
        <f aca="false">SUMIFS($H$4:$H$9,$B$4:$B$9,$P23,$D$4:$D$9,"&lt;&gt;"&amp;$P$26)+SUMIFS($I$4:$I$9,$B$4:$B$9,"&lt;&gt;"&amp;$P$26,$D$4:$D$9,$P23)</f>
        <v>3</v>
      </c>
      <c r="R23" s="106" t="n">
        <f aca="false">S23-T23</f>
        <v>0</v>
      </c>
      <c r="S23" s="106" t="n">
        <f aca="false">SUMIFS($E$4:$E$9,$B$4:$B$9,$P23,$D$4:$D$9,"&lt;&gt;"&amp;$P$26)+SUMIFS($G$4:$G$9,$B$4:$B$9,"&lt;&gt;"&amp;$P$26,$D$4:$D$9,$P23)</f>
        <v>2</v>
      </c>
      <c r="T23" s="106" t="n">
        <f aca="false">SUMIFS($G$4:$G$9,$B$4:$B$9,$P23,$D$4:$D$9,"&lt;&gt;"&amp;$P$26)+SUMIFS($E$4:$E$9,$B$4:$B$9,"&lt;&gt;"&amp;$P$26,$D$4:$D$9,$P23)</f>
        <v>2</v>
      </c>
      <c r="U23" s="106"/>
      <c r="V23" s="782" t="n">
        <f aca="false">Q23*FactorPts+(GDzero+R23)*FactorGD+S23*FactorFor</f>
        <v>30050020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Georgia</v>
      </c>
      <c r="Q24" s="106" t="n">
        <f aca="false">SUMIFS($H$4:$H$9,$B$4:$B$9,$P24,$D$4:$D$9,"&lt;&gt;"&amp;$P$26)+SUMIFS($I$4:$I$9,$B$4:$B$9,"&lt;&gt;"&amp;$P$26,$D$4:$D$9,$P24)</f>
        <v>0</v>
      </c>
      <c r="R24" s="106" t="n">
        <f aca="false">S24-T24</f>
        <v>-4</v>
      </c>
      <c r="S24" s="106" t="n">
        <f aca="false">SUMIFS($E$4:$E$9,$B$4:$B$9,$P24,$D$4:$D$9,"&lt;&gt;"&amp;$P$26)+SUMIFS($G$4:$G$9,$B$4:$B$9,"&lt;&gt;"&amp;$P$26,$D$4:$D$9,$P24)</f>
        <v>1</v>
      </c>
      <c r="T24" s="106" t="n">
        <f aca="false">SUMIFS($G$4:$G$9,$B$4:$B$9,$P24,$D$4:$D$9,"&lt;&gt;"&amp;$P$26)+SUMIFS($E$4:$E$9,$B$4:$B$9,"&lt;&gt;"&amp;$P$26,$D$4:$D$9,$P24)</f>
        <v>5</v>
      </c>
      <c r="U24" s="106"/>
      <c r="V24" s="782" t="n">
        <f aca="false">Q24*FactorPts+(GDzero+R24)*FactorGD+S24*FactorFor</f>
        <v>46010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Czechia</v>
      </c>
      <c r="Q25" s="106" t="n">
        <f aca="false">SUMIFS($H$4:$H$9,$B$4:$B$9,$P25,$D$4:$D$9,"&lt;&gt;"&amp;$P$26)+SUMIFS($I$4:$I$9,$B$4:$B$9,"&lt;&gt;"&amp;$P$26,$D$4:$D$9,$P25)</f>
        <v>6</v>
      </c>
      <c r="R25" s="106" t="n">
        <f aca="false">S25-T25</f>
        <v>4</v>
      </c>
      <c r="S25" s="106" t="n">
        <f aca="false">SUMIFS($E$4:$E$9,$B$4:$B$9,$P25,$D$4:$D$9,"&lt;&gt;"&amp;$P$26)+SUMIFS($G$4:$G$9,$B$4:$B$9,"&lt;&gt;"&amp;$P$26,$D$4:$D$9,$P25)</f>
        <v>5</v>
      </c>
      <c r="T25" s="106" t="n">
        <f aca="false">SUMIFS($G$4:$G$9,$B$4:$B$9,$P25,$D$4:$D$9,"&lt;&gt;"&amp;$P$26)+SUMIFS($E$4:$E$9,$B$4:$B$9,"&lt;&gt;"&amp;$P$26,$D$4:$D$9,$P25)</f>
        <v>1</v>
      </c>
      <c r="U25" s="106"/>
      <c r="V25" s="782" t="n">
        <f aca="false">Q25*FactorPts+(GDzero+R25)*FactorGD+S25*FactorFor</f>
        <v>60054050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3</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Türkiye</v>
      </c>
      <c r="Q28" s="106" t="n">
        <f aca="false">SUMIFS($H$4:$H$9,$B$4:$B$9,$P28,$D$4:$D$9,"&lt;&gt;"&amp;$P$31)+SUMIFS($I$4:$I$9,$B$4:$B$9,"&lt;&gt;"&amp;$P$31,$D$4:$D$9,$P28)</f>
        <v>0</v>
      </c>
      <c r="R28" s="106" t="n">
        <f aca="false">S28-T28</f>
        <v>-6</v>
      </c>
      <c r="S28" s="106" t="n">
        <f aca="false">SUMIFS($E$4:$E$9,$B$4:$B$9,$P28,$D$4:$D$9,"&lt;&gt;"&amp;$P$31)+SUMIFS($G$4:$G$9,$B$4:$B$9,"&lt;&gt;"&amp;$P$31,$D$4:$D$9,$P28)</f>
        <v>0</v>
      </c>
      <c r="T28" s="106" t="n">
        <f aca="false">SUMIFS($G$4:$G$9,$B$4:$B$9,$P28,$D$4:$D$9,"&lt;&gt;"&amp;$P$31)+SUMIFS($E$4:$E$9,$B$4:$B$9,"&lt;&gt;"&amp;$P$31,$D$4:$D$9,$P28)</f>
        <v>6</v>
      </c>
      <c r="U28" s="106"/>
      <c r="V28" s="782" t="n">
        <f aca="false">Q28*FactorPts+(GDzero+R28)*FactorGD+S28*FactorFor</f>
        <v>44000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Portugal</v>
      </c>
      <c r="Q29" s="106" t="n">
        <f aca="false">SUMIFS($H$4:$H$9,$B$4:$B$9,$P29,$D$4:$D$9,"&lt;&gt;"&amp;$P$31)+SUMIFS($I$4:$I$9,$B$4:$B$9,"&lt;&gt;"&amp;$P$31,$D$4:$D$9,$P29)</f>
        <v>6</v>
      </c>
      <c r="R29" s="106" t="n">
        <f aca="false">S29-T29</f>
        <v>6</v>
      </c>
      <c r="S29" s="106" t="n">
        <f aca="false">SUMIFS($E$4:$E$9,$B$4:$B$9,$P29,$D$4:$D$9,"&lt;&gt;"&amp;$P$31)+SUMIFS($G$4:$G$9,$B$4:$B$9,"&lt;&gt;"&amp;$P$31,$D$4:$D$9,$P29)</f>
        <v>6</v>
      </c>
      <c r="T29" s="106" t="n">
        <f aca="false">SUMIFS($G$4:$G$9,$B$4:$B$9,$P29,$D$4:$D$9,"&lt;&gt;"&amp;$P$31)+SUMIFS($E$4:$E$9,$B$4:$B$9,"&lt;&gt;"&amp;$P$31,$D$4:$D$9,$P29)</f>
        <v>0</v>
      </c>
      <c r="U29" s="106"/>
      <c r="V29" s="782" t="n">
        <f aca="false">Q29*FactorPts+(GDzero+R29)*FactorGD+S29*FactorFor</f>
        <v>60056060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4</v>
      </c>
      <c r="AB29" s="106"/>
      <c r="AC29" s="791" t="n">
        <f aca="false">$K$20</f>
        <v>2</v>
      </c>
      <c r="AD29" s="106" t="n">
        <f aca="false">IF(AND($AF$16,$AD$4=$AD$6,$AD$4=$AD$7,$AD$4&lt;&gt;$AD$5),W29,0)</f>
        <v>0</v>
      </c>
      <c r="AE29" s="106" t="str">
        <f aca="false">IF(AD29&gt;0,Y29,"")</f>
        <v/>
      </c>
    </row>
    <row r="30" customFormat="false" ht="14.5" hidden="false" customHeight="false" outlineLevel="0" collapsed="false">
      <c r="O30" s="106" t="s">
        <v>74</v>
      </c>
      <c r="P30" s="0" t="str">
        <f aca="false">$P$7</f>
        <v>Czechia</v>
      </c>
      <c r="Q30" s="106" t="n">
        <f aca="false">SUMIFS($H$4:$H$9,$B$4:$B$9,$P30,$D$4:$D$9,"&lt;&gt;"&amp;$P$31)+SUMIFS($I$4:$I$9,$B$4:$B$9,"&lt;&gt;"&amp;$P$31,$D$4:$D$9,$P30)</f>
        <v>3</v>
      </c>
      <c r="R30" s="106" t="n">
        <f aca="false">S30-T30</f>
        <v>0</v>
      </c>
      <c r="S30" s="106" t="n">
        <f aca="false">SUMIFS($E$4:$E$9,$B$4:$B$9,$P30,$D$4:$D$9,"&lt;&gt;"&amp;$P$31)+SUMIFS($G$4:$G$9,$B$4:$B$9,"&lt;&gt;"&amp;$P$31,$D$4:$D$9,$P30)</f>
        <v>2</v>
      </c>
      <c r="T30" s="106" t="n">
        <f aca="false">SUMIFS($G$4:$G$9,$B$4:$B$9,$P30,$D$4:$D$9,"&lt;&gt;"&amp;$P$31)+SUMIFS($E$4:$E$9,$B$4:$B$9,"&lt;&gt;"&amp;$P$31,$D$4:$D$9,$P30)</f>
        <v>2</v>
      </c>
      <c r="U30" s="106"/>
      <c r="V30" s="782" t="n">
        <f aca="false">Q30*FactorPts+(GDzero+R30)*FactorGD+S30*FactorFor</f>
        <v>30050020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Georgia</v>
      </c>
      <c r="Q33" s="106" t="n">
        <f aca="false">SUMIFS($H$4:$H$9,$B$4:$B$9,$P33,$D$4:$D$9,"&lt;&gt;"&amp;$P$36)+SUMIFS($I$4:$I$9,$B$4:$B$9,"&lt;&gt;"&amp;$P$36,$D$4:$D$9,$P33)</f>
        <v>0</v>
      </c>
      <c r="R33" s="106" t="n">
        <f aca="false">S33-T33</f>
        <v>-7</v>
      </c>
      <c r="S33" s="106" t="n">
        <f aca="false">SUMIFS($E$4:$E$9,$B$4:$B$9,$P33,$D$4:$D$9,"&lt;&gt;"&amp;$P$36)+SUMIFS($G$4:$G$9,$B$4:$B$9,"&lt;&gt;"&amp;$P$36,$D$4:$D$9,$P33)</f>
        <v>1</v>
      </c>
      <c r="T33" s="106" t="n">
        <f aca="false">SUMIFS($G$4:$G$9,$B$4:$B$9,$P33,$D$4:$D$9,"&lt;&gt;"&amp;$P$36)+SUMIFS($E$4:$E$9,$B$4:$B$9,"&lt;&gt;"&amp;$P$36,$D$4:$D$9,$P33)</f>
        <v>8</v>
      </c>
      <c r="U33" s="106"/>
      <c r="V33" s="782" t="n">
        <f aca="false">Q33*FactorPts+(GDzero+R33)*FactorGD+S33*FactorFor</f>
        <v>43010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Portugal</v>
      </c>
      <c r="Q34" s="106" t="n">
        <f aca="false">SUMIFS($H$4:$H$9,$B$4:$B$9,$P34,$D$4:$D$9,"&lt;&gt;"&amp;$P$36)+SUMIFS($I$4:$I$9,$B$4:$B$9,"&lt;&gt;"&amp;$P$36,$D$4:$D$9,$P34)</f>
        <v>6</v>
      </c>
      <c r="R34" s="106" t="n">
        <f aca="false">S34-T34</f>
        <v>7</v>
      </c>
      <c r="S34" s="106" t="n">
        <f aca="false">SUMIFS($E$4:$E$9,$B$4:$B$9,$P34,$D$4:$D$9,"&lt;&gt;"&amp;$P$36)+SUMIFS($G$4:$G$9,$B$4:$B$9,"&lt;&gt;"&amp;$P$36,$D$4:$D$9,$P34)</f>
        <v>7</v>
      </c>
      <c r="T34" s="106" t="n">
        <f aca="false">SUMIFS($G$4:$G$9,$B$4:$B$9,$P34,$D$4:$D$9,"&lt;&gt;"&amp;$P$36)+SUMIFS($E$4:$E$9,$B$4:$B$9,"&lt;&gt;"&amp;$P$36,$D$4:$D$9,$P34)</f>
        <v>0</v>
      </c>
      <c r="U34" s="106"/>
      <c r="V34" s="782" t="n">
        <f aca="false">Q34*FactorPts+(GDzero+R34)*FactorGD+S34*FactorFor</f>
        <v>60057070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5</v>
      </c>
      <c r="AB34" s="106"/>
      <c r="AC34" s="79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3</v>
      </c>
      <c r="R35" s="106" t="n">
        <f aca="false">S35-T35</f>
        <v>0</v>
      </c>
      <c r="S35" s="106" t="n">
        <f aca="false">SUMIFS($E$4:$E$9,$B$4:$B$9,$P35,$D$4:$D$9,"&lt;&gt;"&amp;$P$36)+SUMIFS($G$4:$G$9,$B$4:$B$9,"&lt;&gt;"&amp;$P$36,$D$4:$D$9,$P35)</f>
        <v>3</v>
      </c>
      <c r="T35" s="106" t="n">
        <f aca="false">SUMIFS($G$4:$G$9,$B$4:$B$9,$P35,$D$4:$D$9,"&lt;&gt;"&amp;$P$36)+SUMIFS($E$4:$E$9,$B$4:$B$9,"&lt;&gt;"&amp;$P$36,$D$4:$D$9,$P35)</f>
        <v>3</v>
      </c>
      <c r="U35" s="106"/>
      <c r="V35" s="782" t="n">
        <f aca="false">Q35*FactorPts+(GDzero+R35)*FactorGD+S35*FactorFor</f>
        <v>30050030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2024-06-08T17:19:32Z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