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C:\Users\matut\Downloads\"/>
    </mc:Choice>
  </mc:AlternateContent>
  <xr:revisionPtr revIDLastSave="0" documentId="13_ncr:1_{53BA3CD3-0723-4220-B3E3-167DEB70AF0D}" xr6:coauthVersionLast="47" xr6:coauthVersionMax="47" xr10:uidLastSave="{00000000-0000-0000-0000-000000000000}"/>
  <bookViews>
    <workbookView xWindow="-120" yWindow="-120" windowWidth="29040" windowHeight="1572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49" i="39"/>
  <c r="F51" i="39"/>
  <c r="G63" i="39"/>
  <c r="G53" i="39"/>
  <c r="F60" i="39"/>
  <c r="G54" i="39"/>
  <c r="G51" i="39"/>
  <c r="F58" i="39"/>
  <c r="F50" i="39"/>
  <c r="F62" i="39"/>
  <c r="F49" i="39"/>
  <c r="F53" i="39"/>
  <c r="F63" i="39"/>
  <c r="G55" i="39"/>
  <c r="G57" i="39"/>
  <c r="F48" i="39"/>
  <c r="G59" i="39"/>
  <c r="F54" i="39"/>
  <c r="F57" i="39"/>
  <c r="G52" i="39"/>
  <c r="G62" i="39"/>
  <c r="F59" i="39"/>
  <c r="F55" i="39"/>
  <c r="G60" i="39"/>
  <c r="G65" i="39"/>
  <c r="F65" i="39"/>
  <c r="G48" i="39"/>
  <c r="G58" i="39"/>
  <c r="G50"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H102" i="32"/>
  <c r="I54" i="32"/>
  <c r="H30" i="34"/>
  <c r="F63" i="33"/>
  <c r="I13" i="32"/>
  <c r="E7" i="12"/>
  <c r="I48" i="34"/>
  <c r="G6" i="12"/>
  <c r="I87" i="34"/>
  <c r="I69" i="32"/>
  <c r="B4" i="13"/>
  <c r="I27" i="32"/>
  <c r="B4" i="12"/>
  <c r="I95" i="32"/>
  <c r="H64" i="34"/>
  <c r="H96" i="34"/>
  <c r="B4" i="11"/>
  <c r="I86" i="34"/>
  <c r="I78" i="32"/>
  <c r="I91" i="34"/>
  <c r="H20" i="32"/>
  <c r="I25" i="32"/>
  <c r="H51" i="34"/>
  <c r="H39" i="34"/>
  <c r="I7" i="32"/>
  <c r="B9" i="10"/>
  <c r="H89" i="34"/>
  <c r="I77" i="32"/>
  <c r="G62" i="33"/>
  <c r="H5" i="32"/>
  <c r="E8" i="10"/>
  <c r="D4" i="14"/>
  <c r="I74" i="34"/>
  <c r="I31" i="34"/>
  <c r="H82" i="32"/>
  <c r="I79" i="34"/>
  <c r="D5" i="14"/>
  <c r="B5" i="14"/>
  <c r="H56" i="34"/>
  <c r="H53" i="32"/>
  <c r="I93" i="32"/>
  <c r="G7" i="12"/>
  <c r="B4" i="8"/>
  <c r="H77" i="34"/>
  <c r="I9" i="34"/>
  <c r="I14" i="34"/>
  <c r="I31" i="32"/>
  <c r="H67" i="32"/>
  <c r="H60" i="34"/>
  <c r="H34" i="32"/>
  <c r="D6" i="13"/>
  <c r="D8" i="11"/>
  <c r="H16" i="34"/>
  <c r="I28" i="34"/>
  <c r="E8" i="8"/>
  <c r="I92" i="34"/>
  <c r="I102" i="32"/>
  <c r="I80" i="34"/>
  <c r="D9" i="14"/>
  <c r="I18" i="32"/>
  <c r="I74" i="32"/>
  <c r="G54" i="33"/>
  <c r="H55" i="34"/>
  <c r="B9" i="14"/>
  <c r="I85" i="32"/>
  <c r="B6" i="11"/>
  <c r="E8" i="14"/>
  <c r="B8" i="10"/>
  <c r="I42" i="32"/>
  <c r="H28" i="34"/>
  <c r="I41" i="34"/>
  <c r="H37" i="32"/>
  <c r="G9" i="12"/>
  <c r="H90" i="34"/>
  <c r="I90" i="34"/>
  <c r="H11" i="32"/>
  <c r="H42" i="34"/>
  <c r="B4" i="14"/>
  <c r="I88" i="32"/>
  <c r="H21" i="32"/>
  <c r="H94" i="34"/>
  <c r="I86" i="32"/>
  <c r="E4" i="8"/>
  <c r="H33" i="32"/>
  <c r="H35" i="32"/>
  <c r="E5" i="13"/>
  <c r="I58" i="32"/>
  <c r="I24" i="32"/>
  <c r="I41" i="32"/>
  <c r="G7" i="10"/>
  <c r="H88" i="34"/>
  <c r="H88" i="32"/>
  <c r="H27" i="34"/>
  <c r="H38" i="32"/>
  <c r="H58" i="34"/>
  <c r="G4" i="13"/>
  <c r="H9" i="34"/>
  <c r="H80" i="32"/>
  <c r="H45" i="34"/>
  <c r="J9" i="10"/>
  <c r="E9" i="14"/>
  <c r="I47" i="34"/>
  <c r="H60" i="32"/>
  <c r="H74" i="32"/>
  <c r="I91" i="32"/>
  <c r="H15" i="32"/>
  <c r="D4" i="10"/>
  <c r="H38" i="34"/>
  <c r="I65" i="34"/>
  <c r="I13" i="34"/>
  <c r="E6" i="14"/>
  <c r="I21" i="32"/>
  <c r="H66" i="34"/>
  <c r="I56" i="34"/>
  <c r="D8" i="14"/>
  <c r="I70" i="34"/>
  <c r="H65" i="32"/>
  <c r="I97" i="34"/>
  <c r="I66" i="32"/>
  <c r="H69" i="32"/>
  <c r="H97" i="32"/>
  <c r="H95" i="32"/>
  <c r="H31" i="32"/>
  <c r="H49" i="32"/>
  <c r="I30" i="32"/>
  <c r="H89" i="32"/>
  <c r="I82" i="32"/>
  <c r="G5" i="11"/>
  <c r="G4" i="10"/>
  <c r="I59" i="34"/>
  <c r="I51" i="32"/>
  <c r="F48" i="33"/>
  <c r="I6" i="34"/>
  <c r="I50" i="34"/>
  <c r="I16" i="32"/>
  <c r="B6" i="13"/>
  <c r="B4" i="10"/>
  <c r="I35" i="34"/>
  <c r="H99" i="32"/>
  <c r="H86" i="32"/>
  <c r="I32" i="32"/>
  <c r="H33" i="34"/>
  <c r="F53" i="33"/>
  <c r="D4" i="11"/>
  <c r="D7" i="13"/>
  <c r="I84" i="32"/>
  <c r="G9" i="14"/>
  <c r="I15" i="32"/>
  <c r="G8" i="12"/>
  <c r="H75" i="32"/>
  <c r="E7" i="8"/>
  <c r="I68" i="32"/>
  <c r="E6" i="13"/>
  <c r="I17" i="34"/>
  <c r="H76" i="32"/>
  <c r="I38" i="32"/>
  <c r="D7" i="8"/>
  <c r="H24" i="32"/>
  <c r="D5" i="11"/>
  <c r="H73" i="32"/>
  <c r="B5" i="12"/>
  <c r="L8" i="10"/>
  <c r="F51" i="33"/>
  <c r="E5" i="12"/>
  <c r="I101" i="34"/>
  <c r="G5" i="8"/>
  <c r="J8" i="10"/>
  <c r="I30" i="34"/>
  <c r="H52" i="32"/>
  <c r="H100" i="34"/>
  <c r="H100" i="32"/>
  <c r="E4" i="14"/>
  <c r="H101" i="32"/>
  <c r="D9" i="12"/>
  <c r="G65" i="33"/>
  <c r="I80" i="32"/>
  <c r="J9" i="8"/>
  <c r="G49" i="33"/>
  <c r="I60" i="32"/>
  <c r="E4" i="13"/>
  <c r="H102" i="34"/>
  <c r="J8" i="8"/>
  <c r="I21" i="34"/>
  <c r="I103" i="34"/>
  <c r="B7" i="13"/>
  <c r="H18" i="34"/>
  <c r="I52" i="32"/>
  <c r="E5" i="10"/>
  <c r="I65" i="32"/>
  <c r="I33" i="34"/>
  <c r="I10" i="32"/>
  <c r="I28" i="32"/>
  <c r="I60" i="34"/>
  <c r="E9" i="11"/>
  <c r="H13" i="32"/>
  <c r="H103" i="34"/>
  <c r="H21" i="34"/>
  <c r="H14" i="34"/>
  <c r="H67" i="34"/>
  <c r="L9" i="11"/>
  <c r="H31" i="34"/>
  <c r="G7" i="11"/>
  <c r="I98" i="32"/>
  <c r="E5" i="11"/>
  <c r="H53" i="34"/>
  <c r="H57" i="34"/>
  <c r="D8" i="10"/>
  <c r="I67" i="34"/>
  <c r="H28" i="32"/>
  <c r="I83" i="34"/>
  <c r="I50" i="32"/>
  <c r="I37" i="32"/>
  <c r="H76" i="34"/>
  <c r="I43" i="32"/>
  <c r="G8" i="13"/>
  <c r="G4" i="11"/>
  <c r="H55" i="32"/>
  <c r="H62" i="32"/>
  <c r="H24" i="34"/>
  <c r="I20" i="34"/>
  <c r="I45" i="32"/>
  <c r="I71" i="32"/>
  <c r="E6" i="10"/>
  <c r="G7" i="13"/>
  <c r="H22" i="34"/>
  <c r="L8" i="8"/>
  <c r="D5" i="10"/>
  <c r="B8" i="14"/>
  <c r="I44" i="32"/>
  <c r="G4" i="8"/>
  <c r="H72" i="34"/>
  <c r="H17" i="34"/>
  <c r="I95" i="34"/>
  <c r="H8" i="34"/>
  <c r="H75" i="34"/>
  <c r="I64" i="34"/>
  <c r="E7" i="13"/>
  <c r="B8" i="8"/>
  <c r="H77" i="32"/>
  <c r="B8" i="13"/>
  <c r="H12" i="32"/>
  <c r="H54" i="34"/>
  <c r="H5" i="34"/>
  <c r="I9" i="32"/>
  <c r="H91" i="32"/>
  <c r="H42" i="32"/>
  <c r="H84" i="32"/>
  <c r="L9" i="8"/>
  <c r="L8" i="11"/>
  <c r="H85" i="34"/>
  <c r="L8" i="14"/>
  <c r="G6" i="10"/>
  <c r="F57" i="33"/>
  <c r="L9" i="14"/>
  <c r="I36" i="34"/>
  <c r="H80" i="34"/>
  <c r="I81" i="32"/>
  <c r="G8" i="10"/>
  <c r="I63" i="32"/>
  <c r="H46" i="32"/>
  <c r="D8" i="12"/>
  <c r="H36" i="32"/>
  <c r="H65" i="34"/>
  <c r="H48" i="32"/>
  <c r="I62" i="32"/>
  <c r="I11" i="34"/>
  <c r="G9" i="10"/>
  <c r="G48" i="33"/>
  <c r="E8" i="12"/>
  <c r="E5" i="8"/>
  <c r="H87" i="34"/>
  <c r="L8" i="12"/>
  <c r="F55" i="33"/>
  <c r="I61" i="34"/>
  <c r="I34" i="32"/>
  <c r="H35" i="34"/>
  <c r="E5" i="14"/>
  <c r="I32" i="34"/>
  <c r="I62" i="34"/>
  <c r="H6" i="34"/>
  <c r="D8" i="8"/>
  <c r="I42" i="34"/>
  <c r="H66" i="32"/>
  <c r="E9" i="8"/>
  <c r="I11" i="32"/>
  <c r="L8" i="13"/>
  <c r="I35" i="32"/>
  <c r="I17" i="32"/>
  <c r="J8" i="11"/>
  <c r="G57" i="33"/>
  <c r="I102" i="34"/>
  <c r="I55" i="34"/>
  <c r="J8" i="14"/>
  <c r="H23" i="34"/>
  <c r="H99" i="34"/>
  <c r="I22" i="34"/>
  <c r="I64" i="32"/>
  <c r="G5" i="14"/>
  <c r="I96" i="32"/>
  <c r="H46" i="34"/>
  <c r="I93" i="34"/>
  <c r="E4" i="11"/>
  <c r="I103" i="32"/>
  <c r="H79" i="34"/>
  <c r="H40" i="34"/>
  <c r="G6" i="8"/>
  <c r="I97" i="32"/>
  <c r="B6" i="14"/>
  <c r="D9" i="8"/>
  <c r="H79" i="32"/>
  <c r="I57" i="32"/>
  <c r="G6" i="11"/>
  <c r="G52" i="33"/>
  <c r="H47" i="32"/>
  <c r="I99" i="34"/>
  <c r="G51" i="33"/>
  <c r="H20" i="34"/>
  <c r="D4" i="13"/>
  <c r="D6" i="8"/>
  <c r="B7" i="10"/>
  <c r="I73" i="32"/>
  <c r="I38" i="34"/>
  <c r="H78" i="34"/>
  <c r="E4" i="10"/>
  <c r="I24" i="34"/>
  <c r="I44" i="34"/>
  <c r="H43" i="32"/>
  <c r="H86" i="34"/>
  <c r="H70" i="32"/>
  <c r="B7" i="14"/>
  <c r="I39" i="34"/>
  <c r="H93" i="32"/>
  <c r="H13" i="34"/>
  <c r="G5" i="12"/>
  <c r="H51" i="32"/>
  <c r="I37" i="34"/>
  <c r="H61" i="32"/>
  <c r="I89" i="34"/>
  <c r="E4" i="12"/>
  <c r="I29" i="32"/>
  <c r="H19" i="34"/>
  <c r="I10" i="34"/>
  <c r="I26" i="32"/>
  <c r="H81" i="34"/>
  <c r="H8" i="32"/>
  <c r="D7" i="10"/>
  <c r="I90" i="32"/>
  <c r="H49" i="34"/>
  <c r="D9" i="11"/>
  <c r="H81" i="32"/>
  <c r="I75" i="34"/>
  <c r="H58" i="32"/>
  <c r="G8" i="8"/>
  <c r="H57" i="32"/>
  <c r="J9" i="14"/>
  <c r="E9" i="10"/>
  <c r="F54" i="33"/>
  <c r="D5" i="13"/>
  <c r="D7" i="11"/>
  <c r="E6" i="11"/>
  <c r="H74" i="34"/>
  <c r="H29" i="34"/>
  <c r="D9" i="13"/>
  <c r="I25" i="34"/>
  <c r="I69" i="34"/>
  <c r="H26" i="34"/>
  <c r="H59" i="34"/>
  <c r="H22" i="32"/>
  <c r="D9" i="10"/>
  <c r="D6" i="14"/>
  <c r="I19" i="34"/>
  <c r="H26" i="32"/>
  <c r="I96" i="34"/>
  <c r="I70" i="32"/>
  <c r="H10" i="32"/>
  <c r="H29" i="32"/>
  <c r="H14" i="32"/>
  <c r="H63" i="32"/>
  <c r="B9" i="11"/>
  <c r="H98" i="34"/>
  <c r="G60" i="33"/>
  <c r="I23" i="32"/>
  <c r="H68" i="32"/>
  <c r="I81" i="34"/>
  <c r="I53" i="34"/>
  <c r="H68" i="34"/>
  <c r="I48" i="32"/>
  <c r="H83" i="32"/>
  <c r="H72" i="32"/>
  <c r="H34" i="34"/>
  <c r="H25" i="34"/>
  <c r="G9" i="11"/>
  <c r="F65" i="33"/>
  <c r="H11" i="34"/>
  <c r="I23" i="34"/>
  <c r="B9" i="12"/>
  <c r="B7" i="8"/>
  <c r="H71" i="34"/>
  <c r="H52" i="34"/>
  <c r="I36" i="32"/>
  <c r="G4" i="14"/>
  <c r="E8" i="13"/>
  <c r="H87" i="32"/>
  <c r="I8" i="32"/>
  <c r="B8" i="12"/>
  <c r="E9" i="12"/>
  <c r="H64" i="32"/>
  <c r="B7" i="11"/>
  <c r="I67" i="32"/>
  <c r="I63" i="34"/>
  <c r="I27" i="34"/>
  <c r="G7" i="8"/>
  <c r="I51" i="34"/>
  <c r="H43" i="34"/>
  <c r="H98" i="32"/>
  <c r="E7" i="14"/>
  <c r="I100" i="34"/>
  <c r="I99" i="32"/>
  <c r="B5" i="10"/>
  <c r="H78" i="32"/>
  <c r="I77" i="34"/>
  <c r="I52" i="34"/>
  <c r="H44" i="32"/>
  <c r="I6" i="32"/>
  <c r="G55" i="33"/>
  <c r="I92" i="32"/>
  <c r="H97" i="34"/>
  <c r="H83" i="34"/>
  <c r="I85" i="34"/>
  <c r="E9" i="13"/>
  <c r="H19" i="32"/>
  <c r="H103" i="32"/>
  <c r="H73" i="34"/>
  <c r="H85" i="32"/>
  <c r="D6" i="10"/>
  <c r="I89" i="32"/>
  <c r="B6" i="12"/>
  <c r="H12" i="34"/>
  <c r="B5" i="11"/>
  <c r="I76" i="34"/>
  <c r="D6" i="11"/>
  <c r="I8" i="34"/>
  <c r="H47" i="34"/>
  <c r="F50" i="33"/>
  <c r="I33" i="32"/>
  <c r="B7" i="12"/>
  <c r="H63" i="34"/>
  <c r="H45" i="32"/>
  <c r="B5" i="13"/>
  <c r="I83" i="32"/>
  <c r="F60" i="33"/>
  <c r="I12" i="32"/>
  <c r="H40" i="32"/>
  <c r="I87" i="32"/>
  <c r="H32" i="32"/>
  <c r="I43" i="34"/>
  <c r="H84" i="34"/>
  <c r="L9" i="10"/>
  <c r="H27" i="32"/>
  <c r="E8" i="11"/>
  <c r="I88" i="34"/>
  <c r="H36" i="34"/>
  <c r="G4" i="12"/>
  <c r="I79" i="32"/>
  <c r="H39" i="32"/>
  <c r="H9" i="32"/>
  <c r="I73" i="34"/>
  <c r="I94" i="32"/>
  <c r="J9" i="12"/>
  <c r="H32" i="34"/>
  <c r="I76" i="32"/>
  <c r="I20" i="32"/>
  <c r="G53" i="33"/>
  <c r="H50" i="34"/>
  <c r="I15" i="34"/>
  <c r="I66" i="34"/>
  <c r="H41" i="34"/>
  <c r="H37" i="34"/>
  <c r="I94" i="34"/>
  <c r="H10" i="34"/>
  <c r="H23" i="32"/>
  <c r="H48" i="34"/>
  <c r="I59" i="32"/>
  <c r="J9" i="11"/>
  <c r="I68" i="34"/>
  <c r="I19" i="32"/>
  <c r="I71" i="34"/>
  <c r="G50" i="33"/>
  <c r="H30" i="32"/>
  <c r="D7" i="12"/>
  <c r="I29" i="34"/>
  <c r="I54" i="34"/>
  <c r="H56" i="32"/>
  <c r="H16" i="32"/>
  <c r="I98" i="34"/>
  <c r="B5" i="8"/>
  <c r="H92" i="32"/>
  <c r="G8" i="11"/>
  <c r="D4" i="8"/>
  <c r="I46" i="34"/>
  <c r="J8" i="12"/>
  <c r="E6" i="8"/>
  <c r="B9" i="8"/>
  <c r="H71" i="32"/>
  <c r="E6" i="12"/>
  <c r="I56" i="32"/>
  <c r="I101" i="32"/>
  <c r="H54" i="32"/>
  <c r="I22" i="32"/>
  <c r="H82" i="34"/>
  <c r="H93" i="34"/>
  <c r="I16" i="34"/>
  <c r="I55" i="32"/>
  <c r="I49" i="32"/>
  <c r="B8" i="11"/>
  <c r="I45" i="34"/>
  <c r="I40" i="34"/>
  <c r="E7" i="11"/>
  <c r="F59" i="33"/>
  <c r="B9" i="13"/>
  <c r="L9" i="12"/>
  <c r="F62" i="33"/>
  <c r="D4" i="12"/>
  <c r="H6" i="32"/>
  <c r="D6" i="12"/>
  <c r="H95" i="34"/>
  <c r="H70" i="34"/>
  <c r="J8" i="13"/>
  <c r="I26" i="34"/>
  <c r="H17" i="32"/>
  <c r="F58" i="33"/>
  <c r="F52" i="33"/>
  <c r="D7" i="14"/>
  <c r="I40" i="32"/>
  <c r="H61" i="34"/>
  <c r="D8" i="13"/>
  <c r="I84" i="34"/>
  <c r="I14" i="32"/>
  <c r="I49" i="34"/>
  <c r="H25" i="32"/>
  <c r="D5" i="8"/>
  <c r="G9" i="8"/>
  <c r="H7" i="34"/>
  <c r="G6" i="13"/>
  <c r="B6" i="10"/>
  <c r="H41" i="32"/>
  <c r="G59" i="33"/>
  <c r="G6" i="14"/>
  <c r="I12" i="34"/>
  <c r="I72" i="32"/>
  <c r="I47" i="32"/>
  <c r="I39" i="32"/>
  <c r="I100" i="32"/>
  <c r="F49" i="33"/>
  <c r="H94" i="32"/>
  <c r="L9" i="13"/>
  <c r="H69" i="34"/>
  <c r="G8" i="14"/>
  <c r="D5" i="12"/>
  <c r="J9" i="13"/>
  <c r="H91" i="34"/>
  <c r="I75" i="32"/>
  <c r="I53" i="32"/>
  <c r="H92" i="34"/>
  <c r="G63" i="33"/>
  <c r="H44" i="34"/>
  <c r="B6" i="8"/>
  <c r="H7" i="32"/>
  <c r="E7" i="10"/>
  <c r="I57" i="34"/>
  <c r="H101" i="34"/>
  <c r="G58" i="33"/>
  <c r="I61" i="32"/>
  <c r="I72" i="34"/>
  <c r="I7" i="34"/>
  <c r="H90" i="32"/>
  <c r="I78" i="34"/>
  <c r="H50" i="32"/>
  <c r="G5" i="13"/>
  <c r="G9" i="13"/>
  <c r="H15" i="34"/>
  <c r="I34" i="34"/>
  <c r="G7" i="14"/>
  <c r="H18" i="32"/>
  <c r="I46" i="32"/>
  <c r="H59" i="32"/>
  <c r="I18" i="34"/>
  <c r="I58" i="34"/>
  <c r="H62" i="34"/>
  <c r="G5" i="10"/>
  <c r="H96" i="32"/>
  <c r="I82" i="34"/>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5" i="12" l="1"/>
  <c r="R29" i="1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DD18" i="39"/>
  <c r="DE18" i="39"/>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HR39" i="39" l="1"/>
  <c r="HS39" i="39"/>
  <c r="Q28" i="1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V28" i="11"/>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AC4" i="12"/>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18" i="14"/>
  <c r="X23" i="14"/>
  <c r="Z23" i="14" s="1"/>
  <c r="X20" i="14"/>
  <c r="X24" i="14"/>
  <c r="Z24" i="14" s="1"/>
  <c r="AF16" i="14"/>
  <c r="X28" i="14"/>
  <c r="Y29" i="14"/>
  <c r="W29" i="14"/>
  <c r="X29" i="14" s="1"/>
  <c r="Z29" i="14" s="1"/>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X24" i="12" s="1"/>
  <c r="W29" i="13"/>
  <c r="Y29" i="13"/>
  <c r="ER69" i="39"/>
  <c r="CC70" i="39"/>
  <c r="CC71" i="39"/>
  <c r="Y20" i="8"/>
  <c r="W23" i="12"/>
  <c r="X23" i="12" s="1"/>
  <c r="Z23" i="12" s="1"/>
  <c r="Y23" i="12"/>
  <c r="JF69" i="39"/>
  <c r="LR69" i="39"/>
  <c r="HP70" i="39"/>
  <c r="HP71" i="39"/>
  <c r="AS69" i="39"/>
  <c r="W18" i="14"/>
  <c r="Y18" i="14"/>
  <c r="AC7" i="12"/>
  <c r="L21" i="12"/>
  <c r="AD7" i="12"/>
  <c r="FR69" i="39"/>
  <c r="FD69" i="39"/>
  <c r="W18" i="10"/>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X34" i="13" s="1"/>
  <c r="Z34" i="13" s="1"/>
  <c r="Y34" i="13"/>
  <c r="ES69" i="39"/>
  <c r="BF69" i="39"/>
  <c r="CE69" i="39"/>
  <c r="W25" i="8"/>
  <c r="Y25" i="8"/>
  <c r="W33" i="14"/>
  <c r="X33" i="14" s="1"/>
  <c r="Y33" i="14"/>
  <c r="JE69" i="39"/>
  <c r="LS69" i="39"/>
  <c r="W33" i="12"/>
  <c r="X33" i="12" s="1"/>
  <c r="Z33" i="12" s="1"/>
  <c r="Y33" i="12"/>
  <c r="AR69" i="39"/>
  <c r="W25" i="14"/>
  <c r="GR69" i="39"/>
  <c r="W20" i="11"/>
  <c r="Y34" i="14"/>
  <c r="W34" i="14"/>
  <c r="X34" i="14" s="1"/>
  <c r="EC71" i="39"/>
  <c r="EC70" i="39"/>
  <c r="W35" i="14"/>
  <c r="X35" i="14" s="1"/>
  <c r="Z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AC5" i="13"/>
  <c r="X35" i="13"/>
  <c r="Z35" i="13" s="1"/>
  <c r="W35" i="8"/>
  <c r="X35" i="8" s="1"/>
  <c r="Y35" i="8"/>
  <c r="W20" i="13"/>
  <c r="Y20" i="13"/>
  <c r="GD69" i="39"/>
  <c r="HC70" i="39"/>
  <c r="HC71" i="39"/>
  <c r="Y35" i="10"/>
  <c r="Y33" i="11"/>
  <c r="W33" i="11"/>
  <c r="X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18" i="10"/>
  <c r="X29" i="10"/>
  <c r="Z29" i="10" s="1"/>
  <c r="X25" i="10"/>
  <c r="AF16" i="10"/>
  <c r="AD4" i="10"/>
  <c r="CQ69" i="39"/>
  <c r="AD69" i="39"/>
  <c r="P70" i="39"/>
  <c r="P71" i="39"/>
  <c r="X28" i="13"/>
  <c r="Z28" i="13" s="1"/>
  <c r="X30" i="13"/>
  <c r="Z30" i="13" s="1"/>
  <c r="AC4" i="13"/>
  <c r="AD4" i="13"/>
  <c r="X20"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CR69" i="39"/>
  <c r="AE69" i="39"/>
  <c r="R69" i="39"/>
  <c r="DC71" i="39"/>
  <c r="DC70" i="39"/>
  <c r="JR69" i="39"/>
  <c r="BQ69" i="39"/>
  <c r="IQ69" i="39"/>
  <c r="AC4" i="8"/>
  <c r="X25" i="8"/>
  <c r="X18" i="8"/>
  <c r="AF16" i="8"/>
  <c r="X20" i="8"/>
  <c r="L18" i="8"/>
  <c r="AD4" i="8"/>
  <c r="X24" i="8"/>
  <c r="Z24" i="8" s="1"/>
  <c r="X19" i="8"/>
  <c r="X23" i="8"/>
  <c r="Z23" i="8" s="1"/>
  <c r="AD7" i="14"/>
  <c r="Y30" i="14"/>
  <c r="W30" i="14"/>
  <c r="X30" i="14" s="1"/>
  <c r="GS69" i="39"/>
  <c r="Y28" i="13"/>
  <c r="Z30" i="14" l="1"/>
  <c r="Z28" i="14"/>
  <c r="Z24" i="12"/>
  <c r="Z35" i="11"/>
  <c r="Z33" i="11"/>
  <c r="Z29" i="8"/>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H8" i="27"/>
  <c r="I39" i="35"/>
  <c r="H47" i="35"/>
  <c r="G9" i="27"/>
  <c r="D7" i="35"/>
  <c r="D4" i="27"/>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Q48" i="36" l="1"/>
  <c r="H48" i="36"/>
  <c r="K46" i="36"/>
  <c r="Y45" i="35"/>
  <c r="W45" i="35" s="1"/>
  <c r="Q46" i="36"/>
  <c r="AE12" i="14"/>
  <c r="M46" i="35" s="1"/>
  <c r="Q47" i="36"/>
  <c r="Q49" i="36"/>
  <c r="Q50" i="38" s="1"/>
  <c r="AB13" i="13"/>
  <c r="N48" i="36"/>
  <c r="Y38" i="35"/>
  <c r="W38" i="35" s="1"/>
  <c r="N47" i="36"/>
  <c r="C40" i="35"/>
  <c r="AD40" i="35" s="1"/>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H49" i="38"/>
  <c r="H57" i="38"/>
  <c r="AD12" i="12"/>
  <c r="L30" i="35" s="1"/>
  <c r="AD37" i="35"/>
  <c r="AC37" i="35"/>
  <c r="V37" i="35"/>
  <c r="AB37" i="35"/>
  <c r="AA37" i="35"/>
  <c r="E4" i="16"/>
  <c r="AD11" i="10"/>
  <c r="L13" i="35" s="1"/>
  <c r="AC22" i="35"/>
  <c r="V22" i="35"/>
  <c r="AD22" i="35"/>
  <c r="AB22" i="35"/>
  <c r="AA22" i="35"/>
  <c r="AC23" i="35"/>
  <c r="V23" i="35"/>
  <c r="K47" i="38"/>
  <c r="N47" i="22"/>
  <c r="I48" i="22" s="1"/>
  <c r="K55" i="38"/>
  <c r="F7" i="16"/>
  <c r="Q57" i="38"/>
  <c r="Q49" i="38"/>
  <c r="T52" i="39"/>
  <c r="T51" i="39"/>
  <c r="BG52" i="39"/>
  <c r="AG49" i="39"/>
  <c r="AG48" i="39"/>
  <c r="T49" i="39"/>
  <c r="T48" i="39"/>
  <c r="E68" i="37"/>
  <c r="C51" i="33"/>
  <c r="C51" i="39"/>
  <c r="E58" i="33"/>
  <c r="C48" i="33"/>
  <c r="C57" i="33"/>
  <c r="E49" i="33"/>
  <c r="C52" i="33"/>
  <c r="C57" i="39"/>
  <c r="C52" i="39"/>
  <c r="E49" i="39"/>
  <c r="D67" i="37"/>
  <c r="E58" i="39"/>
  <c r="C48" i="39"/>
  <c r="AA40" i="35" l="1"/>
  <c r="AB40" i="35"/>
  <c r="V40" i="35"/>
  <c r="AC40" i="35"/>
  <c r="AA24" i="35"/>
  <c r="BG69" i="39"/>
  <c r="AG69" i="39"/>
  <c r="Q58" i="38"/>
  <c r="V24" i="35"/>
  <c r="AB24" i="35"/>
  <c r="B56" i="38"/>
  <c r="N42" i="22"/>
  <c r="I42" i="22" s="1"/>
  <c r="D54" i="37" s="1"/>
  <c r="AD24" i="35"/>
  <c r="K50" i="38"/>
  <c r="E57" i="38"/>
  <c r="AB16" i="35"/>
  <c r="V16" i="35"/>
  <c r="V8" i="35"/>
  <c r="AC16" i="35"/>
  <c r="AA16" i="35"/>
  <c r="AA23" i="35"/>
  <c r="AA25" i="35" s="1"/>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C25" i="35" s="1"/>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A41" i="35" s="1"/>
  <c r="AD14" i="14"/>
  <c r="L48" i="35" s="1"/>
  <c r="V7" i="35"/>
  <c r="AA7" i="35"/>
  <c r="D4" i="16"/>
  <c r="AD39" i="35"/>
  <c r="AB39" i="35"/>
  <c r="AD13" i="8"/>
  <c r="L7" i="35" s="1"/>
  <c r="AC39" i="35"/>
  <c r="AA48" i="35"/>
  <c r="AB48" i="35"/>
  <c r="AC48" i="35"/>
  <c r="L4" i="27"/>
  <c r="I4" i="27" s="1"/>
  <c r="AD11" i="14"/>
  <c r="L45" i="35" s="1"/>
  <c r="AD14" i="12"/>
  <c r="L32" i="35" s="1"/>
  <c r="F4" i="16"/>
  <c r="E54" i="37"/>
  <c r="X54" i="36"/>
  <c r="Q54" i="36"/>
  <c r="Q64" i="36" s="1"/>
  <c r="D64" i="37"/>
  <c r="AD17" i="35"/>
  <c r="E55" i="39"/>
  <c r="C53" i="39"/>
  <c r="E55" i="33"/>
  <c r="E59" i="39"/>
  <c r="E70" i="37"/>
  <c r="E59" i="33"/>
  <c r="C53" i="33"/>
  <c r="W54" i="36" l="1"/>
  <c r="AA17" i="35"/>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R84" i="36" s="1"/>
  <c r="J104" i="38"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T74" i="36" s="1"/>
  <c r="W63" i="38"/>
  <c r="Q63" i="38"/>
  <c r="C55" i="39"/>
  <c r="C55" i="33"/>
  <c r="D78" i="37"/>
  <c r="C50" i="39"/>
  <c r="D74" i="37"/>
  <c r="E51" i="33"/>
  <c r="C49" i="39"/>
  <c r="C65" i="39"/>
  <c r="C54" i="39"/>
  <c r="C50" i="33"/>
  <c r="C65" i="33"/>
  <c r="E60" i="39"/>
  <c r="E63" i="33"/>
  <c r="E71" i="37"/>
  <c r="E75" i="37"/>
  <c r="E60" i="33"/>
  <c r="C62" i="39"/>
  <c r="E57" i="39"/>
  <c r="E57" i="33"/>
  <c r="I5" i="32"/>
  <c r="C54" i="33"/>
  <c r="C49" i="33"/>
  <c r="C62" i="33"/>
  <c r="E67" i="37"/>
  <c r="E63" i="39"/>
  <c r="E53" i="39"/>
  <c r="E51" i="39"/>
  <c r="E53" i="33"/>
  <c r="DJ55" i="33" l="1"/>
  <c r="DW55" i="33"/>
  <c r="GW55" i="33"/>
  <c r="BJ55" i="33"/>
  <c r="IJ55" i="33"/>
  <c r="HJ55" i="33"/>
  <c r="KJ55" i="33"/>
  <c r="CJ55" i="33"/>
  <c r="AW55" i="33"/>
  <c r="EW55" i="33"/>
  <c r="FW55" i="33"/>
  <c r="FJ55" i="33"/>
  <c r="IW55" i="33"/>
  <c r="AJ55" i="33"/>
  <c r="B55" i="33"/>
  <c r="HI55" i="33" s="1"/>
  <c r="W55" i="33"/>
  <c r="LW55" i="33"/>
  <c r="CW55" i="33"/>
  <c r="EJ55" i="33"/>
  <c r="LJ55" i="33"/>
  <c r="GJ55" i="33"/>
  <c r="KW55" i="33"/>
  <c r="JJ55" i="33"/>
  <c r="JW55" i="33"/>
  <c r="HW55" i="33"/>
  <c r="BW55" i="33"/>
  <c r="J55" i="33"/>
  <c r="B55" i="39"/>
  <c r="AE25" i="35" a="1"/>
  <c r="AE25" i="35" s="1"/>
  <c r="AE17" i="35" a="1"/>
  <c r="AE17" i="35" s="1"/>
  <c r="AF21" i="35" a="1"/>
  <c r="AH21" i="35" s="1"/>
  <c r="AF13" i="35" a="1"/>
  <c r="AF15" i="35" s="1"/>
  <c r="B65" i="33"/>
  <c r="B65" i="39"/>
  <c r="L93" i="38"/>
  <c r="B62" i="33"/>
  <c r="B62" i="39"/>
  <c r="F83" i="38"/>
  <c r="D63" i="39"/>
  <c r="D63" i="33"/>
  <c r="T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V55" i="33"/>
  <c r="BV55" i="33"/>
  <c r="DI55" i="33"/>
  <c r="I55" i="33"/>
  <c r="HV55" i="33"/>
  <c r="JV55" i="33"/>
  <c r="V55" i="33"/>
  <c r="LI55" i="33"/>
  <c r="KV55" i="33"/>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AF21" i="35"/>
  <c r="FI55" i="33" l="1"/>
  <c r="JI55" i="33"/>
  <c r="KI55" i="33"/>
  <c r="FV55" i="33"/>
  <c r="IV55" i="33"/>
  <c r="AV55" i="33"/>
  <c r="II55" i="33"/>
  <c r="GV55" i="33"/>
  <c r="CV55" i="33"/>
  <c r="CI55" i="33"/>
  <c r="CT55" i="33" s="1"/>
  <c r="EI55" i="33"/>
  <c r="BI55" i="33"/>
  <c r="BT55" i="33" s="1"/>
  <c r="AI55" i="33"/>
  <c r="GI55" i="33"/>
  <c r="DV55" i="33"/>
  <c r="EV55" i="33"/>
  <c r="AF22" i="35"/>
  <c r="AG22" i="35"/>
  <c r="B11" i="35"/>
  <c r="AH22" i="35"/>
  <c r="AF23" i="35"/>
  <c r="AG23" i="35"/>
  <c r="Q21" i="35" s="1"/>
  <c r="AI21" i="35"/>
  <c r="AG21" i="35"/>
  <c r="AI23" i="35"/>
  <c r="T21" i="35" s="1"/>
  <c r="AI22" i="35"/>
  <c r="T23" i="35" s="1"/>
  <c r="AH23" i="35"/>
  <c r="R22" i="35" s="1"/>
  <c r="P22" i="35"/>
  <c r="T22" i="35"/>
  <c r="R23" i="35"/>
  <c r="P23" i="35"/>
  <c r="P21" i="35"/>
  <c r="T24" i="35"/>
  <c r="Q23" i="35"/>
  <c r="P24" i="35"/>
  <c r="R24" i="35"/>
  <c r="B19" i="35"/>
  <c r="P14" i="35"/>
  <c r="AH13" i="35"/>
  <c r="R16" i="35" s="1"/>
  <c r="AI15" i="35"/>
  <c r="T14" i="35" s="1"/>
  <c r="AH15" i="35"/>
  <c r="R14" i="35" s="1"/>
  <c r="AG15" i="35"/>
  <c r="Q14" i="35" s="1"/>
  <c r="AI14" i="35"/>
  <c r="T15" i="35" s="1"/>
  <c r="AI13" i="35"/>
  <c r="T16" i="35" s="1"/>
  <c r="AH14" i="35"/>
  <c r="R15" i="35" s="1"/>
  <c r="AG13" i="35"/>
  <c r="Q16" i="35" s="1"/>
  <c r="AG14" i="35"/>
  <c r="Q15" i="35" s="1"/>
  <c r="AF14" i="35"/>
  <c r="P15" i="35" s="1"/>
  <c r="AF13" i="35"/>
  <c r="P16" i="35" s="1"/>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2" i="35"/>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IG55" i="33"/>
  <c r="H11" i="16"/>
  <c r="J4" i="16" s="1"/>
  <c r="B7" i="36" s="1"/>
  <c r="AF39" i="35"/>
  <c r="N12" i="27"/>
  <c r="U47" i="36"/>
  <c r="N14" i="27"/>
  <c r="U49" i="36"/>
  <c r="N11" i="27"/>
  <c r="U46" i="36"/>
  <c r="V47" i="38"/>
  <c r="V55" i="38"/>
  <c r="AI38" i="35"/>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T40" i="35" s="1"/>
  <c r="AH39" i="35"/>
  <c r="AI37" i="35"/>
  <c r="AH38" i="35"/>
  <c r="R38" i="35" s="1"/>
  <c r="AH37" i="35"/>
  <c r="AF37" i="35"/>
  <c r="P39" i="35" s="1"/>
  <c r="AG38" i="35"/>
  <c r="AF38" i="35"/>
  <c r="P38" i="35" s="1"/>
  <c r="AG37" i="35"/>
  <c r="AF46" i="35"/>
  <c r="AH47" i="35"/>
  <c r="AF47" i="35"/>
  <c r="AH46" i="35"/>
  <c r="R45" i="35" s="1"/>
  <c r="AI45" i="35"/>
  <c r="T48" i="35" s="1"/>
  <c r="AI31" i="35"/>
  <c r="T30" i="35" s="1"/>
  <c r="AH30" i="35"/>
  <c r="AF30" i="35"/>
  <c r="AI29" i="35"/>
  <c r="T32" i="35" s="1"/>
  <c r="AG29" i="35"/>
  <c r="Q32" i="35" s="1"/>
  <c r="AF31" i="35"/>
  <c r="P30" i="35" s="1"/>
  <c r="AI30" i="35"/>
  <c r="AH29" i="35"/>
  <c r="R32" i="35" s="1"/>
  <c r="AG31" i="35"/>
  <c r="Q30" i="35" s="1"/>
  <c r="AG30" i="35"/>
  <c r="Q31" i="35" s="1"/>
  <c r="AF29" i="35"/>
  <c r="P32" i="35" s="1"/>
  <c r="AH45" i="35"/>
  <c r="R48" i="35" s="1"/>
  <c r="AF45" i="35"/>
  <c r="P48" i="35" s="1"/>
  <c r="AG47" i="35"/>
  <c r="Q47" i="35" s="1"/>
  <c r="AG46" i="35"/>
  <c r="Q46" i="35" s="1"/>
  <c r="Q37" i="35"/>
  <c r="AI46" i="35"/>
  <c r="T45" i="35" s="1"/>
  <c r="B43" i="35"/>
  <c r="P37" i="35"/>
  <c r="R47" i="35"/>
  <c r="P47" i="35"/>
  <c r="P45" i="35"/>
  <c r="B35" i="35"/>
  <c r="R39" i="35"/>
  <c r="B27" i="35"/>
  <c r="R29" i="35"/>
  <c r="KT55" i="33"/>
  <c r="P29" i="35"/>
  <c r="R30" i="35"/>
  <c r="T29" i="35"/>
  <c r="R40" i="35"/>
  <c r="T39" i="35"/>
  <c r="R37" i="35"/>
  <c r="Q40" i="35"/>
  <c r="Q39" i="35"/>
  <c r="T38" i="35"/>
  <c r="Q38" i="35"/>
  <c r="P40" i="35"/>
  <c r="Q48" i="35"/>
  <c r="AI47" i="35"/>
  <c r="T47" i="35" s="1"/>
  <c r="EG55" i="33"/>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BG55" i="33"/>
  <c r="IT55" i="33"/>
  <c r="DG55" i="33"/>
  <c r="FT55" i="33"/>
  <c r="GT55" i="33"/>
  <c r="KG55" i="33"/>
  <c r="AG55" i="33"/>
  <c r="GG55" i="33"/>
  <c r="JT55" i="33"/>
  <c r="CG55" i="33"/>
  <c r="V58" i="38"/>
  <c r="LG55" i="33"/>
  <c r="DT55" i="33"/>
  <c r="FG55" i="33"/>
  <c r="MG55" i="33"/>
  <c r="HG55" i="33"/>
  <c r="T55" i="33"/>
  <c r="P55" i="33" s="1"/>
  <c r="S55" i="33" s="1"/>
  <c r="AT55" i="33"/>
  <c r="HT55" i="33"/>
  <c r="ET55" i="33"/>
  <c r="L13" i="27" a="1"/>
  <c r="L13" i="27" s="1"/>
  <c r="L14" i="27" a="1"/>
  <c r="L14" i="27" s="1"/>
  <c r="L12" i="27" a="1"/>
  <c r="L12" i="27" s="1"/>
  <c r="L11" i="27" a="1"/>
  <c r="L11" i="27" s="1"/>
  <c r="LT55" i="33"/>
  <c r="JG55" i="33"/>
  <c r="T47" i="38"/>
  <c r="T55" i="38"/>
  <c r="T57" i="38"/>
  <c r="T49" i="38"/>
  <c r="V57" i="38"/>
  <c r="V49" i="38"/>
  <c r="T48" i="38"/>
  <c r="T56" i="38"/>
  <c r="V56" i="38"/>
  <c r="V48" i="38"/>
  <c r="Q45" i="35" l="1"/>
  <c r="R46" i="35"/>
  <c r="T46" i="35"/>
  <c r="P46" i="35"/>
  <c r="T31" i="35"/>
  <c r="P31" i="35"/>
  <c r="R31" i="35"/>
  <c r="Q29" i="35"/>
  <c r="R21" i="35"/>
  <c r="T13" i="35"/>
  <c r="P13" i="35"/>
  <c r="R13" i="35"/>
  <c r="Q13"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48" i="39"/>
  <c r="E50" i="39"/>
  <c r="E50" i="33"/>
  <c r="E52" i="33"/>
  <c r="E54" i="39"/>
  <c r="E52" i="39"/>
  <c r="E48" i="33"/>
  <c r="E54" i="33"/>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N84" i="36" s="1"/>
  <c r="O63" i="38"/>
  <c r="I64" i="36"/>
  <c r="H74" i="36" s="1"/>
  <c r="I63" i="38"/>
  <c r="C63" i="38"/>
  <c r="U64" i="36"/>
  <c r="U63" i="38"/>
  <c r="E78" i="37"/>
  <c r="E65" i="39"/>
  <c r="E65" i="33"/>
  <c r="D70" i="37"/>
  <c r="C59" i="39"/>
  <c r="C59" i="33"/>
  <c r="C58" i="39"/>
  <c r="D71" i="37"/>
  <c r="C63" i="33"/>
  <c r="C63" i="39"/>
  <c r="D68" i="37"/>
  <c r="E62" i="33"/>
  <c r="D75" i="37"/>
  <c r="C60" i="39"/>
  <c r="E74" i="37"/>
  <c r="E62" i="39"/>
  <c r="C60" i="33"/>
  <c r="C58" i="33"/>
  <c r="CG65" i="33" l="1"/>
  <c r="JG65" i="33"/>
  <c r="DG65" i="33"/>
  <c r="IG65" i="33"/>
  <c r="FG65" i="33"/>
  <c r="LT65" i="33"/>
  <c r="CT65" i="33"/>
  <c r="AT65" i="33"/>
  <c r="HG65" i="33"/>
  <c r="LG65" i="33"/>
  <c r="BT65" i="33"/>
  <c r="DT65" i="33"/>
  <c r="KT65" i="33"/>
  <c r="KG65" i="33"/>
  <c r="FT65" i="33"/>
  <c r="GT65" i="33"/>
  <c r="ET65" i="33"/>
  <c r="IT65" i="33"/>
  <c r="EG65" i="33"/>
  <c r="MG65" i="33"/>
  <c r="D65" i="33"/>
  <c r="HT65" i="33"/>
  <c r="BG65" i="33"/>
  <c r="JT65" i="33"/>
  <c r="GG65" i="33"/>
  <c r="T65" i="33"/>
  <c r="O65" i="33" s="1"/>
  <c r="AG65" i="33"/>
  <c r="AB65" i="33" s="1"/>
  <c r="D65" i="39"/>
  <c r="O67" i="39" s="1"/>
  <c r="O69" i="39" s="1"/>
  <c r="N9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O71" i="39" l="1"/>
  <c r="O70" i="39"/>
  <c r="AF65" i="33"/>
  <c r="AB67" i="33"/>
  <c r="AD65" i="33"/>
  <c r="AE65" i="33" s="1"/>
  <c r="S65" i="33"/>
  <c r="Q65" i="33"/>
  <c r="R65" i="33" s="1"/>
  <c r="O67" i="33"/>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O68" i="33" l="1"/>
  <c r="O69" i="33"/>
  <c r="AB69" i="33"/>
  <c r="AB68" i="33"/>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T69" i="33" l="1"/>
  <c r="G5" i="32"/>
  <c r="G4" i="32"/>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D34" i="32" l="1"/>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IO70" i="33" l="1"/>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<sst xmlns="http://schemas.openxmlformats.org/spreadsheetml/2006/main" count="2989" uniqueCount="1800">
  <si>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</si>
  <si>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</si>
  <si>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</si>
  <si>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</si>
  <si>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</si>
  <si>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</si>
  <si>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</si>
  <si>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</si>
  <si>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</si>
  <si>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</si>
  <si>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</si>
  <si>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</si>
  <si>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</si>
  <si>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</si>
  <si>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</si>
  <si>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</si>
  <si>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</si>
  <si>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</si>
  <si>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</si>
  <si>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</si>
  <si>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</si>
  <si>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</si>
  <si>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</si>
  <si>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</si>
  <si>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</si>
  <si>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</si>
  <si>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</si>
  <si>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</si>
  <si>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</si>
  <si>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</si>
  <si>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</si>
  <si>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</si>
  <si>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</si>
  <si>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</si>
  <si>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</si>
  <si>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</si>
  <si>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</si>
  <si>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</si>
  <si>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</si>
  <si>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</si>
  <si>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</si>
  <si>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</si>
  <si>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</si>
  <si>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</si>
  <si>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</si>
  <si>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</si>
  <si>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</si>
  <si>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</si>
  <si>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</si>
  <si>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</si>
  <si>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</si>
  <si>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</si>
  <si>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</si>
  <si>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</si>
  <si>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</si>
  <si>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</si>
  <si>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</si>
  <si>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</si>
  <si>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</si>
  <si>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</si>
  <si>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</si>
  <si>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</si>
  <si>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</si>
  <si>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</si>
  <si>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</si>
  <si>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</si>
  <si>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</si>
  <si>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</si>
  <si>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</si>
  <si>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</si>
  <si>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</si>
  <si>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</si>
  <si>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</si>
  <si>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</si>
  <si>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</si>
  <si>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</si>
  <si>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</si>
  <si>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</si>
  <si>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</si>
  <si>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</si>
  <si>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</si>
  <si>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</si>
  <si>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</si>
  <si>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</si>
  <si>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</si>
  <si>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</si>
  <si>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</si>
  <si>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</si>
  <si>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</si>
  <si>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</si>
  <si>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</si>
  <si>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</si>
  <si>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</si>
  <si>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</si>
  <si>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</si>
  <si>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</si>
  <si>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</si>
  <si>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</si>
  <si>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</si>
  <si>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</si>
  <si>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</si>
  <si>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</si>
  <si>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</si>
  <si>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</si>
  <si>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</si>
  <si>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</si>
  <si>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</si>
  <si>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</si>
  <si>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</si>
  <si>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</si>
  <si>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</si>
  <si>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</si>
  <si>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</si>
  <si>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</si>
  <si>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</si>
  <si>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</si>
  <si>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</si>
  <si>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</si>
  <si>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</si>
  <si>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</si>
  <si>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</si>
  <si>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</si>
  <si>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</si>
  <si>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</si>
  <si>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</si>
  <si>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</si>
  <si>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</si>
  <si>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</si>
  <si>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</si>
  <si>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</si>
  <si>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</si>
  <si>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</si>
  <si>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</si>
  <si>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</si>
  <si>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</si>
  <si>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</si>
  <si>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</si>
  <si>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</si>
  <si>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</si>
  <si>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</si>
  <si>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</si>
  <si>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</si>
  <si>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</si>
  <si>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</si>
  <si>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</si>
  <si>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</si>
  <si>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</si>
  <si>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</si>
  <si>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</si>
  <si>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</si>
  <si>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</si>
  <si>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</si>
  <si>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</si>
  <si>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</si>
  <si>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</si>
  <si>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</si>
  <si>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</si>
  <si>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</si>
  <si>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</si>
  <si>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</si>
  <si>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</si>
  <si>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</si>
  <si>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</si>
  <si>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</si>
  <si>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</si>
  <si>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</si>
  <si>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</si>
  <si>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</si>
  <si>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</si>
  <si>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</si>
  <si>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</si>
  <si>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</si>
  <si>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</si>
  <si>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</si>
  <si>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</si>
  <si>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</si>
  <si>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</si>
  <si>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</si>
  <si>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</si>
  <si>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</si>
  <si>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</si>
  <si>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</si>
  <si>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</si>
  <si>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</si>
  <si>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</si>
  <si>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</si>
  <si>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</si>
  <si>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</si>
  <si>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</si>
  <si>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</si>
  <si>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</si>
  <si>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</si>
  <si>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</si>
  <si>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</si>
  <si>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</si>
  <si>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</si>
  <si>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</si>
  <si>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</si>
  <si>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</si>
  <si>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</si>
  <si>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</si>
  <si>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</si>
  <si>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</si>
  <si>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</si>
  <si>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</si>
  <si>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</si>
  <si>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</si>
  <si>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</si>
  <si>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</si>
  <si>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</si>
  <si>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</si>
  <si>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</si>
  <si>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</si>
  <si>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</si>
  <si>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</si>
  <si>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</si>
  <si>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</si>
  <si>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</si>
  <si>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</si>
  <si>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</si>
  <si>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</si>
  <si>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</si>
  <si>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</si>
  <si>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</si>
  <si>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</si>
  <si>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</si>
  <si>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</si>
  <si>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</si>
  <si>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</si>
  <si>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</si>
  <si>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</si>
  <si>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</si>
  <si>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</si>
  <si>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</si>
  <si>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</si>
  <si>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</si>
  <si>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</si>
  <si>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</si>
  <si>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</si>
  <si>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</si>
  <si>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</si>
  <si>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</si>
  <si>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</si>
  <si>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</si>
  <si>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</si>
  <si>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</si>
  <si>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</si>
  <si>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</si>
  <si>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</si>
  <si>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</si>
  <si>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</si>
  <si>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</si>
  <si>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</si>
  <si>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</si>
  <si>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</si>
  <si>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</si>
  <si>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</si>
  <si>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</si>
  <si>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</si>
  <si>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</si>
  <si>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</si>
  <si>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</si>
  <si>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</si>
  <si>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</si>
  <si>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</si>
  <si>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</si>
  <si>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</si>
  <si>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</si>
  <si>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</si>
  <si>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</si>
  <si>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</si>
  <si>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</si>
  <si>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</si>
  <si>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</si>
  <si>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</si>
  <si>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</si>
  <si>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</si>
  <si>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</si>
  <si>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</si>
  <si>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</si>
  <si>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</si>
  <si>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</si>
  <si>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</si>
  <si>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</si>
  <si>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</si>
  <si>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</si>
  <si>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</si>
  <si>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</si>
  <si>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</si>
  <si>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</si>
  <si>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</si>
  <si>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</si>
  <si>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</si>
  <si>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</si>
  <si>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</si>
  <si>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</si>
  <si>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</si>
  <si>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</si>
  <si>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</si>
  <si>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</si>
  <si>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</si>
  <si>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</si>
  <si>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</si>
  <si>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</si>
  <si>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</si>
  <si>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</si>
  <si>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</si>
  <si>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</si>
  <si>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</si>
  <si>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</si>
  <si>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</si>
  <si>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</si>
  <si>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</si>
  <si>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</si>
  <si>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</si>
  <si>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</si>
  <si>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</si>
  <si>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</si>
  <si>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</si>
  <si>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</si>
  <si>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</si>
  <si>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</si>
  <si>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</si>
  <si>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</si>
  <si>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</si>
  <si>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</si>
  <si>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</si>
  <si>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</si>
  <si>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</si>
  <si>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</si>
  <si>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</si>
  <si>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</si>
  <si>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</si>
  <si>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</si>
  <si>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</si>
  <si>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</si>
  <si>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</si>
  <si>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</si>
  <si>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</si>
  <si>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</si>
  <si>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</si>
  <si>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</si>
  <si>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</si>
  <si>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</si>
  <si>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</si>
  <si>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</si>
  <si>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</si>
  <si>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</si>
  <si>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</si>
  <si>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</si>
  <si>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</si>
  <si>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</si>
  <si>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</si>
  <si>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</si>
  <si>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</si>
  <si>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</si>
  <si>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</si>
  <si>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</si>
  <si>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</si>
  <si>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</si>
  <si>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</si>
  <si>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</si>
  <si>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</si>
  <si>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</si>
  <si>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</si>
  <si>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</si>
  <si>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</si>
  <si>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</si>
  <si>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</si>
  <si>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</si>
  <si>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</si>
  <si>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</si>
  <si>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</si>
  <si>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</si>
  <si>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</si>
  <si>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</si>
  <si>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</si>
  <si>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</si>
  <si>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</si>
  <si>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</si>
  <si>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</si>
  <si>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</si>
  <si>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</si>
  <si>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</si>
  <si>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</si>
  <si>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</si>
  <si>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</si>
  <si>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</si>
  <si>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</si>
  <si>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</si>
  <si>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</si>
  <si>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</si>
  <si>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</si>
  <si>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</si>
  <si>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</si>
  <si>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</si>
  <si>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</si>
  <si>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</si>
  <si>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</si>
  <si>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</si>
  <si>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</si>
  <si>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</si>
  <si>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</si>
  <si>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</si>
  <si>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</si>
  <si>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</si>
  <si>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</si>
  <si>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</si>
  <si>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</si>
  <si>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</si>
  <si>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</si>
  <si>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</si>
  <si>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</si>
  <si>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</si>
  <si>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</si>
  <si>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</si>
  <si>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</si>
  <si>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</si>
  <si>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</si>
  <si>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</si>
  <si>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</si>
  <si>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</si>
  <si>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</si>
  <si>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</si>
  <si>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</si>
  <si>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</si>
  <si>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</si>
  <si>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</si>
  <si>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</si>
  <si>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</si>
  <si>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</si>
  <si>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</si>
  <si>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</si>
  <si>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</si>
  <si>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</si>
  <si>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</si>
  <si>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</si>
  <si>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</si>
  <si>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</si>
  <si>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</si>
  <si>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</si>
  <si>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</si>
  <si>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</si>
  <si>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</si>
  <si>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</si>
  <si>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</si>
  <si>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</si>
  <si>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</si>
  <si>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</si>
  <si>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</si>
  <si>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</si>
  <si>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</si>
  <si>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</si>
  <si>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</si>
  <si>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</si>
  <si>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</si>
  <si>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</si>
  <si>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</si>
  <si>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</si>
  <si>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</si>
  <si>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</si>
  <si>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</si>
  <si>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</si>
  <si>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</si>
  <si>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</si>
  <si>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</si>
  <si>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</si>
  <si>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</si>
  <si>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</si>
  <si>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</si>
  <si>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</si>
  <si>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</si>
  <si>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</si>
  <si>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</si>
  <si>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</si>
  <si>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</si>
  <si>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</si>
  <si>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</si>
  <si>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</si>
  <si>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</si>
  <si>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</si>
  <si>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</si>
  <si>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</si>
  <si>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</si>
  <si>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</si>
  <si>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</si>
  <si>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</si>
  <si>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</si>
  <si>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</si>
  <si>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</si>
  <si>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</si>
  <si>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</si>
  <si>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</si>
  <si>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</si>
  <si>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</si>
  <si>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</si>
  <si>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</si>
  <si>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</si>
  <si>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</si>
  <si>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</si>
  <si>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</si>
  <si>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</si>
  <si>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</si>
  <si>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</si>
  <si>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</si>
  <si>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</si>
  <si>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</si>
  <si>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</si>
  <si>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</si>
  <si>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</si>
  <si>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</si>
  <si>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</si>
  <si>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</si>
  <si>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</si>
  <si>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</si>
  <si>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</si>
  <si>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</si>
  <si>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</si>
  <si>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</si>
  <si>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</si>
  <si>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</si>
  <si>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</si>
  <si>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</si>
  <si>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</si>
  <si>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</si>
  <si>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</si>
  <si>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</si>
  <si>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</si>
  <si>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</si>
  <si>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</si>
  <si>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</si>
  <si>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</si>
  <si>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</si>
  <si>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</si>
  <si>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</si>
  <si>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</si>
  <si>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</si>
  <si>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</si>
  <si>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</si>
  <si>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</si>
  <si>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</si>
  <si>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</si>
  <si>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</si>
  <si>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</si>
  <si>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</si>
  <si>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</si>
  <si>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</si>
  <si>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</si>
  <si>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</si>
  <si>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</si>
  <si>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</si>
  <si>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</si>
  <si>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</si>
  <si>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</si>
  <si>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</si>
  <si>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</si>
  <si>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</si>
  <si>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</si>
  <si>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</si>
  <si>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</si>
  <si>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</si>
  <si>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</si>
  <si>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</si>
  <si>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</si>
  <si>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</si>
  <si>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</si>
  <si>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</si>
  <si>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</si>
  <si>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</si>
  <si>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</si>
  <si>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</si>
  <si>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</si>
  <si>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</si>
  <si>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</si>
  <si>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</si>
  <si>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</si>
  <si>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</si>
  <si>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</si>
  <si>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</si>
  <si>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</si>
  <si>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</si>
  <si>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</si>
  <si>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</si>
  <si>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</si>
  <si>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</si>
  <si>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</si>
  <si>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</si>
  <si>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</si>
  <si>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</si>
  <si>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</si>
  <si>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</si>
  <si>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</si>
  <si>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</si>
  <si>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</si>
  <si>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</si>
  <si>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</si>
  <si>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</si>
  <si>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</si>
  <si>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</si>
  <si>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</si>
  <si>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</si>
  <si>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</si>
  <si>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</si>
  <si>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</si>
  <si>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</si>
  <si>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</si>
  <si>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</si>
  <si>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</si>
  <si>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</si>
  <si>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</si>
  <si>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</si>
  <si>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</si>
  <si>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</si>
  <si>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</si>
  <si>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</si>
  <si>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</si>
  <si>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</si>
  <si>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</si>
  <si>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</si>
  <si>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</si>
  <si>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</si>
  <si>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</si>
  <si>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</si>
  <si>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</si>
  <si>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</si>
  <si>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</si>
  <si>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</si>
  <si>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</si>
  <si>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</si>
  <si>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</si>
  <si>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</si>
  <si>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</si>
  <si>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</si>
  <si>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</si>
  <si>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</si>
  <si>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</si>
  <si>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</si>
  <si>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</si>
  <si>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</si>
  <si>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</si>
  <si>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</si>
  <si>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</si>
  <si>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</si>
  <si>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</si>
  <si>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</si>
  <si>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</si>
  <si>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</si>
  <si>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</si>
  <si>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</si>
  <si>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</si>
  <si>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</si>
  <si>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</si>
  <si>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</si>
  <si>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</si>
  <si>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</si>
  <si>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</si>
  <si>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</si>
  <si>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</si>
  <si>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</si>
  <si>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</si>
  <si>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</si>
  <si>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</si>
  <si>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</si>
  <si>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</si>
  <si>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</si>
  <si>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</si>
  <si>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</si>
  <si>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</si>
  <si>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</si>
  <si>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</si>
  <si>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</si>
  <si>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</si>
  <si>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</si>
  <si>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</si>
  <si>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</si>
  <si>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</si>
  <si>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</si>
  <si>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</si>
  <si>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</si>
  <si>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</si>
  <si>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</si>
  <si>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</si>
  <si>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</si>
  <si>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</si>
  <si>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</si>
  <si>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</si>
  <si>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</si>
  <si>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</si>
  <si>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</si>
  <si>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</si>
  <si>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</si>
  <si>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</si>
  <si>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</si>
  <si>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</si>
  <si>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</si>
  <si>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</si>
  <si>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</si>
  <si>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</si>
  <si>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</si>
  <si>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</si>
  <si>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</si>
  <si>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</si>
  <si>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</si>
  <si>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</si>
  <si>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</si>
  <si>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</si>
  <si>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</si>
  <si>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</si>
  <si>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</si>
  <si>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</si>
  <si>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</si>
  <si>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</si>
  <si>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</si>
  <si>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</si>
  <si>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</si>
  <si>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</si>
  <si>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</si>
  <si>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</si>
  <si>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</si>
  <si>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</si>
  <si>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</si>
  <si>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</si>
  <si>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</si>
  <si>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</si>
  <si>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</si>
  <si>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</si>
  <si>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</si>
  <si>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</si>
  <si>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</si>
  <si>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</si>
  <si>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</si>
  <si>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</si>
  <si>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</si>
  <si>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</si>
  <si>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</si>
  <si>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</si>
  <si>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</si>
  <si>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</si>
  <si>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</si>
  <si>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</si>
  <si>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</si>
  <si>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</si>
  <si>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</si>
  <si>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</si>
  <si>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</si>
  <si>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</si>
  <si>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</si>
  <si>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</si>
  <si>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</si>
  <si>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</si>
  <si>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</si>
  <si>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</si>
  <si>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</si>
  <si>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</si>
  <si>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</si>
  <si>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</si>
  <si>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</si>
  <si>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</si>
  <si>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</si>
  <si>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</si>
  <si>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</si>
  <si>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</si>
  <si>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</si>
  <si>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</si>
  <si>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</si>
  <si>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</si>
  <si>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</si>
  <si>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</si>
  <si>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</si>
  <si>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</si>
  <si>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</si>
  <si>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</si>
  <si>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</si>
  <si>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</si>
  <si>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</si>
  <si>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</si>
  <si>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</si>
  <si>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</si>
  <si>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</si>
  <si>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</si>
  <si>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</si>
  <si>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</si>
  <si>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</si>
  <si>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</si>
  <si>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</si>
  <si>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</si>
  <si>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</si>
  <si>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</si>
  <si>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</si>
  <si>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</si>
  <si>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</si>
  <si>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</si>
  <si>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</si>
  <si>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</si>
  <si>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</si>
  <si>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</si>
  <si>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</si>
  <si>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</si>
  <si>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</si>
  <si>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</si>
  <si>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</si>
  <si>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</si>
  <si>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</si>
  <si>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</si>
  <si>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</si>
  <si>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</si>
  <si>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</si>
  <si>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</si>
  <si>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</si>
  <si>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</si>
  <si>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</si>
  <si>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</si>
  <si>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</si>
  <si>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</si>
  <si>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</si>
  <si>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</si>
  <si>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</si>
  <si>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</si>
  <si>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</si>
  <si>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</si>
  <si>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</si>
  <si>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</si>
  <si>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</si>
  <si>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</si>
  <si>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</si>
  <si>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</si>
  <si>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</si>
  <si>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</si>
  <si>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</si>
  <si>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</si>
  <si>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</si>
  <si>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</si>
  <si>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</si>
  <si>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</si>
  <si>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</si>
  <si>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</si>
  <si>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</si>
  <si>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</si>
  <si>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</si>
  <si>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</si>
  <si>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</si>
  <si>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</si>
  <si>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</si>
  <si>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</si>
  <si>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</si>
  <si>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</si>
  <si>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</si>
  <si>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</si>
  <si>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</si>
  <si>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</si>
  <si>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</si>
  <si>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</si>
  <si>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</si>
  <si>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</si>
  <si>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</si>
  <si>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</si>
  <si>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</si>
  <si>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</si>
  <si>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</si>
  <si>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</si>
  <si>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</si>
  <si>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</si>
  <si>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</si>
  <si>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</si>
  <si>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</si>
  <si>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</si>
  <si>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</si>
  <si>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</si>
  <si>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</si>
  <si>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</si>
  <si>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</si>
  <si>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</si>
  <si>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</si>
  <si>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</si>
  <si>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</si>
  <si>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</si>
  <si>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</si>
  <si>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</si>
  <si>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</si>
  <si>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</si>
  <si>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</si>
  <si>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</si>
  <si>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</si>
  <si>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</si>
  <si>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</si>
  <si>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</si>
  <si>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</si>
  <si>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</si>
  <si>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</si>
  <si>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</si>
  <si>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</si>
  <si>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</si>
  <si>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</si>
  <si>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</si>
  <si>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</si>
  <si>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</si>
  <si>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</si>
  <si>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</si>
  <si>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</si>
  <si>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</si>
  <si>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</si>
  <si>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</si>
  <si>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</si>
  <si>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</si>
  <si>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</si>
  <si>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</si>
  <si>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</si>
  <si>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</si>
  <si>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</si>
  <si>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</si>
  <si>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</si>
  <si>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</si>
  <si>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</si>
  <si>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</si>
  <si>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</si>
  <si>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</si>
  <si>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</si>
  <si>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</si>
  <si>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</si>
  <si>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</si>
  <si>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</si>
  <si>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</si>
  <si>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</si>
  <si>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</si>
  <si>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</si>
  <si>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</si>
  <si>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</si>
  <si>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</si>
  <si>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</si>
  <si>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</si>
  <si>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</si>
  <si>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</si>
  <si>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</si>
  <si>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</si>
  <si>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</si>
  <si>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</si>
  <si>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</si>
  <si>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</si>
  <si>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</si>
  <si>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</si>
  <si>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</si>
  <si>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</si>
  <si>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</si>
  <si>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</si>
  <si>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</si>
  <si>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</si>
  <si>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</si>
  <si>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</si>
  <si>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</si>
  <si>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</si>
  <si>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</si>
  <si>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</si>
  <si>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</si>
  <si>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</si>
  <si>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</si>
  <si>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</si>
  <si>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</si>
  <si>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</si>
  <si>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</si>
  <si>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</si>
  <si>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</si>
  <si>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</si>
  <si>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</si>
  <si>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</si>
  <si>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</si>
  <si>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</si>
  <si>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</si>
  <si>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</si>
  <si>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</si>
  <si>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</si>
  <si>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</si>
  <si>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</si>
  <si>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</si>
  <si>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</si>
  <si>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</si>
  <si>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</si>
  <si>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</si>
  <si>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</si>
  <si>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</si>
  <si>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</si>
  <si>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</si>
  <si>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</si>
  <si>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</si>
  <si>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</si>
  <si>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</si>
  <si>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</si>
  <si>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</si>
  <si>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</si>
  <si>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</si>
  <si>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</si>
  <si>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</si>
  <si>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</si>
  <si>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</si>
  <si>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</si>
  <si>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</si>
  <si>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</si>
  <si>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</si>
  <si>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</si>
  <si>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</si>
  <si>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</si>
  <si>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</si>
  <si>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</si>
  <si>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</si>
  <si>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</si>
  <si>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</si>
  <si>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</si>
  <si>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</si>
  <si>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</si>
  <si>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</si>
  <si>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</si>
  <si>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</si>
  <si>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</si>
  <si>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</si>
  <si>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</si>
  <si>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</si>
  <si>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</si>
  <si>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</si>
  <si>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</si>
  <si>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</si>
  <si>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</si>
  <si>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</si>
  <si>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</si>
  <si>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</si>
  <si>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</si>
  <si>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</si>
  <si>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</si>
  <si>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</si>
  <si>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</si>
  <si>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</si>
  <si>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</si>
  <si>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</si>
  <si>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</si>
  <si>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</si>
  <si>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</si>
  <si>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</si>
  <si>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</si>
  <si>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</si>
  <si>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</si>
  <si>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</si>
  <si>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</si>
  <si>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</si>
  <si>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</si>
  <si>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</si>
  <si>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</si>
  <si>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</si>
  <si>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</si>
  <si>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</si>
  <si>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</si>
  <si>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</si>
  <si>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</si>
  <si>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</si>
  <si>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</si>
  <si>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</si>
  <si>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</si>
  <si>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</si>
  <si>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</si>
  <si>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</si>
  <si>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</si>
  <si>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</si>
  <si>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</si>
  <si>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</si>
  <si>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</si>
  <si>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</si>
  <si>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</si>
  <si>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</si>
  <si>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</si>
  <si>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</si>
  <si>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</si>
  <si>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</si>
  <si>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</si>
  <si>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</si>
  <si>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</si>
  <si>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</si>
  <si>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</si>
  <si>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</si>
  <si>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</si>
  <si>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</si>
  <si>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</si>
  <si>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</si>
  <si>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</si>
  <si>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</si>
  <si>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</si>
  <si>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</si>
  <si>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</si>
  <si>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</si>
  <si>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</si>
  <si>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</si>
  <si>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</si>
  <si>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</si>
  <si>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</si>
  <si>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</si>
  <si>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</si>
  <si>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</si>
  <si>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</si>
  <si>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</si>
  <si>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</si>
  <si>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</si>
  <si>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</si>
  <si>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</si>
  <si>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</si>
  <si>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</si>
  <si>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</si>
  <si>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</si>
  <si>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</si>
  <si>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</si>
  <si>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</si>
  <si>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</si>
  <si>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</si>
  <si>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</si>
  <si>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</si>
  <si>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</si>
  <si>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</si>
  <si>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</si>
  <si>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</si>
  <si>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</si>
  <si>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</si>
  <si>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</si>
  <si>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</si>
  <si>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</si>
  <si>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</si>
  <si>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</si>
  <si>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</si>
  <si>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</si>
  <si>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</si>
  <si>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</si>
  <si>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</si>
  <si>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</si>
  <si>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</si>
  <si>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</si>
  <si>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</si>
  <si>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</si>
  <si>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</si>
  <si>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</si>
  <si>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</si>
  <si>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</si>
  <si>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</si>
  <si>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</si>
  <si>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</si>
  <si>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</si>
  <si>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</si>
  <si>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</si>
  <si>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</si>
  <si>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</si>
  <si>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</si>
  <si>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</si>
  <si>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</si>
  <si>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</si>
  <si>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</si>
  <si>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</si>
  <si>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</si>
  <si>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</si>
  <si>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</si>
  <si>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</si>
  <si>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</si>
  <si>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</si>
  <si>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</si>
  <si>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</si>
  <si>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</si>
  <si>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</si>
  <si>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</si>
  <si>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</si>
  <si>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</si>
  <si>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</si>
  <si>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</si>
  <si>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</si>
  <si>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</si>
  <si>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</si>
  <si>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</si>
  <si>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</si>
  <si>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</si>
  <si>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</si>
  <si>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</si>
  <si>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</si>
  <si>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</si>
  <si>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</si>
  <si>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</si>
  <si>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</si>
  <si>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</si>
  <si>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</si>
  <si>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</si>
  <si>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</si>
  <si>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</si>
  <si>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</si>
  <si>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</si>
  <si>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</si>
  <si>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</si>
  <si>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</si>
  <si>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</si>
  <si>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</si>
  <si>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</si>
  <si>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</si>
  <si>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</si>
  <si>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</si>
  <si>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</si>
  <si>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</si>
  <si>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</si>
  <si>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</si>
  <si>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</si>
  <si>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</si>
  <si>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</si>
  <si>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</si>
  <si>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</si>
  <si>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</si>
  <si>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</si>
  <si>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</si>
  <si>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</si>
  <si>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</si>
  <si>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</si>
  <si>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</si>
  <si>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</si>
  <si>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</si>
  <si>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</si>
  <si>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</si>
  <si>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</si>
  <si>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</si>
  <si>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</si>
  <si>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</si>
  <si>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</si>
  <si>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</si>
  <si>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</si>
  <si>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</si>
  <si>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</si>
  <si>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</si>
  <si>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</si>
  <si>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</si>
  <si>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</si>
  <si>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</si>
  <si>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</si>
  <si>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</si>
  <si>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</si>
  <si>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</si>
  <si>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</si>
  <si>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</si>
  <si>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</si>
  <si>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</si>
  <si>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</si>
  <si>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</si>
  <si>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</si>
  <si>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</si>
  <si>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</si>
  <si>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</si>
  <si>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</si>
  <si>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</si>
  <si>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</si>
  <si>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</si>
  <si>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</si>
  <si>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</si>
  <si>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</si>
  <si>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</si>
  <si>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</si>
  <si>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</si>
  <si>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</si>
  <si>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</si>
  <si>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</si>
  <si>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</si>
  <si>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</si>
  <si>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</si>
  <si>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</si>
  <si>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</si>
  <si>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</si>
  <si>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</si>
  <si>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</si>
  <si>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</si>
  <si>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</si>
  <si>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</si>
  <si>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</si>
  <si>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</si>
  <si>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</si>
  <si>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</si>
  <si>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</si>
  <si>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</si>
  <si>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</si>
  <si>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</si>
  <si>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</si>
  <si>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</si>
  <si>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</si>
  <si>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</si>
  <si>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</si>
  <si>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</si>
  <si>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</si>
  <si>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</si>
  <si>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</si>
  <si>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</si>
  <si>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</si>
  <si>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</si>
  <si>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</si>
  <si>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</si>
  <si>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</si>
  <si>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</si>
  <si>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</si>
  <si>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</si>
  <si>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</si>
  <si>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</si>
  <si>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</si>
  <si>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</si>
  <si>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</si>
  <si>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</si>
  <si>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</si>
  <si>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</si>
  <si>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</si>
  <si>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</si>
  <si>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</si>
  <si>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</si>
  <si>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</si>
  <si>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</si>
  <si>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</si>
  <si>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</si>
  <si>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</si>
  <si>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</si>
  <si>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</si>
  <si>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</si>
  <si>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</si>
  <si>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</si>
  <si>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</si>
  <si>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</si>
  <si>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</si>
  <si>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</si>
  <si>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</si>
  <si>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</si>
  <si>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</si>
  <si>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</si>
  <si>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</si>
  <si>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</si>
  <si>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</si>
  <si>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</si>
  <si>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</si>
  <si>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</si>
  <si>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</si>
  <si>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</si>
  <si>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</si>
  <si>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</si>
  <si>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</si>
  <si>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</si>
  <si>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</si>
  <si>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</si>
  <si>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</si>
  <si>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</si>
  <si>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</si>
  <si>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</si>
  <si>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</si>
  <si>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</si>
  <si>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</si>
  <si>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</si>
  <si>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</si>
  <si>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</si>
  <si>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</si>
  <si>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</si>
  <si>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</si>
  <si>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</si>
  <si>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</si>
  <si>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</si>
  <si>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</si>
  <si>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</si>
  <si>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</si>
  <si>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</si>
  <si>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</si>
  <si>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</si>
  <si>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</si>
  <si>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</si>
  <si>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</si>
  <si>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</si>
  <si>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</si>
  <si>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</si>
  <si>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</si>
  <si>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</si>
  <si>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</si>
  <si>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</si>
  <si>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</si>
  <si>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</si>
  <si>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</si>
  <si>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</si>
  <si>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</si>
  <si>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</si>
  <si>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</si>
  <si>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</si>
  <si>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</si>
  <si>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</si>
  <si>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</si>
  <si>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</si>
  <si>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</si>
  <si>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</si>
  <si>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</si>
  <si>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</si>
  <si>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</si>
  <si>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</si>
  <si>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</si>
  <si>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</si>
  <si>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</si>
  <si>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</si>
  <si>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</si>
  <si>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</si>
  <si>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</si>
  <si>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</si>
  <si>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</si>
  <si>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</si>
  <si>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</si>
  <si>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</si>
  <si>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</si>
  <si>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</si>
  <si>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</si>
  <si>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</si>
  <si>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</si>
  <si>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</si>
  <si>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</si>
  <si>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</si>
  <si>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</si>
  <si>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</si>
  <si>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</si>
  <si>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</si>
  <si>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</si>
  <si>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</si>
  <si>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</si>
  <si>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</si>
  <si>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</si>
  <si>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</si>
  <si>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</si>
  <si>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</si>
  <si>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</si>
  <si>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</si>
  <si>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</si>
  <si>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</si>
  <si>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</si>
  <si>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</si>
  <si>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</si>
  <si>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</si>
  <si>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</si>
  <si>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</si>
  <si>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</si>
  <si>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</si>
  <si>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</si>
  <si>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</si>
  <si>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</si>
  <si>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</si>
  <si>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</si>
  <si>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</si>
  <si>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</si>
  <si>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</si>
  <si>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</si>
  <si>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</si>
  <si>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</si>
  <si>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</si>
  <si>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</si>
  <si>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</si>
  <si>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</si>
  <si>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</si>
  <si>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</si>
  <si>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</si>
  <si>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</si>
  <si>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</si>
  <si>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</si>
  <si>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</si>
  <si>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</si>
  <si>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</si>
  <si>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</si>
  <si>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</si>
  <si>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</si>
  <si>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</si>
  <si>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</si>
  <si>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</si>
  <si>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</si>
  <si>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</si>
  <si>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</si>
  <si>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</si>
  <si>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</si>
  <si>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</si>
  <si>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</si>
  <si>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</si>
  <si>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</si>
  <si>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</si>
  <si>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</si>
  <si>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</si>
  <si>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</si>
  <si>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</si>
  <si>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</si>
  <si>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</si>
  <si>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</si>
  <si>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</si>
  <si>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</si>
  <si>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</si>
  <si>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</si>
  <si>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</si>
  <si>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</si>
  <si>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</si>
  <si>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</si>
  <si>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</si>
  <si>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</si>
  <si>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</si>
  <si>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</si>
  <si>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</si>
  <si>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</si>
  <si>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</si>
  <si>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</si>
  <si>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</si>
  <si>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</si>
  <si>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</si>
  <si>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</si>
  <si>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</si>
  <si>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</si>
  <si>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</si>
  <si>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</si>
  <si>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</si>
  <si>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</si>
  <si>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</si>
  <si>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</si>
  <si>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</si>
  <si>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</si>
  <si>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</si>
  <si>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</si>
  <si>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</si>
  <si>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</si>
  <si>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</si>
  <si>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</si>
  <si>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</si>
  <si>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</si>
  <si>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</si>
  <si>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</si>
  <si>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</si>
  <si>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</si>
  <si>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</si>
  <si>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</si>
  <si>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</si>
  <si>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</si>
  <si>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</si>
  <si>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</si>
  <si>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</si>
  <si>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</si>
  <si>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</si>
  <si>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</si>
  <si>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</si>
  <si>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</si>
  <si>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</si>
  <si>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</si>
  <si>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</si>
  <si>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</si>
  <si>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</si>
  <si>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</si>
  <si>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</si>
  <si>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</si>
  <si>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</si>
  <si>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</si>
  <si>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</si>
  <si>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</si>
  <si>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</si>
  <si>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</si>
  <si>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</si>
  <si>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</si>
  <si>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</si>
  <si>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</si>
  <si>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</si>
  <si>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</si>
  <si>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</si>
  <si>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</si>
  <si>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</si>
  <si>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</si>
  <si>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</si>
  <si>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</si>
  <si>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</si>
  <si>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</si>
  <si>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</si>
  <si>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</si>
  <si>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</si>
  <si>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</si>
  <si>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</si>
  <si>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</si>
  <si>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</si>
  <si>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</si>
  <si>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</si>
  <si>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</si>
  <si>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</si>
  <si>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</si>
  <si>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</si>
  <si>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</si>
  <si>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</si>
  <si>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</si>
  <si>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</si>
  <si>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</si>
  <si>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</si>
  <si>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</si>
  <si>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</si>
  <si>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</si>
  <si>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</si>
  <si>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</si>
  <si>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</si>
  <si>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</si>
  <si>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</si>
  <si>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</si>
  <si>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</si>
  <si>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</si>
  <si>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</si>
  <si>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</si>
  <si>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</si>
  <si>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</si>
  <si>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</si>
  <si>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</si>
  <si>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</si>
  <si>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</si>
  <si>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</si>
  <si>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</si>
  <si>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</si>
  <si>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</si>
  <si>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</si>
  <si>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</si>
  <si>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</si>
  <si>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</si>
  <si>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</si>
  <si>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</si>
  <si>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</si>
  <si>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</si>
  <si>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</si>
  <si>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</si>
  <si>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</si>
  <si>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</si>
  <si>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</si>
  <si>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</si>
  <si>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</si>
  <si>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</si>
  <si>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</si>
  <si>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</si>
  <si>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</si>
  <si>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</si>
  <si>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</si>
  <si>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</si>
  <si>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</si>
  <si>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</si>
  <si>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</si>
  <si>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</si>
  <si>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</si>
  <si>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</si>
  <si>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</si>
  <si>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</si>
  <si>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</si>
  <si>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</si>
  <si>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</si>
  <si>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</si>
  <si>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</si>
  <si>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</si>
  <si>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</si>
  <si>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</si>
  <si>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</si>
  <si>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</si>
  <si>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</si>
  <si>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</si>
  <si>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</si>
  <si>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</si>
  <si>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</si>
  <si>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</si>
  <si>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</si>
  <si>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</si>
  <si>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</si>
  <si>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</si>
  <si>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</si>
  <si>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</si>
  <si>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</si>
  <si>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</si>
  <si>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</si>
  <si>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</si>
  <si>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</si>
  <si>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</si>
  <si>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</si>
  <si>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</si>
  <si>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</si>
  <si>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</si>
  <si>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</si>
  <si>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</si>
  <si>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</si>
  <si>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</si>
  <si>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</si>
  <si>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</si>
  <si>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</si>
  <si>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</si>
  <si>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</si>
  <si>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</si>
  <si>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</si>
  <si>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</si>
  <si>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</si>
  <si>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</si>
  <si>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</si>
  <si>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</si>
  <si>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</si>
  <si>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</si>
  <si>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</si>
  <si>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</si>
  <si>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</si>
  <si>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</si>
  <si>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</si>
  <si>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</si>
  <si>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</si>
  <si>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</si>
  <si>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</si>
  <si>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</si>
  <si>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</si>
  <si>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</si>
  <si>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</si>
  <si>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</si>
  <si>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</si>
  <si>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</si>
  <si>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</si>
  <si>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</si>
  <si>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</si>
  <si>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</si>
  <si>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</si>
  <si>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</si>
  <si>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</si>
  <si>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</si>
  <si>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</si>
  <si>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</si>
  <si>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</si>
  <si>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</si>
  <si>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</si>
  <si>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</si>
  <si>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</si>
  <si>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</si>
  <si>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</si>
  <si>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</si>
  <si>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</si>
  <si>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</si>
  <si>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</si>
  <si>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</si>
  <si>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</si>
  <si>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</si>
  <si>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</si>
  <si>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</si>
  <si>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</si>
  <si>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</si>
  <si>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</si>
  <si>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</si>
  <si>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</si>
  <si>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</si>
  <si>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</si>
  <si>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</si>
  <si>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</si>
  <si>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</si>
  <si>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</si>
  <si>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</si>
  <si>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</si>
  <si>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</si>
  <si>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</si>
  <si>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</si>
  <si>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</si>
  <si>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</si>
  <si>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</si>
  <si>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</si>
  <si>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</si>
  <si>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</si>
  <si>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</si>
  <si>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</si>
  <si>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</si>
  <si>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</si>
  <si>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</si>
  <si>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</si>
  <si>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</si>
  <si>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</si>
  <si>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</si>
  <si>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</si>
  <si>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</si>
  <si>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</si>
  <si>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</si>
  <si>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</si>
  <si>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</si>
  <si>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</si>
  <si>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</si>
  <si>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</si>
  <si>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</si>
  <si>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</si>
  <si>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</si>
  <si>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</si>
  <si>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</si>
  <si>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</si>
  <si>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</si>
  <si>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</si>
  <si>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</si>
  <si>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</si>
  <si>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</si>
  <si>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</si>
  <si>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</si>
  <si>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</si>
  <si>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</si>
  <si>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</si>
  <si>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</si>
  <si>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</si>
  <si>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</si>
  <si>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</si>
  <si>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</si>
  <si>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</si>
  <si>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</si>
  <si>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</si>
  <si>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</si>
  <si>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</si>
  <si>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</si>
  <si>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</si>
  <si>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</si>
  <si>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</si>
  <si>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</si>
  <si>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Belgia</t>
  </si>
  <si>
    <t>Albaania</t>
  </si>
  <si>
    <t>Horvaatia</t>
  </si>
  <si>
    <t>De Bruyne</t>
  </si>
  <si>
    <t>Ei</t>
  </si>
  <si>
    <t>Itaalia</t>
  </si>
  <si>
    <t>Mbappe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</si>
</sst>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üperlink" xfId="1" builtinId="8"/>
    <cellStyle name="Normaallaad"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workbookViewId="0">
      <selection activeCell="F75" sqref="F75"/>
    </sheetView>
  </sheetViews>
  <sheetFormatPr defaultColWidth="0" defaultRowHeight="15" zeroHeight="1"/>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 min="27" max="16384" width="11.425781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5" customHeight="1">
      <c r="A3" s="4"/>
      <c r="B3" s="418" t="str">
        <f ca="1">GrpA!P11</f>
        <v>Germany</v>
      </c>
      <c r="C3" s="419" t="str">
        <f ca="1">"   "&amp;GrpA!$Q11&amp;"        "&amp;GrpA!$S11&amp;Language!$E$146&amp;GrpA!$T11</f>
        <v xml:space="preserve">   9        3 - 0</v>
      </c>
      <c r="D3" s="95"/>
      <c r="E3" s="418" t="str">
        <f ca="1">GrpB!P11</f>
        <v>Spain</v>
      </c>
      <c r="F3" s="419" t="str">
        <f ca="1">"   "&amp;GrpB!$Q11&amp;"        "&amp;GrpB!$S11&amp;Language!$E$146&amp;GrpB!$T11</f>
        <v xml:space="preserve">   9        3 - 0</v>
      </c>
      <c r="G3" s="95"/>
      <c r="H3" s="418" t="str">
        <f ca="1">GrpC!$P11</f>
        <v>Denmark</v>
      </c>
      <c r="I3" s="419" t="str">
        <f ca="1">"   "&amp;GrpC!$Q11&amp;"        "&amp;GrpC!$S11&amp;Language!$E$146&amp;GrpC!$T11</f>
        <v xml:space="preserve">   9        3 - 0</v>
      </c>
      <c r="J3" s="4"/>
      <c r="K3" s="418" t="str">
        <f ca="1">GrpD!$P11</f>
        <v>France</v>
      </c>
      <c r="L3" s="419" t="str">
        <f ca="1">"   "&amp;GrpD!$Q11&amp;"        "&amp;GrpD!$S11&amp;Language!$E$146&amp;GrpD!$T11</f>
        <v xml:space="preserve">   9        3 - 0</v>
      </c>
      <c r="M3" s="4"/>
      <c r="N3" s="418" t="str">
        <f ca="1">GrpE!$P11</f>
        <v>Belgium</v>
      </c>
      <c r="O3" s="419" t="str">
        <f ca="1">"   "&amp;GrpE!$Q11&amp;"        "&amp;GrpE!$S11&amp;Language!$E$146&amp;GrpE!$T11</f>
        <v xml:space="preserve">   9        3 - 0</v>
      </c>
      <c r="P3" s="95"/>
      <c r="Q3" s="418" t="str">
        <f ca="1">GrpF!$P11</f>
        <v>Portugal</v>
      </c>
      <c r="R3" s="419" t="str">
        <f ca="1">"   "&amp;GrpF!$Q11&amp;"        "&amp;GrpF!$S11&amp;Language!$E$146&amp;GrpF!$T11</f>
        <v xml:space="preserve">   9        3 - 0</v>
      </c>
      <c r="S3" s="4"/>
      <c r="T3" s="303"/>
      <c r="U3" s="303"/>
      <c r="V3" s="303"/>
      <c r="W3" s="303"/>
      <c r="X3" s="303"/>
      <c r="Y3" s="4"/>
    </row>
    <row r="4" spans="1:25" ht="15.95" customHeight="1">
      <c r="A4" s="4"/>
      <c r="B4" s="413" t="str">
        <f ca="1">GrpA!P12</f>
        <v>Switzerland</v>
      </c>
      <c r="C4" s="420" t="str">
        <f ca="1">"   "&amp;GrpA!$Q12&amp;"        "&amp;GrpA!$S12&amp;Language!$E$146&amp;GrpA!$T12</f>
        <v xml:space="preserve">   6        2 - 1</v>
      </c>
      <c r="D4" s="95"/>
      <c r="E4" s="413" t="str">
        <f ca="1">GrpB!P12</f>
        <v>Italy</v>
      </c>
      <c r="F4" s="420" t="str">
        <f ca="1">"   "&amp;GrpB!$Q12&amp;"        "&amp;GrpB!$S12&amp;Language!$E$146&amp;GrpB!$T12</f>
        <v xml:space="preserve">   6        2 - 1</v>
      </c>
      <c r="G4" s="95"/>
      <c r="H4" s="413" t="str">
        <f ca="1">GrpC!P12</f>
        <v>England</v>
      </c>
      <c r="I4" s="420" t="str">
        <f ca="1">"   "&amp;GrpC!$Q12&amp;"        "&amp;GrpC!$S12&amp;Language!$E$146&amp;GrpC!$T12</f>
        <v xml:space="preserve">   6        2 - 1</v>
      </c>
      <c r="J4" s="4"/>
      <c r="K4" s="413" t="str">
        <f ca="1">GrpD!$P12</f>
        <v>Netherlands</v>
      </c>
      <c r="L4" s="420" t="str">
        <f ca="1">"   "&amp;GrpD!$Q12&amp;"        "&amp;GrpD!$S12&amp;Language!$E$146&amp;GrpD!$T12</f>
        <v xml:space="preserve">   6        2 - 1</v>
      </c>
      <c r="M4" s="4"/>
      <c r="N4" s="413" t="str">
        <f ca="1">GrpE!$P12</f>
        <v>Ukraine</v>
      </c>
      <c r="O4" s="420" t="str">
        <f ca="1">"   "&amp;GrpE!$Q12&amp;"        "&amp;GrpE!$S12&amp;Language!$E$146&amp;GrpE!$T12</f>
        <v xml:space="preserve">   6        2 - 1</v>
      </c>
      <c r="P4" s="95"/>
      <c r="Q4" s="413" t="str">
        <f ca="1">GrpF!$P12</f>
        <v>Türkiye</v>
      </c>
      <c r="R4" s="420" t="str">
        <f ca="1">"   "&amp;GrpF!$Q12&amp;"        "&amp;GrpF!$S12&amp;Language!$E$146&amp;GrpF!$T12</f>
        <v xml:space="preserve">   6        2 - 1</v>
      </c>
      <c r="S4" s="4"/>
      <c r="T4" s="303"/>
      <c r="U4" s="303"/>
      <c r="V4" s="303"/>
      <c r="W4" s="303"/>
      <c r="X4" s="303"/>
      <c r="Y4" s="4"/>
    </row>
    <row r="5" spans="1:25" ht="15.95" customHeight="1">
      <c r="A5" s="4"/>
      <c r="B5" s="415" t="str">
        <f ca="1">GrpA!P13</f>
        <v>Hungary</v>
      </c>
      <c r="C5" s="416" t="str">
        <f ca="1">"   "&amp;GrpA!$Q13&amp;"        "&amp;GrpA!$S13&amp;Language!$E$146&amp;GrpA!$T13</f>
        <v xml:space="preserve">   3        1 - 2</v>
      </c>
      <c r="D5" s="95"/>
      <c r="E5" s="415" t="str">
        <f ca="1">GrpB!P13</f>
        <v>Croatia</v>
      </c>
      <c r="F5" s="416" t="str">
        <f ca="1">"   "&amp;GrpB!$Q13&amp;"        "&amp;GrpB!$S13&amp;Language!$E$146&amp;GrpB!$T13</f>
        <v xml:space="preserve">   3        1 - 2</v>
      </c>
      <c r="G5" s="95"/>
      <c r="H5" s="415" t="str">
        <f ca="1">GrpC!P13</f>
        <v>Serbia</v>
      </c>
      <c r="I5" s="416" t="str">
        <f ca="1">"   "&amp;GrpC!$Q13&amp;"        "&amp;GrpC!$S13&amp;Language!$E$146&amp;GrpC!$T13</f>
        <v xml:space="preserve">   3        1 - 2</v>
      </c>
      <c r="J5" s="4"/>
      <c r="K5" s="415" t="str">
        <f ca="1">GrpD!$P13</f>
        <v>Poland</v>
      </c>
      <c r="L5" s="416" t="str">
        <f ca="1">"   "&amp;GrpD!$Q13&amp;"        "&amp;GrpD!$S13&amp;Language!$E$146&amp;GrpD!$T13</f>
        <v xml:space="preserve">   3        1 - 2</v>
      </c>
      <c r="M5" s="4"/>
      <c r="N5" s="415" t="str">
        <f ca="1">GrpE!$P13</f>
        <v>Slovakia</v>
      </c>
      <c r="O5" s="416" t="str">
        <f ca="1">"   "&amp;GrpE!$Q13&amp;"        "&amp;GrpE!$S13&amp;Language!$E$146&amp;GrpE!$T13</f>
        <v xml:space="preserve">   3        1 - 2</v>
      </c>
      <c r="P5" s="95"/>
      <c r="Q5" s="415" t="str">
        <f ca="1">GrpF!$P13</f>
        <v>Czechia</v>
      </c>
      <c r="R5" s="416" t="str">
        <f ca="1">"   "&amp;GrpF!$Q13&amp;"        "&amp;GrpF!$S13&amp;Language!$E$146&amp;GrpF!$T13</f>
        <v xml:space="preserve">   3        1 - 2</v>
      </c>
      <c r="S5" s="4"/>
      <c r="T5" s="303"/>
      <c r="U5" s="303"/>
      <c r="V5" s="303"/>
      <c r="W5" s="303"/>
      <c r="X5" s="303"/>
      <c r="Y5" s="4"/>
    </row>
    <row r="6" spans="1:25" s="81" customFormat="1" ht="15.95" customHeight="1">
      <c r="A6" s="80"/>
      <c r="B6" s="414" t="str">
        <f ca="1">GrpA!P14</f>
        <v>Scotland</v>
      </c>
      <c r="C6" s="417" t="str">
        <f ca="1">"   "&amp;GrpA!$Q14&amp;"        "&amp;GrpA!$S14&amp;Language!$E$146&amp;GrpA!$T14</f>
        <v xml:space="preserve">   0        0 - 3</v>
      </c>
      <c r="D6" s="96"/>
      <c r="E6" s="414" t="str">
        <f ca="1">GrpB!P14</f>
        <v>Albania</v>
      </c>
      <c r="F6" s="417" t="str">
        <f ca="1">"   "&amp;GrpB!$Q14&amp;"        "&amp;GrpB!$S14&amp;Language!$E$146&amp;GrpB!$T14</f>
        <v xml:space="preserve">   0        0 - 3</v>
      </c>
      <c r="G6" s="96"/>
      <c r="H6" s="414" t="str">
        <f ca="1">GrpC!P14</f>
        <v>Slovenia</v>
      </c>
      <c r="I6" s="417" t="str">
        <f ca="1">"   "&amp;GrpC!$Q14&amp;"        "&amp;GrpC!$S14&amp;Language!$E$146&amp;GrpC!$T14</f>
        <v xml:space="preserve">   0        0 - 3</v>
      </c>
      <c r="J6" s="80"/>
      <c r="K6" s="414" t="str">
        <f ca="1">GrpD!$P14</f>
        <v>Austria</v>
      </c>
      <c r="L6" s="417" t="str">
        <f ca="1">"   "&amp;GrpD!$Q14&amp;"        "&amp;GrpD!$S14&amp;Language!$E$146&amp;GrpD!$T14</f>
        <v xml:space="preserve">   0        0 - 3</v>
      </c>
      <c r="M6" s="80"/>
      <c r="N6" s="414" t="str">
        <f ca="1">GrpE!$P14</f>
        <v>Romania</v>
      </c>
      <c r="O6" s="417" t="str">
        <f ca="1">"   "&amp;GrpE!$Q14&amp;"        "&amp;GrpE!$S14&amp;Language!$E$146&amp;GrpE!$T14</f>
        <v xml:space="preserve">   0        0 - 3</v>
      </c>
      <c r="P6" s="96"/>
      <c r="Q6" s="414" t="str">
        <f ca="1">GrpF!$P14</f>
        <v>Georgia</v>
      </c>
      <c r="R6" s="417" t="str">
        <f ca="1">"   "&amp;GrpF!$Q14&amp;"        "&amp;GrpF!$S14&amp;Language!$E$146&amp;GrpF!$T14</f>
        <v xml:space="preserve">   0        0 - 3</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9.9499999999999993"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c r="B14" s="1">
        <v>1</v>
      </c>
      <c r="C14" s="2">
        <v>0</v>
      </c>
      <c r="E14" s="1">
        <v>1</v>
      </c>
      <c r="F14" s="2">
        <v>0</v>
      </c>
      <c r="H14" s="1">
        <v>0</v>
      </c>
      <c r="I14" s="2">
        <v>1</v>
      </c>
      <c r="K14" s="1">
        <v>0</v>
      </c>
      <c r="L14" s="2">
        <v>1</v>
      </c>
      <c r="N14" s="1">
        <v>0</v>
      </c>
      <c r="O14" s="2">
        <v>1</v>
      </c>
      <c r="Q14" s="1">
        <v>1</v>
      </c>
      <c r="R14" s="2">
        <v>0</v>
      </c>
      <c r="T14" s="724" t="str">
        <f>Language!$E$149</f>
        <v>Criteria for placement within the groups:</v>
      </c>
      <c r="U14" s="725"/>
      <c r="V14" s="725"/>
      <c r="W14" s="725"/>
      <c r="X14" s="726"/>
    </row>
    <row r="15" spans="1:25" ht="9.9499999999999993"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75" thickBot="1">
      <c r="B19" s="1">
        <v>0</v>
      </c>
      <c r="C19" s="2">
        <v>1</v>
      </c>
      <c r="E19" s="1">
        <v>1</v>
      </c>
      <c r="F19" s="2">
        <v>0</v>
      </c>
      <c r="H19" s="1">
        <v>0</v>
      </c>
      <c r="I19" s="2">
        <v>1</v>
      </c>
      <c r="K19" s="1">
        <v>0</v>
      </c>
      <c r="L19" s="2">
        <v>1</v>
      </c>
      <c r="N19" s="1">
        <v>1</v>
      </c>
      <c r="O19" s="2">
        <v>0</v>
      </c>
      <c r="Q19" s="1">
        <v>1</v>
      </c>
      <c r="R19" s="2">
        <v>0</v>
      </c>
      <c r="T19" s="727"/>
      <c r="U19" s="728"/>
      <c r="V19" s="728"/>
      <c r="W19" s="728"/>
      <c r="X19" s="729"/>
    </row>
    <row r="20" spans="1:24" ht="9.9499999999999993"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75" thickBot="1">
      <c r="B24" s="1">
        <v>1</v>
      </c>
      <c r="C24" s="2">
        <v>0</v>
      </c>
      <c r="E24" s="1">
        <v>1</v>
      </c>
      <c r="F24" s="2">
        <v>0</v>
      </c>
      <c r="H24" s="1">
        <v>0</v>
      </c>
      <c r="I24" s="2">
        <v>1</v>
      </c>
      <c r="K24" s="1">
        <v>1</v>
      </c>
      <c r="L24" s="2">
        <v>0</v>
      </c>
      <c r="N24" s="1">
        <v>0</v>
      </c>
      <c r="O24" s="2">
        <v>1</v>
      </c>
      <c r="Q24" s="1">
        <v>0</v>
      </c>
      <c r="R24" s="2">
        <v>1</v>
      </c>
      <c r="T24" s="727"/>
      <c r="U24" s="728"/>
      <c r="V24" s="728"/>
      <c r="W24" s="728"/>
      <c r="X24" s="729"/>
    </row>
    <row r="25" spans="1:24" ht="9.9499999999999993"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c r="B29" s="1">
        <v>0</v>
      </c>
      <c r="C29" s="2">
        <v>1</v>
      </c>
      <c r="E29" s="1">
        <v>1</v>
      </c>
      <c r="F29" s="2">
        <v>0</v>
      </c>
      <c r="H29" s="1">
        <v>1</v>
      </c>
      <c r="I29" s="2">
        <v>0</v>
      </c>
      <c r="K29" s="1">
        <v>0</v>
      </c>
      <c r="L29" s="2">
        <v>1</v>
      </c>
      <c r="N29" s="1">
        <v>1</v>
      </c>
      <c r="O29" s="2">
        <v>0</v>
      </c>
      <c r="Q29" s="1">
        <v>0</v>
      </c>
      <c r="R29" s="2">
        <v>1</v>
      </c>
      <c r="T29" s="365"/>
      <c r="U29" s="366"/>
      <c r="V29" s="366"/>
      <c r="W29" s="366"/>
      <c r="X29" s="367"/>
    </row>
    <row r="30" spans="1:24" ht="9.9499999999999993"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1">
        <v>0</v>
      </c>
      <c r="C34" s="2">
        <v>1</v>
      </c>
      <c r="E34" s="1">
        <v>0</v>
      </c>
      <c r="F34" s="2">
        <v>1</v>
      </c>
      <c r="H34" s="1">
        <v>1</v>
      </c>
      <c r="I34" s="2">
        <v>0</v>
      </c>
      <c r="K34" s="1">
        <v>1</v>
      </c>
      <c r="L34" s="2">
        <v>0</v>
      </c>
      <c r="N34" s="1">
        <v>1</v>
      </c>
      <c r="O34" s="2">
        <v>0</v>
      </c>
      <c r="Q34" s="1">
        <v>0</v>
      </c>
      <c r="R34" s="2">
        <v>1</v>
      </c>
      <c r="T34" s="730"/>
      <c r="U34" s="731"/>
      <c r="V34" s="731"/>
      <c r="W34" s="731"/>
      <c r="X34" s="732"/>
    </row>
    <row r="35" spans="1:25" ht="9.9499999999999993"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75" thickBot="1">
      <c r="B36" s="295"/>
      <c r="C36" s="296"/>
      <c r="E36" s="295"/>
      <c r="F36" s="296"/>
      <c r="H36" s="295"/>
      <c r="I36" s="296"/>
      <c r="K36" s="295"/>
      <c r="L36" s="296"/>
      <c r="N36" s="295"/>
      <c r="O36" s="296"/>
      <c r="Q36" s="295"/>
      <c r="R36" s="296"/>
      <c r="T36" s="733"/>
      <c r="U36" s="734"/>
      <c r="V36" s="734"/>
      <c r="W36" s="734"/>
      <c r="X36" s="735"/>
    </row>
    <row r="37" spans="1:25" ht="9.9499999999999993"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c r="B41" s="1">
        <v>0</v>
      </c>
      <c r="C41" s="2">
        <v>1</v>
      </c>
      <c r="E41" s="1">
        <v>0</v>
      </c>
      <c r="F41" s="2">
        <v>1</v>
      </c>
      <c r="H41" s="1">
        <v>1</v>
      </c>
      <c r="I41" s="2">
        <v>0</v>
      </c>
      <c r="K41" s="1">
        <v>1</v>
      </c>
      <c r="L41" s="2">
        <v>0</v>
      </c>
      <c r="N41" s="1">
        <v>0</v>
      </c>
      <c r="O41" s="2">
        <v>1</v>
      </c>
      <c r="Q41" s="1">
        <v>0</v>
      </c>
      <c r="R41" s="2">
        <v>1</v>
      </c>
      <c r="T41" s="307"/>
      <c r="U41" s="307"/>
      <c r="V41" s="307"/>
      <c r="W41" s="307"/>
      <c r="X41" s="307"/>
    </row>
    <row r="42" spans="1:25" ht="9.9499999999999993"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7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75" thickBot="1">
      <c r="A46" s="97" t="s">
        <v>2</v>
      </c>
      <c r="B46" s="749" t="str">
        <f ca="1">IF(GrpA!$M$10&gt;0,GrpA!$P11,"")</f>
        <v>Germany</v>
      </c>
      <c r="C46" s="750"/>
      <c r="D46" s="97" t="s">
        <v>3</v>
      </c>
      <c r="E46" s="749" t="str">
        <f ca="1">IF(GrpB!$M$10&gt;0,GrpB!$P11,"")</f>
        <v>Spain</v>
      </c>
      <c r="F46" s="750"/>
      <c r="G46" s="97" t="s">
        <v>4</v>
      </c>
      <c r="H46" s="749" t="str">
        <f ca="1">IF(GrpC!$M$10&gt;0,GrpC!$P11,"")</f>
        <v>Denmark</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Serbia</v>
      </c>
      <c r="U46" s="425" t="str">
        <f ca="1">IF(Distinctness!$G$13&gt;0,"   "&amp;ThirdPlaced!$D11&amp;"        "&amp;ThirdPlaced!$F11&amp;Language!$E$146&amp;ThirdPlaced!$G11,"")</f>
        <v xml:space="preserve">   3        1 - 2</v>
      </c>
      <c r="V46" s="310" t="str">
        <f ca="1">IF(Distinctness!$G$13&gt;0,ThirdPlaced!$J11,"")</f>
        <v>C</v>
      </c>
      <c r="W46" s="751" t="str">
        <f ca="1">IF(Distinctness!$G$13&gt;0,ThirdPlaced!$J18,"")</f>
        <v>A B C D</v>
      </c>
      <c r="X46" s="752"/>
    </row>
    <row r="47" spans="1:25">
      <c r="A47" s="97" t="s">
        <v>8</v>
      </c>
      <c r="B47" s="749" t="str">
        <f ca="1">IF(GrpA!$M$10&gt;0,GrpA!$P12,"")</f>
        <v>Switzerland</v>
      </c>
      <c r="C47" s="750"/>
      <c r="D47" s="97" t="s">
        <v>9</v>
      </c>
      <c r="E47" s="749" t="str">
        <f ca="1">IF(GrpB!$M$10&gt;0,GrpB!$P12,"")</f>
        <v>Italy</v>
      </c>
      <c r="F47" s="750"/>
      <c r="G47" s="97" t="s">
        <v>10</v>
      </c>
      <c r="H47" s="749" t="str">
        <f ca="1">IF(GrpC!$M$10&gt;0,GrpC!$P12,"")</f>
        <v>England</v>
      </c>
      <c r="I47" s="750"/>
      <c r="J47" s="97" t="s">
        <v>11</v>
      </c>
      <c r="K47" s="749" t="str">
        <f ca="1">IF(GrpD!$M$10&gt;0,GrpD!$P12,"")</f>
        <v>Netherlands</v>
      </c>
      <c r="L47" s="750"/>
      <c r="M47" s="97" t="s">
        <v>12</v>
      </c>
      <c r="N47" s="749" t="str">
        <f ca="1">IF(GrpE!$M$10&gt;0,GrpE!$P12,"")</f>
        <v>Ukraine</v>
      </c>
      <c r="O47" s="750"/>
      <c r="P47" s="97" t="s">
        <v>13</v>
      </c>
      <c r="Q47" s="749" t="str">
        <f ca="1">IF(GrpF!$M$10&gt;0,GrpF!$P12,"")</f>
        <v>Türkiye</v>
      </c>
      <c r="R47" s="750"/>
      <c r="S47" s="97"/>
      <c r="T47" s="585" t="str">
        <f ca="1">IF(Distinctness!$G$13&gt;0,ThirdPlaced!$C12,"")</f>
        <v>Poland</v>
      </c>
      <c r="U47" s="425" t="str">
        <f ca="1">IF(Distinctness!$G$13&gt;0,"   "&amp;ThirdPlaced!$D12&amp;"        "&amp;ThirdPlaced!$F12&amp;Language!$E$146&amp;ThirdPlaced!$G12,"")</f>
        <v xml:space="preserve">   3        1 - 2</v>
      </c>
      <c r="V47" s="310" t="str">
        <f ca="1">IF(Distinctness!$G$13&gt;0,ThirdPlaced!$J12,"")</f>
        <v>D</v>
      </c>
      <c r="W47" s="758" t="str">
        <f>Language!$E$130</f>
        <v>Not qualified:</v>
      </c>
      <c r="X47" s="759"/>
      <c r="Y47" s="311" t="str">
        <f>Language!$E$96</f>
        <v>Grp</v>
      </c>
    </row>
    <row r="48" spans="1:25">
      <c r="A48" s="98" t="s">
        <v>14</v>
      </c>
      <c r="B48" s="756" t="str">
        <f ca="1">IF(GrpA!$M$10&gt;0,GrpA!$P13,"")</f>
        <v>Hungary</v>
      </c>
      <c r="C48" s="757"/>
      <c r="D48" s="98" t="s">
        <v>15</v>
      </c>
      <c r="E48" s="756" t="str">
        <f ca="1">IF(GrpB!$M$10&gt;0,GrpB!$P13,"")</f>
        <v>Croatia</v>
      </c>
      <c r="F48" s="757"/>
      <c r="G48" s="98" t="s">
        <v>16</v>
      </c>
      <c r="H48" s="756" t="str">
        <f ca="1">IF(GrpC!$M$10&gt;0,GrpC!$P13,"")</f>
        <v>Serbia</v>
      </c>
      <c r="I48" s="757"/>
      <c r="J48" s="98" t="s">
        <v>17</v>
      </c>
      <c r="K48" s="756" t="str">
        <f ca="1">IF(GrpD!$M$10&gt;0,GrpD!$P13,"")</f>
        <v>Poland</v>
      </c>
      <c r="L48" s="757"/>
      <c r="M48" s="98" t="s">
        <v>18</v>
      </c>
      <c r="N48" s="756" t="str">
        <f ca="1">IF(GrpE!$M$10&gt;0,GrpE!$P13,"")</f>
        <v>Slovakia</v>
      </c>
      <c r="O48" s="757"/>
      <c r="P48" s="98" t="s">
        <v>19</v>
      </c>
      <c r="Q48" s="756" t="str">
        <f ca="1">IF(GrpF!$M$10&gt;0,GrpF!$P13,"")</f>
        <v>Czechia</v>
      </c>
      <c r="R48" s="757"/>
      <c r="S48" s="98"/>
      <c r="T48" s="585" t="str">
        <f ca="1">IF(Distinctness!$G$13&gt;0,ThirdPlaced!$C13,"")</f>
        <v>Hungary</v>
      </c>
      <c r="U48" s="425" t="str">
        <f ca="1">IF(Distinctness!$G$13&gt;0,"   "&amp;ThirdPlaced!$D13&amp;"        "&amp;ThirdPlaced!$F13&amp;Language!$E$146&amp;ThirdPlaced!$G13,"")</f>
        <v xml:space="preserve">   3        1 - 2</v>
      </c>
      <c r="V48" s="310" t="str">
        <f ca="1">IF(Distinctness!$G$13&gt;0,ThirdPlaced!$J13,"")</f>
        <v>A</v>
      </c>
      <c r="W48" s="426" t="str">
        <f ca="1">IF(Distinctness!$G$13&gt;0,ThirdPlaced!$C15,"")</f>
        <v>Slovakia</v>
      </c>
      <c r="X48" s="427" t="str">
        <f ca="1">IF(Distinctness!$G$13&gt;0,"   "&amp;ThirdPlaced!$D15&amp;"        "&amp;ThirdPlaced!$F15&amp;Language!$E$146&amp;ThirdPlaced!$G15,"")</f>
        <v xml:space="preserve">   3        1 - 2</v>
      </c>
      <c r="Y48" s="312" t="str">
        <f ca="1">IF(Distinctness!$G$13&gt;0,ThirdPlaced!$J15,"")</f>
        <v>E</v>
      </c>
    </row>
    <row r="49" spans="1:25">
      <c r="A49" s="98" t="s">
        <v>20</v>
      </c>
      <c r="B49" s="756" t="str">
        <f ca="1">IF(GrpA!$M$10&gt;0,GrpA!$P14,"")</f>
        <v>Scotland</v>
      </c>
      <c r="C49" s="757"/>
      <c r="D49" s="98" t="s">
        <v>21</v>
      </c>
      <c r="E49" s="756" t="str">
        <f ca="1">IF(GrpB!$M$10&gt;0,GrpB!$P14,"")</f>
        <v>Albania</v>
      </c>
      <c r="F49" s="757"/>
      <c r="G49" s="98" t="s">
        <v>22</v>
      </c>
      <c r="H49" s="756" t="str">
        <f ca="1">IF(GrpC!$M$10&gt;0,GrpC!$P14,"")</f>
        <v>Slovenia</v>
      </c>
      <c r="I49" s="757"/>
      <c r="J49" s="98" t="s">
        <v>23</v>
      </c>
      <c r="K49" s="756" t="str">
        <f ca="1">IF(GrpD!$M$10&gt;0,GrpD!$P14,"")</f>
        <v>Austria</v>
      </c>
      <c r="L49" s="757"/>
      <c r="M49" s="98" t="s">
        <v>24</v>
      </c>
      <c r="N49" s="756" t="str">
        <f ca="1">IF(GrpE!$M$10&gt;0,GrpE!$P14,"")</f>
        <v>Romania</v>
      </c>
      <c r="O49" s="757"/>
      <c r="P49" s="98" t="s">
        <v>25</v>
      </c>
      <c r="Q49" s="756" t="str">
        <f ca="1">IF(GrpF!$M$10&gt;0,GrpF!$P14,"")</f>
        <v>Georgia</v>
      </c>
      <c r="R49" s="757"/>
      <c r="S49" s="98"/>
      <c r="T49" s="585" t="str">
        <f ca="1">IF(Distinctness!$G$13&gt;0,ThirdPlaced!$C14,"")</f>
        <v>Croatia</v>
      </c>
      <c r="U49" s="425" t="str">
        <f ca="1">IF(Distinctness!$G$13&gt;0,"   "&amp;ThirdPlaced!$D14&amp;"        "&amp;ThirdPlaced!$F14&amp;Language!$E$146&amp;ThirdPlaced!$G14,"")</f>
        <v xml:space="preserve">   3        1 - 2</v>
      </c>
      <c r="V49" s="310" t="str">
        <f ca="1">IF(Distinctness!$G$13&gt;0,ThirdPlaced!$J14,"")</f>
        <v>B</v>
      </c>
      <c r="W49" s="426" t="str">
        <f ca="1">IF(Distinctness!$G$13&gt;0,ThirdPlaced!$C16,"")</f>
        <v>Czechia</v>
      </c>
      <c r="X49" s="427" t="str">
        <f ca="1">IF(Distinctness!$G$13&gt;0,"   "&amp;ThirdPlaced!$D16&amp;"        "&amp;ThirdPlaced!$F16&amp;Language!$E$146&amp;ThirdPlaced!$G16,"")</f>
        <v xml:space="preserve">   3        1 - 2</v>
      </c>
      <c r="Y49" s="312" t="str">
        <f ca="1">IF(Distinctness!$G$13&gt;0,ThirdPlaced!$J16,"")</f>
        <v>F</v>
      </c>
    </row>
    <row r="50" spans="1:25" ht="35.25" customHeight="1"/>
    <row r="51" spans="1:25" ht="16.5"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Hungary</v>
      </c>
      <c r="E54" s="53" t="str">
        <f ca="1">VLOOKUP(D52,Matches!$B$4:$K$58,8,0)</f>
        <v>Germany</v>
      </c>
      <c r="F54" s="54" t="str">
        <f ca="1">VLOOKUP(D52,Matches!$B$4:$K$58,9,0)</f>
        <v>England</v>
      </c>
      <c r="H54" s="53" t="str">
        <f ca="1">VLOOKUP(G52,Matches!$B$4:$K$58,8,0)</f>
        <v>Portugal</v>
      </c>
      <c r="I54" s="54" t="str">
        <f ca="1">VLOOKUP(G52,Matches!$B$4:$K$58,9,0)</f>
        <v>Serbia</v>
      </c>
      <c r="K54" s="53" t="str">
        <f ca="1">VLOOKUP(J52,Matches!$B$4:$K$58,8,0)</f>
        <v>Netherlands</v>
      </c>
      <c r="L54" s="54" t="str">
        <f ca="1">VLOOKUP(J52,Matches!$B$4:$K$58,9,0)</f>
        <v>Ukraine</v>
      </c>
      <c r="N54" s="53" t="str">
        <f ca="1">VLOOKUP(M52,Matches!$B$4:$K$58,8,0)</f>
        <v>Belgium</v>
      </c>
      <c r="O54" s="54" t="str">
        <f ca="1">VLOOKUP(M52,Matches!$B$4:$K$58,9,0)</f>
        <v>Croatia</v>
      </c>
      <c r="Q54" s="53" t="str">
        <f ca="1">VLOOKUP(P52,Matches!$B$4:$K$58,8,0)</f>
        <v>France</v>
      </c>
      <c r="R54" s="54" t="str">
        <f ca="1">VLOOKUP(P52,Matches!$B$4:$K$58,9,0)</f>
        <v>Türkiye</v>
      </c>
      <c r="T54" s="53" t="str">
        <f ca="1">VLOOKUP(S52,Matches!$B$4:$K$58,8,0)</f>
        <v>Denmark</v>
      </c>
      <c r="U54" s="54" t="str">
        <f ca="1">VLOOKUP(S52,Matches!$B$4:$K$58,9,0)</f>
        <v>Poland</v>
      </c>
      <c r="W54" s="53" t="str">
        <f ca="1">VLOOKUP(V52,Matches!$B$4:$K$58,8,0)</f>
        <v>Switzerland</v>
      </c>
      <c r="X54" s="54" t="str">
        <f ca="1">VLOOKUP(V52,Matches!$B$4:$K$58,9,0)</f>
        <v>Italy</v>
      </c>
    </row>
    <row r="55" spans="1:25" ht="15.75" thickBot="1">
      <c r="B55" s="1">
        <v>1</v>
      </c>
      <c r="C55" s="2">
        <v>0</v>
      </c>
      <c r="D55" s="300"/>
      <c r="E55" s="1">
        <v>1</v>
      </c>
      <c r="F55" s="2">
        <v>0</v>
      </c>
      <c r="G55" s="300"/>
      <c r="H55" s="1">
        <v>1</v>
      </c>
      <c r="I55" s="2">
        <v>0</v>
      </c>
      <c r="J55" s="300"/>
      <c r="K55" s="1">
        <v>1</v>
      </c>
      <c r="L55" s="2">
        <v>0</v>
      </c>
      <c r="M55" s="300"/>
      <c r="N55" s="1">
        <v>1</v>
      </c>
      <c r="O55" s="2">
        <v>0</v>
      </c>
      <c r="P55" s="300"/>
      <c r="Q55" s="1">
        <v>1</v>
      </c>
      <c r="R55" s="2">
        <v>0</v>
      </c>
      <c r="S55" s="300"/>
      <c r="T55" s="1">
        <v>1</v>
      </c>
      <c r="U55" s="2">
        <v>0</v>
      </c>
      <c r="V55" s="300"/>
      <c r="W55" s="1">
        <v>0</v>
      </c>
      <c r="X55" s="2">
        <v>1</v>
      </c>
      <c r="Y55" s="301"/>
    </row>
    <row r="56" spans="1:25" ht="9.9499999999999993"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75"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Denmark</v>
      </c>
      <c r="W64" s="8" t="str">
        <f ca="1">IF(AND(W55&lt;&gt;"",X55&lt;&gt;""),IF(W55&gt;X55,W54,IF(W55&lt;X55,X54,IF(AND(W57&lt;&gt;"",X57&lt;&gt;""),IF(W57&gt;X57,W54,IF(W57&lt;X57,X54,"")),""))),"")</f>
        <v>Italy</v>
      </c>
    </row>
    <row r="65" spans="3:24" ht="15.75" thickBot="1">
      <c r="C65" s="1">
        <v>0</v>
      </c>
      <c r="D65" s="12"/>
      <c r="E65" s="3">
        <v>1</v>
      </c>
      <c r="F65" s="301"/>
      <c r="I65" s="1">
        <v>1</v>
      </c>
      <c r="J65" s="12"/>
      <c r="K65" s="3">
        <v>0</v>
      </c>
      <c r="L65" s="301"/>
      <c r="O65" s="1">
        <v>0</v>
      </c>
      <c r="P65" s="12"/>
      <c r="Q65" s="3">
        <v>1</v>
      </c>
      <c r="R65" s="301"/>
      <c r="U65" s="1">
        <v>0</v>
      </c>
      <c r="V65" s="12"/>
      <c r="W65" s="3">
        <v>1</v>
      </c>
      <c r="X65" s="301"/>
    </row>
    <row r="66" spans="3:24" ht="9.9499999999999993"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75"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7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7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Italy</v>
      </c>
    </row>
    <row r="75" spans="3:24" ht="15.75" thickBot="1">
      <c r="F75" s="1">
        <v>1</v>
      </c>
      <c r="G75" s="12"/>
      <c r="H75" s="3">
        <v>0</v>
      </c>
      <c r="I75" s="301"/>
      <c r="L75" s="16"/>
      <c r="R75" s="1">
        <v>1</v>
      </c>
      <c r="S75" s="12"/>
      <c r="T75" s="3">
        <v>0</v>
      </c>
      <c r="U75" s="301"/>
    </row>
    <row r="76" spans="3:24" ht="9.9499999999999993" customHeight="1">
      <c r="F76" s="738" t="str">
        <f>Language!$E$127</f>
        <v>Penalty shoot-out:</v>
      </c>
      <c r="G76" s="763"/>
      <c r="H76" s="739"/>
      <c r="L76" s="16"/>
      <c r="R76" s="738" t="str">
        <f>Language!$E$127</f>
        <v>Penalty shoot-out:</v>
      </c>
      <c r="S76" s="763"/>
      <c r="T76" s="739"/>
    </row>
    <row r="77" spans="3:24" ht="15.75"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5">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France</v>
      </c>
      <c r="R84" s="769" t="str">
        <f ca="1">IF(AND(L85&lt;&gt;"",N85&lt;&gt;""),IF(L85&gt;N85,L84,IF(L85&lt;N85,N84,IF(AND(L87&lt;&gt;"",N87&lt;&gt;""),IF(L87&gt;N87,L84,IF(L87&lt;N87,N84,"")),""))),"")</f>
        <v>Germany</v>
      </c>
      <c r="S84" s="769"/>
      <c r="T84" s="769"/>
      <c r="U84" s="769"/>
      <c r="V84" s="769"/>
      <c r="W84" s="769"/>
    </row>
    <row r="85" spans="2:24" ht="15" customHeight="1" thickBot="1">
      <c r="B85" s="15"/>
      <c r="L85" s="1">
        <v>1</v>
      </c>
      <c r="M85" s="11"/>
      <c r="N85" s="3">
        <v>0</v>
      </c>
      <c r="O85" s="301"/>
      <c r="R85" s="769"/>
      <c r="S85" s="769"/>
      <c r="T85" s="769"/>
      <c r="U85" s="769"/>
      <c r="V85" s="769"/>
      <c r="W85" s="769"/>
    </row>
    <row r="86" spans="2:24" ht="9.9499999999999993"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B3" sqref="B3"/>
    </sheetView>
  </sheetViews>
  <sheetFormatPr defaultRowHeight="15"/>
  <cols>
    <col min="1" max="1" width="78.42578125" customWidth="1"/>
    <col min="2" max="2" width="61.5703125" customWidth="1"/>
  </cols>
  <sheetData>
    <row r="1" spans="1:2">
      <c r="A1" s="703" t="s">
        <v>1783</v>
      </c>
      <c r="B1" s="704" t="s">
        <v>1784</v>
      </c>
    </row>
    <row r="2" spans="1:2">
      <c r="A2" s="705" t="s">
        <v>1785</v>
      </c>
      <c r="B2" s="706" t="s">
        <v>1799</v>
      </c>
    </row>
    <row r="3" spans="1:2">
      <c r="A3" s="706" t="s">
        <v>1786</v>
      </c>
      <c r="B3" s="705" t="s">
        <v>330</v>
      </c>
    </row>
    <row r="4" spans="1:2">
      <c r="A4" s="705" t="s">
        <v>1787</v>
      </c>
      <c r="B4" s="706" t="s">
        <v>1798</v>
      </c>
    </row>
    <row r="5" spans="1:2">
      <c r="A5" s="706" t="s">
        <v>1788</v>
      </c>
      <c r="B5" s="705" t="s">
        <v>1793</v>
      </c>
    </row>
    <row r="6" spans="1:2">
      <c r="A6" s="705" t="s">
        <v>1789</v>
      </c>
      <c r="B6" s="706" t="s">
        <v>1794</v>
      </c>
    </row>
    <row r="7" spans="1:2">
      <c r="A7" s="706" t="s">
        <v>1790</v>
      </c>
      <c r="B7" s="705" t="s">
        <v>1795</v>
      </c>
    </row>
    <row r="8" spans="1:2">
      <c r="A8" s="705" t="s">
        <v>1791</v>
      </c>
      <c r="B8" s="706" t="s">
        <v>1796</v>
      </c>
    </row>
    <row r="9" spans="1:2">
      <c r="A9" s="706" t="s">
        <v>1792</v>
      </c>
      <c r="B9" s="705" t="s">
        <v>1797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2578125" defaultRowHeight="15"/>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s>
  <sheetData>
    <row r="1" spans="1:26" ht="5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3 - 0</v>
      </c>
      <c r="D3" s="95" t="str">
        <v/>
      </c>
      <c r="E3" s="418" t="str">
        <f ca="1"/>
        <v>Spain</v>
      </c>
      <c r="F3" s="419" t="str">
        <f ca="1"/>
        <v xml:space="preserve">   9        3 - 0</v>
      </c>
      <c r="G3" s="95" t="str">
        <v/>
      </c>
      <c r="H3" s="418" t="str">
        <f ca="1"/>
        <v>Denmark</v>
      </c>
      <c r="I3" s="419" t="str">
        <f ca="1"/>
        <v xml:space="preserve">   9        3 - 0</v>
      </c>
      <c r="J3" s="4" t="str">
        <v/>
      </c>
      <c r="K3" s="418" t="str">
        <f ca="1"/>
        <v>France</v>
      </c>
      <c r="L3" s="419" t="str">
        <f ca="1"/>
        <v xml:space="preserve">   9        3 - 0</v>
      </c>
      <c r="M3" s="4" t="str">
        <v/>
      </c>
      <c r="N3" s="418" t="str">
        <f ca="1"/>
        <v>Belgium</v>
      </c>
      <c r="O3" s="419" t="str">
        <f ca="1"/>
        <v xml:space="preserve">   9        3 - 0</v>
      </c>
      <c r="P3" s="95" t="str">
        <v/>
      </c>
      <c r="Q3" s="418" t="str">
        <f ca="1"/>
        <v>Portugal</v>
      </c>
      <c r="R3" s="419" t="str">
        <f ca="1"/>
        <v xml:space="preserve">   9        3 - 0</v>
      </c>
      <c r="S3" s="4"/>
      <c r="T3" s="303"/>
      <c r="U3" s="303"/>
      <c r="V3" s="303"/>
      <c r="W3" s="303"/>
      <c r="X3" s="303"/>
      <c r="Y3" s="4"/>
    </row>
    <row r="4" spans="1:26">
      <c r="A4" s="4"/>
      <c r="B4" s="413" t="str">
        <f ca="1"/>
        <v>Switzerland</v>
      </c>
      <c r="C4" s="420" t="str">
        <f ca="1"/>
        <v xml:space="preserve">   6        2 - 1</v>
      </c>
      <c r="D4" s="95" t="str">
        <v/>
      </c>
      <c r="E4" s="413" t="str">
        <f ca="1"/>
        <v>Italy</v>
      </c>
      <c r="F4" s="420" t="str">
        <f ca="1"/>
        <v xml:space="preserve">   6        2 - 1</v>
      </c>
      <c r="G4" s="95" t="str">
        <v/>
      </c>
      <c r="H4" s="413" t="str">
        <f ca="1"/>
        <v>England</v>
      </c>
      <c r="I4" s="420" t="str">
        <f ca="1"/>
        <v xml:space="preserve">   6        2 - 1</v>
      </c>
      <c r="J4" s="4" t="str">
        <v/>
      </c>
      <c r="K4" s="413" t="str">
        <f ca="1"/>
        <v>Netherlands</v>
      </c>
      <c r="L4" s="420" t="str">
        <f ca="1"/>
        <v xml:space="preserve">   6        2 - 1</v>
      </c>
      <c r="M4" s="4" t="str">
        <v/>
      </c>
      <c r="N4" s="413" t="str">
        <f ca="1"/>
        <v>Ukraine</v>
      </c>
      <c r="O4" s="420" t="str">
        <f ca="1"/>
        <v xml:space="preserve">   6        2 - 1</v>
      </c>
      <c r="P4" s="95" t="str">
        <v/>
      </c>
      <c r="Q4" s="413" t="str">
        <f ca="1"/>
        <v>Türkiye</v>
      </c>
      <c r="R4" s="420" t="str">
        <f ca="1"/>
        <v xml:space="preserve">   6        2 - 1</v>
      </c>
      <c r="S4" s="4"/>
      <c r="T4" s="303"/>
      <c r="U4" s="303"/>
      <c r="V4" s="303"/>
      <c r="W4" s="303"/>
      <c r="X4" s="303"/>
      <c r="Y4" s="4"/>
    </row>
    <row r="5" spans="1:26">
      <c r="A5" s="4"/>
      <c r="B5" s="415" t="str">
        <f ca="1"/>
        <v>Hungary</v>
      </c>
      <c r="C5" s="416" t="str">
        <f ca="1"/>
        <v xml:space="preserve">   3        1 - 2</v>
      </c>
      <c r="D5" s="95" t="str">
        <v/>
      </c>
      <c r="E5" s="415" t="str">
        <f ca="1"/>
        <v>Croatia</v>
      </c>
      <c r="F5" s="416" t="str">
        <f ca="1"/>
        <v xml:space="preserve">   3        1 - 2</v>
      </c>
      <c r="G5" s="95" t="str">
        <v/>
      </c>
      <c r="H5" s="415" t="str">
        <f ca="1"/>
        <v>Serbia</v>
      </c>
      <c r="I5" s="416" t="str">
        <f ca="1"/>
        <v xml:space="preserve">   3        1 - 2</v>
      </c>
      <c r="J5" s="4" t="str">
        <v/>
      </c>
      <c r="K5" s="415" t="str">
        <f ca="1"/>
        <v>Poland</v>
      </c>
      <c r="L5" s="416" t="str">
        <f ca="1"/>
        <v xml:space="preserve">   3        1 - 2</v>
      </c>
      <c r="M5" s="4" t="str">
        <v/>
      </c>
      <c r="N5" s="415" t="str">
        <f ca="1"/>
        <v>Slovakia</v>
      </c>
      <c r="O5" s="416" t="str">
        <f ca="1"/>
        <v xml:space="preserve">   3        1 - 2</v>
      </c>
      <c r="P5" s="95" t="str">
        <v/>
      </c>
      <c r="Q5" s="415" t="str">
        <f ca="1"/>
        <v>Czechia</v>
      </c>
      <c r="R5" s="416" t="str">
        <f ca="1"/>
        <v xml:space="preserve">   3        1 - 2</v>
      </c>
      <c r="S5" s="4"/>
      <c r="T5" s="303"/>
      <c r="U5" s="303"/>
      <c r="V5" s="303"/>
      <c r="W5" s="303"/>
      <c r="X5" s="303"/>
      <c r="Y5" s="4"/>
    </row>
    <row r="6" spans="1:26">
      <c r="A6" s="80"/>
      <c r="B6" s="414" t="str">
        <f ca="1"/>
        <v>Scotland</v>
      </c>
      <c r="C6" s="417" t="str">
        <f ca="1"/>
        <v xml:space="preserve">   0        0 - 3</v>
      </c>
      <c r="D6" s="96" t="str">
        <v/>
      </c>
      <c r="E6" s="414" t="str">
        <f ca="1"/>
        <v>Albania</v>
      </c>
      <c r="F6" s="417" t="str">
        <f ca="1"/>
        <v xml:space="preserve">   0        0 - 3</v>
      </c>
      <c r="G6" s="96" t="str">
        <v/>
      </c>
      <c r="H6" s="414" t="str">
        <f ca="1"/>
        <v>Slovenia</v>
      </c>
      <c r="I6" s="417" t="str">
        <f ca="1"/>
        <v xml:space="preserve">   0        0 - 3</v>
      </c>
      <c r="J6" s="80" t="str">
        <v/>
      </c>
      <c r="K6" s="414" t="str">
        <f ca="1"/>
        <v>Austria</v>
      </c>
      <c r="L6" s="417" t="str">
        <f ca="1"/>
        <v xml:space="preserve">   0        0 - 3</v>
      </c>
      <c r="M6" s="80" t="str">
        <v/>
      </c>
      <c r="N6" s="414" t="str">
        <f ca="1"/>
        <v>Romania</v>
      </c>
      <c r="O6" s="417" t="str">
        <f ca="1"/>
        <v xml:space="preserve">   0        0 - 3</v>
      </c>
      <c r="P6" s="96" t="str">
        <v/>
      </c>
      <c r="Q6" s="414" t="str">
        <f ca="1"/>
        <v>Georgia</v>
      </c>
      <c r="R6" s="417" t="str">
        <f ca="1"/>
        <v xml:space="preserve">   0        0 - 3</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75" thickBot="1">
      <c r="B14" s="632">
        <v>1</v>
      </c>
      <c r="C14" s="633">
        <v>0</v>
      </c>
      <c r="D14" t="str">
        <v/>
      </c>
      <c r="E14" s="632">
        <v>1</v>
      </c>
      <c r="F14" s="633">
        <v>0</v>
      </c>
      <c r="G14" t="str">
        <v/>
      </c>
      <c r="H14" s="632">
        <v>0</v>
      </c>
      <c r="I14" s="633">
        <v>1</v>
      </c>
      <c r="J14" t="str">
        <v/>
      </c>
      <c r="K14" s="632">
        <v>0</v>
      </c>
      <c r="L14" s="633">
        <v>1</v>
      </c>
      <c r="M14" t="str">
        <v/>
      </c>
      <c r="N14" s="632">
        <v>0</v>
      </c>
      <c r="O14" s="633">
        <v>1</v>
      </c>
      <c r="P14" t="str">
        <v/>
      </c>
      <c r="Q14" s="632">
        <v>1</v>
      </c>
      <c r="R14" s="633">
        <v>0</v>
      </c>
      <c r="T14" s="369"/>
      <c r="U14" s="647"/>
      <c r="V14" s="647"/>
      <c r="W14" s="647"/>
      <c r="X14" s="648"/>
    </row>
    <row r="15" spans="1:26" ht="27.9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75" thickBot="1">
      <c r="B19" s="632">
        <v>0</v>
      </c>
      <c r="C19" s="633">
        <v>1</v>
      </c>
      <c r="D19" t="str">
        <v/>
      </c>
      <c r="E19" s="632">
        <v>1</v>
      </c>
      <c r="F19" s="633">
        <v>0</v>
      </c>
      <c r="G19" t="str">
        <v/>
      </c>
      <c r="H19" s="632">
        <v>0</v>
      </c>
      <c r="I19" s="633">
        <v>1</v>
      </c>
      <c r="J19" t="str">
        <v/>
      </c>
      <c r="K19" s="632">
        <v>0</v>
      </c>
      <c r="L19" s="633">
        <v>1</v>
      </c>
      <c r="M19" t="str">
        <v/>
      </c>
      <c r="N19" s="632">
        <v>1</v>
      </c>
      <c r="O19" s="633">
        <v>0</v>
      </c>
      <c r="P19" t="str">
        <v/>
      </c>
      <c r="Q19" s="632">
        <v>1</v>
      </c>
      <c r="R19" s="633">
        <v>0</v>
      </c>
      <c r="T19" s="727"/>
      <c r="U19" s="728"/>
      <c r="V19" s="728"/>
      <c r="W19" s="728"/>
      <c r="X19" s="729"/>
    </row>
    <row r="20" spans="1:24" ht="27.9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75" thickBot="1">
      <c r="B24" s="632">
        <v>1</v>
      </c>
      <c r="C24" s="633">
        <v>0</v>
      </c>
      <c r="D24" t="str">
        <v/>
      </c>
      <c r="E24" s="632">
        <v>1</v>
      </c>
      <c r="F24" s="633">
        <v>0</v>
      </c>
      <c r="G24" t="str">
        <v/>
      </c>
      <c r="H24" s="632">
        <v>0</v>
      </c>
      <c r="I24" s="633">
        <v>1</v>
      </c>
      <c r="J24" t="str">
        <v/>
      </c>
      <c r="K24" s="632">
        <v>1</v>
      </c>
      <c r="L24" s="633">
        <v>0</v>
      </c>
      <c r="M24" t="str">
        <v/>
      </c>
      <c r="N24" s="632">
        <v>0</v>
      </c>
      <c r="O24" s="633">
        <v>1</v>
      </c>
      <c r="P24" t="str">
        <v/>
      </c>
      <c r="Q24" s="632">
        <v>0</v>
      </c>
      <c r="R24" s="633">
        <v>1</v>
      </c>
      <c r="T24" s="727"/>
      <c r="U24" s="728"/>
      <c r="V24" s="728"/>
      <c r="W24" s="728"/>
      <c r="X24" s="729"/>
    </row>
    <row r="25" spans="1:24" ht="27.9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75" thickBot="1">
      <c r="B29" s="632">
        <v>0</v>
      </c>
      <c r="C29" s="633">
        <v>1</v>
      </c>
      <c r="D29" t="str">
        <v/>
      </c>
      <c r="E29" s="632">
        <v>1</v>
      </c>
      <c r="F29" s="633">
        <v>0</v>
      </c>
      <c r="G29" t="str">
        <v/>
      </c>
      <c r="H29" s="632">
        <v>1</v>
      </c>
      <c r="I29" s="633">
        <v>0</v>
      </c>
      <c r="J29" t="str">
        <v/>
      </c>
      <c r="K29" s="632">
        <v>0</v>
      </c>
      <c r="L29" s="633">
        <v>1</v>
      </c>
      <c r="M29" t="str">
        <v/>
      </c>
      <c r="N29" s="632">
        <v>1</v>
      </c>
      <c r="O29" s="633">
        <v>0</v>
      </c>
      <c r="P29" t="str">
        <v/>
      </c>
      <c r="Q29" s="632">
        <v>0</v>
      </c>
      <c r="R29" s="633">
        <v>1</v>
      </c>
      <c r="T29" s="365"/>
      <c r="U29" s="366"/>
      <c r="V29" s="366"/>
      <c r="W29" s="366"/>
      <c r="X29" s="367"/>
    </row>
    <row r="30" spans="1:24" ht="27.9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632">
        <v>0</v>
      </c>
      <c r="C34" s="633">
        <v>1</v>
      </c>
      <c r="D34" t="str">
        <v/>
      </c>
      <c r="E34" s="632">
        <v>0</v>
      </c>
      <c r="F34" s="633">
        <v>1</v>
      </c>
      <c r="G34" t="str">
        <v/>
      </c>
      <c r="H34" s="632">
        <v>1</v>
      </c>
      <c r="I34" s="633">
        <v>0</v>
      </c>
      <c r="J34" t="str">
        <v/>
      </c>
      <c r="K34" s="632">
        <v>1</v>
      </c>
      <c r="L34" s="633">
        <v>0</v>
      </c>
      <c r="M34" t="str">
        <v/>
      </c>
      <c r="N34" s="632">
        <v>1</v>
      </c>
      <c r="O34" s="633">
        <v>0</v>
      </c>
      <c r="P34" t="str">
        <v/>
      </c>
      <c r="Q34" s="632">
        <v>0</v>
      </c>
      <c r="R34" s="633">
        <v>1</v>
      </c>
      <c r="T34" s="730"/>
      <c r="U34" s="731"/>
      <c r="V34" s="731"/>
      <c r="W34" s="731"/>
      <c r="X34" s="732"/>
    </row>
    <row r="35" spans="1:25" ht="9.9499999999999993"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7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7.9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75" thickBot="1">
      <c r="B41" s="632">
        <v>0</v>
      </c>
      <c r="C41" s="633">
        <v>1</v>
      </c>
      <c r="D41" t="str">
        <v/>
      </c>
      <c r="E41" s="632">
        <v>0</v>
      </c>
      <c r="F41" s="633">
        <v>1</v>
      </c>
      <c r="G41" t="str">
        <v/>
      </c>
      <c r="H41" s="632">
        <v>1</v>
      </c>
      <c r="I41" s="633">
        <v>0</v>
      </c>
      <c r="J41" t="str">
        <v/>
      </c>
      <c r="K41" s="632">
        <v>1</v>
      </c>
      <c r="L41" s="633">
        <v>0</v>
      </c>
      <c r="M41" t="str">
        <v/>
      </c>
      <c r="N41" s="632">
        <v>0</v>
      </c>
      <c r="O41" s="633">
        <v>1</v>
      </c>
      <c r="P41" t="str">
        <v/>
      </c>
      <c r="Q41" s="632">
        <v>0</v>
      </c>
      <c r="R41" s="633">
        <v>1</v>
      </c>
      <c r="T41" s="307"/>
      <c r="U41" s="307"/>
      <c r="V41" s="307"/>
      <c r="W41" s="307"/>
      <c r="X41" s="307"/>
    </row>
    <row r="42" spans="1:25" ht="9.9499999999999993"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7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7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7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Denmark</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Serbia</v>
      </c>
      <c r="U47" s="750"/>
      <c r="V47" s="309" t="str">
        <f ca="1">IF(EURO!V46="","",EURO!V46)</f>
        <v>C</v>
      </c>
      <c r="W47" s="751" t="str">
        <f ca="1">IF(EURO!W46="","",EURO!W46)</f>
        <v>A B C D</v>
      </c>
      <c r="X47" s="752"/>
    </row>
    <row r="48" spans="1:25">
      <c r="A48" s="97" t="str">
        <f>IF(EURO!A47="","",EURO!A47)</f>
        <v>2A</v>
      </c>
      <c r="B48" s="749" t="str">
        <f ca="1">IF(EURO!B47="","",EURO!B47)</f>
        <v>Switzerland</v>
      </c>
      <c r="C48" s="750"/>
      <c r="D48" s="97" t="str">
        <f>IF(EURO!D47="","",EURO!D47)</f>
        <v>2B</v>
      </c>
      <c r="E48" s="749" t="str">
        <f ca="1">IF(EURO!E47="","",EURO!E47)</f>
        <v>Italy</v>
      </c>
      <c r="F48" s="750"/>
      <c r="G48" s="97" t="str">
        <f>IF(EURO!G47="","",EURO!G47)</f>
        <v>2C</v>
      </c>
      <c r="H48" s="749" t="str">
        <f ca="1">IF(EURO!H47="","",EURO!H47)</f>
        <v>England</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Türkiye</v>
      </c>
      <c r="R48" s="750"/>
      <c r="S48" s="97" t="str">
        <f>IF(EURO!S47="","",EURO!S47)</f>
        <v/>
      </c>
      <c r="T48" s="749" t="str">
        <f ca="1">IF(EURO!T47="","",EURO!T47)</f>
        <v>Poland</v>
      </c>
      <c r="U48" s="750"/>
      <c r="V48" s="309" t="str">
        <f ca="1">IF(EURO!V47="","",EURO!V47)</f>
        <v>D</v>
      </c>
      <c r="W48" s="758" t="str">
        <f>IF(EURO!W47="","",EURO!W47)</f>
        <v>Not qualified:</v>
      </c>
      <c r="X48" s="759"/>
      <c r="Y48" s="311" t="str">
        <f>IF(EURO!Y47="","",EURO!Y47)</f>
        <v>Grp</v>
      </c>
    </row>
    <row r="49" spans="1:25">
      <c r="A49" s="98" t="str">
        <f>IF(EURO!A48="","",EURO!A48)</f>
        <v>3A</v>
      </c>
      <c r="B49" s="756" t="str">
        <f ca="1">IF(EURO!B48="","",EURO!B48)</f>
        <v>Hungary</v>
      </c>
      <c r="C49" s="757"/>
      <c r="D49" s="98" t="str">
        <f>IF(EURO!D48="","",EURO!D48)</f>
        <v>3B</v>
      </c>
      <c r="E49" s="756" t="str">
        <f ca="1">IF(EURO!E48="","",EURO!E48)</f>
        <v>Croatia</v>
      </c>
      <c r="F49" s="757"/>
      <c r="G49" s="98" t="str">
        <f>IF(EURO!G48="","",EURO!G48)</f>
        <v>3C</v>
      </c>
      <c r="H49" s="756" t="str">
        <f ca="1">IF(EURO!H48="","",EURO!H48)</f>
        <v>Serbia</v>
      </c>
      <c r="I49" s="757"/>
      <c r="J49" s="98" t="str">
        <f>IF(EURO!J48="","",EURO!J48)</f>
        <v>3D</v>
      </c>
      <c r="K49" s="756" t="str">
        <f ca="1">IF(EURO!K48="","",EURO!K48)</f>
        <v>Poland</v>
      </c>
      <c r="L49" s="757"/>
      <c r="M49" s="98" t="str">
        <f>IF(EURO!M48="","",EURO!M48)</f>
        <v>3E</v>
      </c>
      <c r="N49" s="756" t="str">
        <f ca="1">IF(EURO!N48="","",EURO!N48)</f>
        <v>Slovakia</v>
      </c>
      <c r="O49" s="757"/>
      <c r="P49" s="98" t="str">
        <f>IF(EURO!P48="","",EURO!P48)</f>
        <v>3F</v>
      </c>
      <c r="Q49" s="756" t="str">
        <f ca="1">IF(EURO!Q48="","",EURO!Q48)</f>
        <v>Czechia</v>
      </c>
      <c r="R49" s="757"/>
      <c r="S49" s="98" t="str">
        <f>IF(EURO!S48="","",EURO!S48)</f>
        <v/>
      </c>
      <c r="T49" s="749" t="str">
        <f ca="1">IF(EURO!T48="","",EURO!T48)</f>
        <v>Hungary</v>
      </c>
      <c r="U49" s="750"/>
      <c r="V49" s="309" t="str">
        <f ca="1">IF(EURO!V48="","",EURO!V48)</f>
        <v>A</v>
      </c>
      <c r="W49" s="426" t="str">
        <f ca="1">IF(EURO!W48="","",EURO!W48)</f>
        <v>Slovakia</v>
      </c>
      <c r="X49" s="427" t="str">
        <f ca="1">IF(EURO!X48="","",EURO!X48)</f>
        <v xml:space="preserve">   3        1 - 2</v>
      </c>
      <c r="Y49" s="312" t="str">
        <f ca="1">IF(EURO!Y48="","",EURO!Y48)</f>
        <v>E</v>
      </c>
    </row>
    <row r="50" spans="1:25">
      <c r="A50" s="98" t="str">
        <f>IF(EURO!A49="","",EURO!A49)</f>
        <v>4A</v>
      </c>
      <c r="B50" s="756" t="str">
        <f ca="1">IF(EURO!B49="","",EURO!B49)</f>
        <v>Scotland</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Austria</v>
      </c>
      <c r="L50" s="757"/>
      <c r="M50" s="98" t="str">
        <f>IF(EURO!M49="","",EURO!M49)</f>
        <v>4E</v>
      </c>
      <c r="N50" s="756" t="str">
        <f ca="1">IF(EURO!N49="","",EURO!N49)</f>
        <v>Romania</v>
      </c>
      <c r="O50" s="757"/>
      <c r="P50" s="98" t="str">
        <f>IF(EURO!P49="","",EURO!P49)</f>
        <v>4F</v>
      </c>
      <c r="Q50" s="756" t="str">
        <f ca="1">IF(EURO!Q49="","",EURO!Q49)</f>
        <v>Georgia</v>
      </c>
      <c r="R50" s="757"/>
      <c r="S50" s="98" t="str">
        <f>IF(EURO!S49="","",EURO!S49)</f>
        <v/>
      </c>
      <c r="T50" s="749" t="str">
        <f ca="1">IF(EURO!T49="","",EURO!T49)</f>
        <v>Croatia</v>
      </c>
      <c r="U50" s="750"/>
      <c r="V50" s="309" t="str">
        <f ca="1">IF(EURO!V49="","",EURO!V49)</f>
        <v>B</v>
      </c>
      <c r="W50" s="426" t="str">
        <f ca="1">IF(EURO!W49="","",EURO!W49)</f>
        <v>Czechia</v>
      </c>
      <c r="X50" s="427" t="str">
        <f ca="1">IF(EURO!X49="","",EURO!X49)</f>
        <v xml:space="preserve">   3        1 - 2</v>
      </c>
      <c r="Y50" s="312" t="str">
        <f ca="1">IF(EURO!Y49="","",EURO!Y49)</f>
        <v>F</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Denmark</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Serbia</v>
      </c>
      <c r="U55" s="750"/>
      <c r="V55" s="309" t="str">
        <f ca="1">IF(EURO!V46="","",EURO!V46)</f>
        <v>C</v>
      </c>
      <c r="W55" s="645"/>
      <c r="X55" s="646"/>
    </row>
    <row r="56" spans="1:25">
      <c r="A56" s="97" t="str">
        <f>IF(EURO!A47="","",EURO!A47)</f>
        <v>2A</v>
      </c>
      <c r="B56" s="749" t="str">
        <f ca="1">IF(EURO!B47="","",EURO!B47)</f>
        <v>Switzerland</v>
      </c>
      <c r="C56" s="750"/>
      <c r="D56" s="97" t="str">
        <f>IF(EURO!D47="","",EURO!D47)</f>
        <v>2B</v>
      </c>
      <c r="E56" s="749" t="str">
        <f ca="1">IF(EURO!E47="","",EURO!E47)</f>
        <v>Italy</v>
      </c>
      <c r="F56" s="750"/>
      <c r="G56" s="97" t="str">
        <f>IF(EURO!G47="","",EURO!G47)</f>
        <v>2C</v>
      </c>
      <c r="H56" s="749" t="str">
        <f ca="1">IF(EURO!H47="","",EURO!H47)</f>
        <v>England</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Türkiye</v>
      </c>
      <c r="R56" s="750"/>
      <c r="S56" s="97" t="str">
        <f>IF(EURO!S47="","",EURO!S47)</f>
        <v/>
      </c>
      <c r="T56" s="749" t="str">
        <f ca="1">IF(EURO!T47="","",EURO!T47)</f>
        <v>Poland</v>
      </c>
      <c r="U56" s="750"/>
      <c r="V56" s="309" t="str">
        <f ca="1">IF(EURO!V47="","",EURO!V47)</f>
        <v>D</v>
      </c>
      <c r="W56" s="642"/>
      <c r="X56" s="643"/>
      <c r="Y56" s="638"/>
    </row>
    <row r="57" spans="1:25">
      <c r="A57" s="98" t="str">
        <f>IF(EURO!A48="","",EURO!A48)</f>
        <v>3A</v>
      </c>
      <c r="B57" s="756" t="str">
        <f ca="1">IF(EURO!B48="","",EURO!B48)</f>
        <v>Hungary</v>
      </c>
      <c r="C57" s="757"/>
      <c r="D57" s="98" t="str">
        <f>IF(EURO!D48="","",EURO!D48)</f>
        <v>3B</v>
      </c>
      <c r="E57" s="756" t="str">
        <f ca="1">IF(EURO!E48="","",EURO!E48)</f>
        <v>Croatia</v>
      </c>
      <c r="F57" s="757"/>
      <c r="G57" s="98" t="str">
        <f>IF(EURO!G48="","",EURO!G48)</f>
        <v>3C</v>
      </c>
      <c r="H57" s="756" t="str">
        <f ca="1">IF(EURO!H48="","",EURO!H48)</f>
        <v>Serbia</v>
      </c>
      <c r="I57" s="757"/>
      <c r="J57" s="98" t="str">
        <f>IF(EURO!J48="","",EURO!J48)</f>
        <v>3D</v>
      </c>
      <c r="K57" s="756" t="str">
        <f ca="1">IF(EURO!K48="","",EURO!K48)</f>
        <v>Poland</v>
      </c>
      <c r="L57" s="757"/>
      <c r="M57" s="98" t="str">
        <f>IF(EURO!M48="","",EURO!M48)</f>
        <v>3E</v>
      </c>
      <c r="N57" s="756" t="str">
        <f ca="1">IF(EURO!N48="","",EURO!N48)</f>
        <v>Slovakia</v>
      </c>
      <c r="O57" s="757"/>
      <c r="P57" s="98" t="str">
        <f>IF(EURO!P48="","",EURO!P48)</f>
        <v>3F</v>
      </c>
      <c r="Q57" s="756" t="str">
        <f ca="1">IF(EURO!Q48="","",EURO!Q48)</f>
        <v>Czechia</v>
      </c>
      <c r="R57" s="757"/>
      <c r="S57" s="98" t="str">
        <f>IF(EURO!S48="","",EURO!S48)</f>
        <v/>
      </c>
      <c r="T57" s="749" t="str">
        <f ca="1">IF(EURO!T48="","",EURO!T48)</f>
        <v>Hungary</v>
      </c>
      <c r="U57" s="750"/>
      <c r="V57" s="309" t="str">
        <f ca="1">IF(EURO!V48="","",EURO!V48)</f>
        <v>A</v>
      </c>
      <c r="W57" s="639"/>
      <c r="X57" s="640"/>
      <c r="Y57" s="641"/>
    </row>
    <row r="58" spans="1:25">
      <c r="A58" s="98" t="str">
        <f>IF(EURO!A49="","",EURO!A49)</f>
        <v>4A</v>
      </c>
      <c r="B58" s="756" t="str">
        <f ca="1">IF(EURO!B49="","",EURO!B49)</f>
        <v>Scotland</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Austria</v>
      </c>
      <c r="L58" s="757"/>
      <c r="M58" s="98" t="str">
        <f>IF(EURO!M49="","",EURO!M49)</f>
        <v>4E</v>
      </c>
      <c r="N58" s="756" t="str">
        <f ca="1">IF(EURO!N49="","",EURO!N49)</f>
        <v>Romania</v>
      </c>
      <c r="O58" s="757"/>
      <c r="P58" s="98" t="str">
        <f>IF(EURO!P49="","",EURO!P49)</f>
        <v>4F</v>
      </c>
      <c r="Q58" s="756" t="str">
        <f ca="1">IF(EURO!Q49="","",EURO!Q49)</f>
        <v>Georgia</v>
      </c>
      <c r="R58" s="757"/>
      <c r="S58" s="98" t="str">
        <f>IF(EURO!S49="","",EURO!S49)</f>
        <v/>
      </c>
      <c r="T58" s="749" t="str">
        <f ca="1">IF(EURO!T49="","",EURO!T49)</f>
        <v>Croatia</v>
      </c>
      <c r="U58" s="750"/>
      <c r="V58" s="309" t="str">
        <f ca="1">IF(EURO!V49="","",EURO!V49)</f>
        <v>B</v>
      </c>
      <c r="W58" s="639"/>
      <c r="X58" s="640"/>
      <c r="Y58" s="641"/>
    </row>
    <row r="59" spans="1:25" ht="102.75" customHeight="1"/>
    <row r="60" spans="1:25" ht="16.5"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Hungary</v>
      </c>
      <c r="E63" s="53" t="str">
        <f ca="1">EURO!E54</f>
        <v>Germany</v>
      </c>
      <c r="F63" s="54" t="str">
        <f ca="1">EURO!F54</f>
        <v>England</v>
      </c>
      <c r="H63" s="53" t="str">
        <f ca="1">EURO!H54</f>
        <v>Portugal</v>
      </c>
      <c r="I63" s="54" t="str">
        <f ca="1">EURO!I54</f>
        <v>Serbia</v>
      </c>
      <c r="K63" s="53" t="str">
        <f ca="1">EURO!K54</f>
        <v>Netherlands</v>
      </c>
      <c r="L63" s="54" t="str">
        <f ca="1">EURO!L54</f>
        <v>Ukraine</v>
      </c>
      <c r="N63" s="53" t="str">
        <f ca="1">EURO!N54</f>
        <v>Belgium</v>
      </c>
      <c r="O63" s="54" t="str">
        <f ca="1">EURO!O54</f>
        <v>Croatia</v>
      </c>
      <c r="Q63" s="53" t="str">
        <f ca="1">EURO!Q54</f>
        <v>France</v>
      </c>
      <c r="R63" s="54" t="str">
        <f ca="1">EURO!R54</f>
        <v>Türkiye</v>
      </c>
      <c r="T63" s="53" t="str">
        <f ca="1">EURO!T54</f>
        <v>Denmark</v>
      </c>
      <c r="U63" s="54" t="str">
        <f ca="1">EURO!U54</f>
        <v>Poland</v>
      </c>
      <c r="W63" s="53" t="str">
        <f ca="1">EURO!W54</f>
        <v>Switzerland</v>
      </c>
      <c r="X63" s="54" t="str">
        <f ca="1">EURO!X54</f>
        <v>Italy</v>
      </c>
    </row>
    <row r="64" spans="1:25" ht="15.75" thickBot="1">
      <c r="B64" s="1">
        <f>IF(EURO!B55="","",EURO!B55)</f>
        <v>1</v>
      </c>
      <c r="C64" s="2">
        <f>IF(EURO!C55="","",EURO!C55)</f>
        <v>0</v>
      </c>
      <c r="D64" s="300" t="str">
        <f>IF(EURO!D55="","",EURO!D55)</f>
        <v/>
      </c>
      <c r="E64" s="1">
        <f>IF(EURO!E55="","",EURO!E55)</f>
        <v>1</v>
      </c>
      <c r="F64" s="2">
        <f>IF(EURO!F55="","",EURO!F55)</f>
        <v>0</v>
      </c>
      <c r="G64" s="300" t="str">
        <f>IF(EURO!G55="","",EURO!G55)</f>
        <v/>
      </c>
      <c r="H64" s="1">
        <f>IF(EURO!H55="","",EURO!H55)</f>
        <v>1</v>
      </c>
      <c r="I64" s="2">
        <f>IF(EURO!I55="","",EURO!I55)</f>
        <v>0</v>
      </c>
      <c r="J64" s="300" t="str">
        <f>IF(EURO!J55="","",EURO!J55)</f>
        <v/>
      </c>
      <c r="K64" s="1">
        <f>IF(EURO!K55="","",EURO!K55)</f>
        <v>1</v>
      </c>
      <c r="L64" s="2">
        <f>IF(EURO!L55="","",EURO!L55)</f>
        <v>0</v>
      </c>
      <c r="M64" s="300" t="str">
        <f>IF(EURO!M55="","",EURO!M55)</f>
        <v/>
      </c>
      <c r="N64" s="1">
        <f>IF(EURO!N55="","",EURO!N55)</f>
        <v>1</v>
      </c>
      <c r="O64" s="2">
        <f>IF(EURO!O55="","",EURO!O55)</f>
        <v>0</v>
      </c>
      <c r="P64" s="300" t="str">
        <f>IF(EURO!P55="","",EURO!P55)</f>
        <v/>
      </c>
      <c r="Q64" s="1">
        <f>IF(EURO!Q55="","",EURO!Q55)</f>
        <v>1</v>
      </c>
      <c r="R64" s="2">
        <f>IF(EURO!R55="","",EURO!R55)</f>
        <v>0</v>
      </c>
      <c r="S64" s="300" t="str">
        <f>IF(EURO!S55="","",EURO!S55)</f>
        <v/>
      </c>
      <c r="T64" s="1">
        <f>IF(EURO!T55="","",EURO!T55)</f>
        <v>1</v>
      </c>
      <c r="U64" s="2">
        <f>IF(EURO!U55="","",EURO!U55)</f>
        <v>0</v>
      </c>
      <c r="V64" s="300" t="str">
        <f>IF(EURO!V55="","",EURO!V55)</f>
        <v/>
      </c>
      <c r="W64" s="1">
        <f>IF(EURO!W55="","",EURO!W55)</f>
        <v>0</v>
      </c>
      <c r="X64" s="2">
        <f>IF(EURO!X55="","",EURO!X55)</f>
        <v>1</v>
      </c>
      <c r="Y64" s="301" t="str">
        <f>IF(EURO!Y55="","",EURO!Y55)</f>
        <v/>
      </c>
    </row>
    <row r="65" spans="2:24" ht="9.9499999999999993"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7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Belgium</v>
      </c>
      <c r="Q73" s="8" t="str">
        <f ca="1">EURO!Q64</f>
        <v>France</v>
      </c>
      <c r="U73" s="7" t="str">
        <f ca="1">EURO!U64</f>
        <v>Denmark</v>
      </c>
      <c r="W73" s="8" t="str">
        <f ca="1">EURO!W64</f>
        <v>Italy</v>
      </c>
    </row>
    <row r="74" spans="2:24" ht="15.75" thickBot="1">
      <c r="C74" s="1">
        <f>IF(EURO!C65="","",EURO!C65)</f>
        <v>0</v>
      </c>
      <c r="D74" s="12"/>
      <c r="E74" s="3">
        <f>IF(EURO!E65="","",EURO!E65)</f>
        <v>1</v>
      </c>
      <c r="F74" s="301" t="str">
        <f>IF(EURO!F65="","",EURO!F65)</f>
        <v/>
      </c>
      <c r="I74" s="1">
        <f>IF(EURO!I65="","",EURO!I65)</f>
        <v>1</v>
      </c>
      <c r="J74" s="12"/>
      <c r="K74" s="3">
        <f>IF(EURO!K65="","",EURO!K65)</f>
        <v>0</v>
      </c>
      <c r="L74" s="301" t="str">
        <f>IF(EURO!L65="","",EURO!L65)</f>
        <v/>
      </c>
      <c r="O74" s="1">
        <f>IF(EURO!O65="","",EURO!O65)</f>
        <v>0</v>
      </c>
      <c r="P74" s="12"/>
      <c r="Q74" s="3">
        <f>IF(EURO!Q65="","",EURO!Q65)</f>
        <v>1</v>
      </c>
      <c r="R74" s="301" t="str">
        <f>IF(EURO!R65="","",EURO!R65)</f>
        <v/>
      </c>
      <c r="U74" s="1">
        <f>IF(EURO!U65="","",EURO!U65)</f>
        <v>0</v>
      </c>
      <c r="V74" s="12"/>
      <c r="W74" s="3">
        <f>IF(EURO!W65="","",EURO!W65)</f>
        <v>1</v>
      </c>
      <c r="X74" s="301" t="str">
        <f>IF(EURO!X65="","",EURO!X65)</f>
        <v/>
      </c>
    </row>
    <row r="75" spans="2:24" ht="9.9499999999999993"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7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7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75">
      <c r="F82" s="720">
        <f>EURO!F73</f>
        <v>45482.875</v>
      </c>
      <c r="G82" s="768"/>
      <c r="H82" s="721"/>
      <c r="L82" s="27"/>
      <c r="M82" s="27"/>
      <c r="R82" s="720">
        <f>EURO!R73</f>
        <v>45483.875</v>
      </c>
      <c r="S82" s="768"/>
      <c r="T82" s="721"/>
    </row>
    <row r="83" spans="2:23">
      <c r="F83" s="7" t="str">
        <f ca="1">EURO!F74</f>
        <v>Germany</v>
      </c>
      <c r="H83" s="8" t="str">
        <f ca="1">EURO!H74</f>
        <v>Portugal</v>
      </c>
      <c r="L83" s="25"/>
      <c r="M83" s="25"/>
      <c r="R83" s="7" t="str">
        <f ca="1">EURO!R74</f>
        <v>France</v>
      </c>
      <c r="T83" s="8" t="str">
        <f ca="1">EURO!T74</f>
        <v>Italy</v>
      </c>
    </row>
    <row r="84" spans="2:23" ht="15.75" thickBot="1">
      <c r="F84" s="1">
        <f>IF(EURO!F75="","",EURO!F75)</f>
        <v>1</v>
      </c>
      <c r="G84" s="12"/>
      <c r="H84" s="3">
        <f>IF(EURO!H75="","",EURO!H75)</f>
        <v>0</v>
      </c>
      <c r="I84" s="301" t="str">
        <f>IF(EURO!I75="","",EURO!I75)</f>
        <v/>
      </c>
      <c r="L84" s="16"/>
      <c r="R84" s="1">
        <f>IF(EURO!R75="","",EURO!R75)</f>
        <v>1</v>
      </c>
      <c r="S84" s="12"/>
      <c r="T84" s="3">
        <f>IF(EURO!T75="","",EURO!T75)</f>
        <v>0</v>
      </c>
      <c r="U84" s="301" t="str">
        <f>IF(EURO!U75="","",EURO!U75)</f>
        <v/>
      </c>
    </row>
    <row r="85" spans="2:23" ht="9.9499999999999993" customHeight="1">
      <c r="F85" s="738" t="str">
        <f>EURO!F76</f>
        <v>Penalty shoot-out:</v>
      </c>
      <c r="G85" s="763"/>
      <c r="H85" s="739"/>
      <c r="L85" s="16"/>
      <c r="R85" s="738" t="str">
        <f>EURO!R76</f>
        <v>Penalty shoot-out:</v>
      </c>
      <c r="S85" s="763"/>
      <c r="T85" s="739"/>
    </row>
    <row r="86" spans="2:23" ht="15.75"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5">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France</v>
      </c>
    </row>
    <row r="94" spans="2:23" ht="15" customHeight="1" thickBot="1">
      <c r="B94" s="15"/>
      <c r="L94" s="1">
        <f>IF(EURO!L85="","",EURO!L85)</f>
        <v>1</v>
      </c>
      <c r="M94" s="11"/>
      <c r="N94" s="3">
        <f>IF(EURO!N85="","",EURO!N85)</f>
        <v>0</v>
      </c>
      <c r="O94" s="301" t="str">
        <f>IF(EURO!O85="","",EURO!O85)</f>
        <v/>
      </c>
    </row>
    <row r="95" spans="2:23" ht="9.9499999999999993"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Germany</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5" zeroHeight="1"/>
  <cols>
    <col min="1" max="1" width="11.42578125" customWidth="1"/>
    <col min="2" max="2" width="21.5703125" style="108" customWidth="1"/>
    <col min="3" max="3" width="10.28515625" customWidth="1"/>
    <col min="4" max="4" width="18" customWidth="1"/>
    <col min="5" max="5" width="19" customWidth="1"/>
    <col min="6" max="6" width="9.28515625" customWidth="1"/>
    <col min="7" max="7" width="7.85546875" style="25" customWidth="1"/>
    <col min="8" max="8" width="9.7109375" style="25" customWidth="1"/>
    <col min="9" max="9" width="15.5703125" style="25" customWidth="1"/>
    <col min="10" max="10" width="11.42578125" customWidth="1"/>
    <col min="11" max="11" width="5.7109375" customWidth="1"/>
    <col min="12" max="12" width="19.28515625" customWidth="1"/>
    <col min="13" max="13" width="11.42578125" customWidth="1"/>
    <col min="14" max="16384" width="11.42578125" hidden="1"/>
  </cols>
  <sheetData>
    <row r="1" spans="1:12" ht="28.5">
      <c r="A1" s="126"/>
      <c r="B1" s="781" t="str">
        <f>Language!$E$221</f>
        <v>Daily schedule</v>
      </c>
      <c r="C1" s="781"/>
      <c r="D1" s="781"/>
      <c r="E1" s="781"/>
      <c r="F1" s="781"/>
      <c r="G1" s="781"/>
      <c r="H1" s="781"/>
      <c r="I1" s="650"/>
    </row>
    <row r="2" spans="1:12" ht="29.25"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7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7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England</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Denmark</v>
      </c>
      <c r="E57" s="589" t="str">
        <f ca="1">INDEX(Matches!$B$4:$J$72,MATCH($F57,Matches!$B$4:$B$72,0),9)</f>
        <v>Poland</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Hungary</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Serbia</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Croatia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Denmark</v>
      </c>
      <c r="E71" s="589" t="str">
        <f ca="1">INDIRECT("'"&amp;References!$A$1&amp;"'!$W$64")</f>
        <v>Italy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Italy</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75" thickBot="1">
      <c r="B78" s="609">
        <f>INDEX(Matches!$B$4:$J$72,MATCH($F78,Matches!$B$4:$B$72,0),5)</f>
        <v>45487.875</v>
      </c>
      <c r="C78" s="610">
        <f>INDEX(Matches!$B$4:$J$72,MATCH($F78,Matches!$B$4:$B$72,0),5)</f>
        <v>45487.875</v>
      </c>
      <c r="D78" s="611" t="str">
        <f ca="1">INDIRECT("'"&amp;References!$A$1&amp;"'!L$84")</f>
        <v>Germany</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5.7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1</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1</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1</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1</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1</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0</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0</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1</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1</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0</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1</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1</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1</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1</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1</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1</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1</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0</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6</v>
      </c>
      <c r="E48" s="448" t="str">
        <f ca="1">INDIRECT("'"&amp;References!$A$1&amp;"'!"&amp;"$C$54")</f>
        <v>Hungary</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1</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5</v>
      </c>
      <c r="E49" s="448" t="str">
        <f ca="1">INDIRECT("'"&amp;References!$A$1&amp;"'!"&amp;"$F$54")</f>
        <v>England</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1</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19</v>
      </c>
      <c r="E50" s="448" t="str">
        <f ca="1">INDIRECT("'"&amp;References!$A$1&amp;"'!"&amp;"$I$54")</f>
        <v>Serbia</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1</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1</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1</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9</v>
      </c>
      <c r="C54" s="448" t="str">
        <f ca="1">INDIRECT("'"&amp;References!$A$1&amp;"'!"&amp;"$T$54")</f>
        <v>Denmark</v>
      </c>
      <c r="D54" s="449">
        <f ca="1">IF(E54="","",INDEX(Groups!$C$7:$C$35,MATCH(E54,Groups!$D$7:$D$35,0)))</f>
        <v>26</v>
      </c>
      <c r="E54" s="448" t="str">
        <f ca="1">INDIRECT("'"&amp;References!$A$1&amp;"'!"&amp;"$U$54")</f>
        <v>Poland</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1</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1</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0</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0</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9</v>
      </c>
      <c r="C60" s="448" t="str">
        <f ca="1">INDIRECT("'"&amp;References!$A$1&amp;"'!"&amp;"$U$64")</f>
        <v>Denmark</v>
      </c>
      <c r="D60" s="449">
        <f ca="1">IF(E60="","",INDEX(Groups!$C$7:$C$35,MATCH(E60,Groups!$D$7:$D$35,0)))</f>
        <v>18</v>
      </c>
      <c r="E60" s="448" t="str">
        <f ca="1">INDIRECT("'"&amp;References!$A$1&amp;"'!"&amp;"$W$64")</f>
        <v>Italy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0</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18</v>
      </c>
      <c r="E63" s="448" t="str">
        <f ca="1">INDIRECT("'"&amp;References!$A$1&amp;"'!"&amp;"$T$74")</f>
        <v>Italy</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5"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5" thickBot="1">
      <c r="B83" s="804"/>
      <c r="C83" s="805"/>
      <c r="D83" s="805"/>
      <c r="E83" s="805"/>
      <c r="F83" s="805"/>
      <c r="G83" s="805"/>
      <c r="H83" s="806"/>
    </row>
    <row r="84" spans="2:344" ht="16.5"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1</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1</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1</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1</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1</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0</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0</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1</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1</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0</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1</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1</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1</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1</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1</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1</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1</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0</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6</v>
      </c>
      <c r="E48" s="448" t="str">
        <f ca="1">INDIRECT("'"&amp;References!$A$1&amp;"'!"&amp;"$C$54")</f>
        <v>Hungary</v>
      </c>
      <c r="F48" s="450">
        <f ca="1">IF(AND(INDIRECT("'"&amp;References!$A$1&amp;"'!"&amp;"$B$55")&lt;&gt;"",INDIRECT("'"&amp;References!$A$1&amp;"'!"&amp;"$C$55")&lt;&gt;""),INDIRECT("'"&amp;References!$A$1&amp;"'!"&amp;"$B$55"),"")</f>
        <v>1</v>
      </c>
      <c r="G48" s="451">
        <f ca="1">IF(AND(INDIRECT("'"&amp;References!$A$1&amp;"'!"&amp;"$B$55")&lt;&gt;"",INDIRECT("'"&amp;References!$A$1&amp;"'!"&amp;"$C$55")&lt;&gt;""),INDIRECT("'"&amp;References!$A$1&amp;"'!"&amp;"$C$55"),"")</f>
        <v>0</v>
      </c>
      <c r="I48" s="447">
        <f ca="1">$B48</f>
        <v>3</v>
      </c>
      <c r="J48" s="448" t="str">
        <f ca="1">$C48</f>
        <v>Spain</v>
      </c>
      <c r="K48" s="449">
        <f ca="1">$D48</f>
        <v>6</v>
      </c>
      <c r="L48" s="448" t="str">
        <f ca="1">$E48</f>
        <v>Hungary</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6</v>
      </c>
      <c r="Y48" s="448" t="str">
        <f ca="1">$E48</f>
        <v>Hungary</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6</v>
      </c>
      <c r="AL48" s="448" t="str">
        <f ca="1">$E48</f>
        <v>Hungary</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6</v>
      </c>
      <c r="AY48" s="448" t="str">
        <f ca="1">$E48</f>
        <v>Hungary</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6</v>
      </c>
      <c r="BL48" s="448" t="str">
        <f ca="1">$E48</f>
        <v>Hungary</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6</v>
      </c>
      <c r="BY48" s="448" t="str">
        <f ca="1">$E48</f>
        <v>Hungary</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6</v>
      </c>
      <c r="CL48" s="448" t="str">
        <f ca="1">$E48</f>
        <v>Hungary</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6</v>
      </c>
      <c r="CY48" s="448" t="str">
        <f ca="1">$E48</f>
        <v>Hungary</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6</v>
      </c>
      <c r="DL48" s="448" t="str">
        <f ca="1">$E48</f>
        <v>Hungary</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6</v>
      </c>
      <c r="DY48" s="448" t="str">
        <f ca="1">$E48</f>
        <v>Hungary</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6</v>
      </c>
      <c r="EL48" s="448" t="str">
        <f ca="1">$E48</f>
        <v>Hungary</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6</v>
      </c>
      <c r="EY48" s="448" t="str">
        <f ca="1">$E48</f>
        <v>Hungary</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6</v>
      </c>
      <c r="FL48" s="448" t="str">
        <f ca="1">$E48</f>
        <v>Hungary</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6</v>
      </c>
      <c r="FY48" s="448" t="str">
        <f ca="1">$E48</f>
        <v>Hungary</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6</v>
      </c>
      <c r="GL48" s="448" t="str">
        <f ca="1">$E48</f>
        <v>Hungary</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6</v>
      </c>
      <c r="GY48" s="448" t="str">
        <f ca="1">$E48</f>
        <v>Hungary</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6</v>
      </c>
      <c r="HL48" s="448" t="str">
        <f ca="1">$E48</f>
        <v>Hungary</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6</v>
      </c>
      <c r="HY48" s="448" t="str">
        <f ca="1">$E48</f>
        <v>Hungary</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6</v>
      </c>
      <c r="IL48" s="448" t="str">
        <f ca="1">$E48</f>
        <v>Hungary</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6</v>
      </c>
      <c r="IY48" s="448" t="str">
        <f ca="1">$E48</f>
        <v>Hungary</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6</v>
      </c>
      <c r="JL48" s="448" t="str">
        <f ca="1">$E48</f>
        <v>Hungary</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6</v>
      </c>
      <c r="JY48" s="448" t="str">
        <f ca="1">$E48</f>
        <v>Hungary</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6</v>
      </c>
      <c r="KL48" s="448" t="str">
        <f ca="1">$E48</f>
        <v>Hungary</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6</v>
      </c>
      <c r="KY48" s="448" t="str">
        <f ca="1">$E48</f>
        <v>Hungary</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6</v>
      </c>
      <c r="LL48" s="448" t="str">
        <f ca="1">$E48</f>
        <v>Hungary</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6</v>
      </c>
      <c r="LY48" s="448" t="str">
        <f ca="1">$E48</f>
        <v>Hungary</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5</v>
      </c>
      <c r="E49" s="448" t="str">
        <f ca="1">INDIRECT("'"&amp;References!$A$1&amp;"'!"&amp;"$F$54")</f>
        <v>England</v>
      </c>
      <c r="F49" s="450">
        <f ca="1">IF(AND(INDIRECT("'"&amp;References!$A$1&amp;"'!"&amp;"$E$55")&lt;&gt;"",INDIRECT("'"&amp;References!$A$1&amp;"'!"&amp;"$F$55")&lt;&gt;""),INDIRECT("'"&amp;References!$A$1&amp;"'!"&amp;"$E$55"),"")</f>
        <v>1</v>
      </c>
      <c r="G49" s="451">
        <f ca="1">IF(AND(INDIRECT("'"&amp;References!$A$1&amp;"'!"&amp;"$E$55")&lt;&gt;"",INDIRECT("'"&amp;References!$A$1&amp;"'!"&amp;"$F$55")&lt;&gt;""),INDIRECT("'"&amp;References!$A$1&amp;"'!"&amp;"$F$55"),"")</f>
        <v>0</v>
      </c>
      <c r="I49" s="447">
        <f t="shared" ref="I49:I55" ca="1" si="572">$B49</f>
        <v>54</v>
      </c>
      <c r="J49" s="448" t="str">
        <f t="shared" ref="J49:J55" ca="1" si="573">$C49</f>
        <v>Germany</v>
      </c>
      <c r="K49" s="449">
        <f t="shared" ref="K49:K55" ca="1" si="574">$D49</f>
        <v>5</v>
      </c>
      <c r="L49" s="448" t="str">
        <f t="shared" ref="L49:L55" ca="1" si="575">$E49</f>
        <v>England</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5</v>
      </c>
      <c r="Y49" s="448" t="str">
        <f t="shared" ref="Y49:Y55" ca="1" si="580">$E49</f>
        <v>England</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5</v>
      </c>
      <c r="AL49" s="448" t="str">
        <f t="shared" ref="AL49:AL55" ca="1" si="585">$E49</f>
        <v>England</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5</v>
      </c>
      <c r="AY49" s="448" t="str">
        <f t="shared" ref="AY49:AY55" ca="1" si="590">$E49</f>
        <v>England</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5</v>
      </c>
      <c r="BL49" s="448" t="str">
        <f t="shared" ref="BL49:BL55" ca="1" si="595">$E49</f>
        <v>England</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5</v>
      </c>
      <c r="BY49" s="448" t="str">
        <f t="shared" ref="BY49:BY55" ca="1" si="600">$E49</f>
        <v>England</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5</v>
      </c>
      <c r="CL49" s="448" t="str">
        <f t="shared" ref="CL49:CL55" ca="1" si="605">$E49</f>
        <v>England</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5</v>
      </c>
      <c r="CY49" s="448" t="str">
        <f t="shared" ref="CY49:CY55" ca="1" si="610">$E49</f>
        <v>England</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5</v>
      </c>
      <c r="DL49" s="448" t="str">
        <f t="shared" ref="DL49:DL55" ca="1" si="615">$E49</f>
        <v>England</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5</v>
      </c>
      <c r="DY49" s="448" t="str">
        <f t="shared" ref="DY49:DY55" ca="1" si="620">$E49</f>
        <v>England</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5</v>
      </c>
      <c r="EL49" s="448" t="str">
        <f t="shared" ref="EL49:EL55" ca="1" si="625">$E49</f>
        <v>England</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5</v>
      </c>
      <c r="EY49" s="448" t="str">
        <f t="shared" ref="EY49:EY55" ca="1" si="630">$E49</f>
        <v>England</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5</v>
      </c>
      <c r="FL49" s="448" t="str">
        <f t="shared" ref="FL49:FL55" ca="1" si="635">$E49</f>
        <v>England</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5</v>
      </c>
      <c r="FY49" s="448" t="str">
        <f t="shared" ref="FY49:FY55" ca="1" si="640">$E49</f>
        <v>England</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5</v>
      </c>
      <c r="GL49" s="448" t="str">
        <f t="shared" ref="GL49:GL55" ca="1" si="645">$E49</f>
        <v>England</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5</v>
      </c>
      <c r="GY49" s="448" t="str">
        <f t="shared" ref="GY49:GY55" ca="1" si="650">$E49</f>
        <v>England</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5</v>
      </c>
      <c r="HL49" s="448" t="str">
        <f t="shared" ref="HL49:HL55" ca="1" si="655">$E49</f>
        <v>England</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5</v>
      </c>
      <c r="HY49" s="448" t="str">
        <f t="shared" ref="HY49:HY55" ca="1" si="660">$E49</f>
        <v>England</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5</v>
      </c>
      <c r="IL49" s="448" t="str">
        <f t="shared" ref="IL49:IL55" ca="1" si="665">$E49</f>
        <v>England</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5</v>
      </c>
      <c r="IY49" s="448" t="str">
        <f t="shared" ref="IY49:IY55" ca="1" si="670">$E49</f>
        <v>England</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5</v>
      </c>
      <c r="JL49" s="448" t="str">
        <f t="shared" ref="JL49:JL55" ca="1" si="675">$E49</f>
        <v>England</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5</v>
      </c>
      <c r="JY49" s="448" t="str">
        <f t="shared" ref="JY49:JY55" ca="1" si="680">$E49</f>
        <v>England</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5</v>
      </c>
      <c r="KL49" s="448" t="str">
        <f t="shared" ref="KL49:KL55" ca="1" si="685">$E49</f>
        <v>England</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5</v>
      </c>
      <c r="KY49" s="448" t="str">
        <f t="shared" ref="KY49:KY55" ca="1" si="690">$E49</f>
        <v>England</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5</v>
      </c>
      <c r="LL49" s="448" t="str">
        <f t="shared" ref="LL49:LL55" ca="1" si="695">$E49</f>
        <v>England</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5</v>
      </c>
      <c r="LY49" s="448" t="str">
        <f t="shared" ref="LY49:LY55" ca="1" si="700">$E49</f>
        <v>England</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19</v>
      </c>
      <c r="E50" s="448" t="str">
        <f ca="1">INDIRECT("'"&amp;References!$A$1&amp;"'!"&amp;"$I$54")</f>
        <v>Serbia</v>
      </c>
      <c r="F50" s="450">
        <f ca="1">IF(AND(INDIRECT("'"&amp;References!$A$1&amp;"'!"&amp;"$H$55")&lt;&gt;"",INDIRECT("'"&amp;References!$A$1&amp;"'!"&amp;"$I$55")&lt;&gt;""),INDIRECT("'"&amp;References!$A$1&amp;"'!"&amp;"$H$55"),"")</f>
        <v>1</v>
      </c>
      <c r="G50" s="451">
        <f ca="1">IF(AND(INDIRECT("'"&amp;References!$A$1&amp;"'!"&amp;"$H$55")&lt;&gt;"",INDIRECT("'"&amp;References!$A$1&amp;"'!"&amp;"$I$55")&lt;&gt;""),INDIRECT("'"&amp;References!$A$1&amp;"'!"&amp;"$I$55"),"")</f>
        <v>0</v>
      </c>
      <c r="I50" s="447">
        <f t="shared" ca="1" si="572"/>
        <v>1</v>
      </c>
      <c r="J50" s="448" t="str">
        <f t="shared" ca="1" si="573"/>
        <v>Portugal</v>
      </c>
      <c r="K50" s="449">
        <f t="shared" ca="1" si="574"/>
        <v>19</v>
      </c>
      <c r="L50" s="448" t="str">
        <f t="shared" ca="1" si="575"/>
        <v>Serbia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19</v>
      </c>
      <c r="Y50" s="448" t="str">
        <f t="shared" ca="1" si="580"/>
        <v>Serbia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19</v>
      </c>
      <c r="AL50" s="448" t="str">
        <f t="shared" ca="1" si="585"/>
        <v>Serbia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19</v>
      </c>
      <c r="AY50" s="448" t="str">
        <f t="shared" ca="1" si="590"/>
        <v>Serbia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19</v>
      </c>
      <c r="BL50" s="448" t="str">
        <f t="shared" ca="1" si="595"/>
        <v>Serbia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19</v>
      </c>
      <c r="BY50" s="448" t="str">
        <f t="shared" ca="1" si="600"/>
        <v>Serbia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19</v>
      </c>
      <c r="CL50" s="448" t="str">
        <f t="shared" ca="1" si="605"/>
        <v>Serbia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19</v>
      </c>
      <c r="CY50" s="448" t="str">
        <f t="shared" ca="1" si="610"/>
        <v>Serbia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19</v>
      </c>
      <c r="DL50" s="448" t="str">
        <f t="shared" ca="1" si="615"/>
        <v>Serbia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19</v>
      </c>
      <c r="DY50" s="448" t="str">
        <f t="shared" ca="1" si="620"/>
        <v>Serbia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19</v>
      </c>
      <c r="EL50" s="448" t="str">
        <f t="shared" ca="1" si="625"/>
        <v>Serbia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19</v>
      </c>
      <c r="EY50" s="448" t="str">
        <f t="shared" ca="1" si="630"/>
        <v>Serbia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19</v>
      </c>
      <c r="FL50" s="448" t="str">
        <f t="shared" ca="1" si="635"/>
        <v>Serbia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19</v>
      </c>
      <c r="FY50" s="448" t="str">
        <f t="shared" ca="1" si="640"/>
        <v>Serbia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19</v>
      </c>
      <c r="GL50" s="448" t="str">
        <f t="shared" ca="1" si="645"/>
        <v>Serbia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19</v>
      </c>
      <c r="GY50" s="448" t="str">
        <f t="shared" ca="1" si="650"/>
        <v>Serbia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19</v>
      </c>
      <c r="HL50" s="448" t="str">
        <f t="shared" ca="1" si="655"/>
        <v>Serbia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19</v>
      </c>
      <c r="HY50" s="448" t="str">
        <f t="shared" ca="1" si="660"/>
        <v>Serbia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19</v>
      </c>
      <c r="IL50" s="448" t="str">
        <f t="shared" ca="1" si="665"/>
        <v>Serbia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19</v>
      </c>
      <c r="IY50" s="448" t="str">
        <f t="shared" ca="1" si="670"/>
        <v>Serbia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19</v>
      </c>
      <c r="JL50" s="448" t="str">
        <f t="shared" ca="1" si="675"/>
        <v>Serbia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19</v>
      </c>
      <c r="JY50" s="448" t="str">
        <f t="shared" ca="1" si="680"/>
        <v>Serbia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19</v>
      </c>
      <c r="KL50" s="448" t="str">
        <f t="shared" ca="1" si="685"/>
        <v>Serbia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19</v>
      </c>
      <c r="KY50" s="448" t="str">
        <f t="shared" ca="1" si="690"/>
        <v>Serbia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19</v>
      </c>
      <c r="LL50" s="448" t="str">
        <f t="shared" ca="1" si="695"/>
        <v>Serbia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19</v>
      </c>
      <c r="LY50" s="448" t="str">
        <f t="shared" ca="1" si="700"/>
        <v>Serbia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1</v>
      </c>
      <c r="G51" s="451">
        <f ca="1">IF(AND(INDIRECT("'"&amp;References!$A$1&amp;"'!"&amp;"$K$55")&lt;&gt;"",INDIRECT("'"&amp;References!$A$1&amp;"'!"&amp;"$L$55")&lt;&gt;""),INDIRECT("'"&amp;References!$A$1&amp;"'!"&amp;"$L$55"),"")</f>
        <v>0</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f>
        <v>1</v>
      </c>
      <c r="G52" s="451">
        <f ca="1">IF(AND(INDIRECT("'"&amp;References!$A$1&amp;"'!"&amp;"$N$55")&lt;&gt;"",INDIRECT("'"&amp;References!$A$1&amp;"'!"&amp;"$O$55")&lt;&gt;""),INDIRECT("'"&amp;References!$A$1&amp;"'!"&amp;"$O$55"),"")</f>
        <v>0</v>
      </c>
      <c r="I52" s="447">
        <f t="shared" ca="1" si="572"/>
        <v>4</v>
      </c>
      <c r="J52" s="448" t="str">
        <f t="shared" ca="1" si="573"/>
        <v>Belgium</v>
      </c>
      <c r="K52" s="449">
        <f t="shared" ca="1" si="574"/>
        <v>14</v>
      </c>
      <c r="L52" s="448" t="str">
        <f t="shared" ca="1" si="575"/>
        <v>Croatia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14</v>
      </c>
      <c r="Y52" s="448" t="str">
        <f t="shared" ca="1" si="580"/>
        <v>Croatia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14</v>
      </c>
      <c r="AL52" s="448" t="str">
        <f t="shared" ca="1" si="585"/>
        <v>Croatia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14</v>
      </c>
      <c r="AY52" s="448" t="str">
        <f t="shared" ca="1" si="590"/>
        <v>Croatia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14</v>
      </c>
      <c r="BL52" s="448" t="str">
        <f t="shared" ca="1" si="595"/>
        <v>Croatia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14</v>
      </c>
      <c r="BY52" s="448" t="str">
        <f t="shared" ca="1" si="600"/>
        <v>Croatia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14</v>
      </c>
      <c r="CL52" s="448" t="str">
        <f t="shared" ca="1" si="605"/>
        <v>Croatia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14</v>
      </c>
      <c r="CY52" s="448" t="str">
        <f t="shared" ca="1" si="610"/>
        <v>Croatia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14</v>
      </c>
      <c r="DL52" s="448" t="str">
        <f t="shared" ca="1" si="615"/>
        <v>Croatia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14</v>
      </c>
      <c r="DY52" s="448" t="str">
        <f t="shared" ca="1" si="620"/>
        <v>Croatia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14</v>
      </c>
      <c r="EL52" s="448" t="str">
        <f t="shared" ca="1" si="625"/>
        <v>Croatia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14</v>
      </c>
      <c r="EY52" s="448" t="str">
        <f t="shared" ca="1" si="630"/>
        <v>Croatia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14</v>
      </c>
      <c r="FL52" s="448" t="str">
        <f t="shared" ca="1" si="635"/>
        <v>Croatia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14</v>
      </c>
      <c r="FY52" s="448" t="str">
        <f t="shared" ca="1" si="640"/>
        <v>Croatia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14</v>
      </c>
      <c r="GL52" s="448" t="str">
        <f t="shared" ca="1" si="645"/>
        <v>Croatia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14</v>
      </c>
      <c r="GY52" s="448" t="str">
        <f t="shared" ca="1" si="650"/>
        <v>Croatia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14</v>
      </c>
      <c r="HL52" s="448" t="str">
        <f t="shared" ca="1" si="655"/>
        <v>Croatia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14</v>
      </c>
      <c r="HY52" s="448" t="str">
        <f t="shared" ca="1" si="660"/>
        <v>Croatia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14</v>
      </c>
      <c r="IL52" s="448" t="str">
        <f t="shared" ca="1" si="665"/>
        <v>Croatia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14</v>
      </c>
      <c r="IY52" s="448" t="str">
        <f t="shared" ca="1" si="670"/>
        <v>Croatia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14</v>
      </c>
      <c r="JL52" s="448" t="str">
        <f t="shared" ca="1" si="675"/>
        <v>Croatia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14</v>
      </c>
      <c r="JY52" s="448" t="str">
        <f t="shared" ca="1" si="680"/>
        <v>Croatia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14</v>
      </c>
      <c r="KL52" s="448" t="str">
        <f t="shared" ca="1" si="685"/>
        <v>Croatia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14</v>
      </c>
      <c r="KY52" s="448" t="str">
        <f t="shared" ca="1" si="690"/>
        <v>Croatia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14</v>
      </c>
      <c r="LL52" s="448" t="str">
        <f t="shared" ca="1" si="695"/>
        <v>Croatia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14</v>
      </c>
      <c r="LY52" s="448" t="str">
        <f t="shared" ca="1" si="700"/>
        <v>Croatia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1</v>
      </c>
      <c r="G53" s="451">
        <f ca="1">IF(AND(INDIRECT("'"&amp;References!$A$1&amp;"'!"&amp;"$Q$55")&lt;&gt;"",INDIRECT("'"&amp;References!$A$1&amp;"'!"&amp;"$R$55")&lt;&gt;""),INDIRECT("'"&amp;References!$A$1&amp;"'!"&amp;"$R$55"),"")</f>
        <v>0</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9</v>
      </c>
      <c r="C54" s="448" t="str">
        <f ca="1">INDIRECT("'"&amp;References!$A$1&amp;"'!"&amp;"$T$54")</f>
        <v>Denmark</v>
      </c>
      <c r="D54" s="449">
        <f ca="1">IF(E54="","",INDEX(Groups!$C$7:$C$35,MATCH(E54,Groups!$D$7:$D$35,0)))</f>
        <v>26</v>
      </c>
      <c r="E54" s="448" t="str">
        <f ca="1">INDIRECT("'"&amp;References!$A$1&amp;"'!"&amp;"$U$54")</f>
        <v>Poland</v>
      </c>
      <c r="F54" s="450">
        <f ca="1">IF(AND(INDIRECT("'"&amp;References!$A$1&amp;"'!"&amp;"$T$55")&lt;&gt;"",INDIRECT("'"&amp;References!$A$1&amp;"'!"&amp;"$U$55")&lt;&gt;""),INDIRECT("'"&amp;References!$A$1&amp;"'!"&amp;"$T$55"),"")</f>
        <v>1</v>
      </c>
      <c r="G54" s="451">
        <f ca="1">IF(AND(INDIRECT("'"&amp;References!$A$1&amp;"'!"&amp;"$T$55")&lt;&gt;"",INDIRECT("'"&amp;References!$A$1&amp;"'!"&amp;"$U$55")&lt;&gt;""),INDIRECT("'"&amp;References!$A$1&amp;"'!"&amp;"$U$55"),"")</f>
        <v>0</v>
      </c>
      <c r="I54" s="447">
        <f t="shared" ca="1" si="572"/>
        <v>9</v>
      </c>
      <c r="J54" s="448" t="str">
        <f t="shared" ca="1" si="573"/>
        <v>Denmark</v>
      </c>
      <c r="K54" s="449">
        <f t="shared" ca="1" si="574"/>
        <v>26</v>
      </c>
      <c r="L54" s="448" t="str">
        <f t="shared" ca="1" si="575"/>
        <v>Poland</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9</v>
      </c>
      <c r="W54" s="448" t="str">
        <f t="shared" ca="1" si="578"/>
        <v>Denmark</v>
      </c>
      <c r="X54" s="449">
        <f t="shared" ca="1" si="579"/>
        <v>26</v>
      </c>
      <c r="Y54" s="448" t="str">
        <f t="shared" ca="1" si="580"/>
        <v>Poland</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9</v>
      </c>
      <c r="AJ54" s="448" t="str">
        <f t="shared" ca="1" si="583"/>
        <v>Denmark</v>
      </c>
      <c r="AK54" s="449">
        <f t="shared" ca="1" si="584"/>
        <v>26</v>
      </c>
      <c r="AL54" s="448" t="str">
        <f t="shared" ca="1" si="585"/>
        <v>Poland</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9</v>
      </c>
      <c r="AW54" s="448" t="str">
        <f t="shared" ca="1" si="588"/>
        <v>Denmark</v>
      </c>
      <c r="AX54" s="449">
        <f t="shared" ca="1" si="589"/>
        <v>26</v>
      </c>
      <c r="AY54" s="448" t="str">
        <f t="shared" ca="1" si="590"/>
        <v>Poland</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9</v>
      </c>
      <c r="BJ54" s="448" t="str">
        <f t="shared" ca="1" si="593"/>
        <v>Denmark</v>
      </c>
      <c r="BK54" s="449">
        <f t="shared" ca="1" si="594"/>
        <v>26</v>
      </c>
      <c r="BL54" s="448" t="str">
        <f t="shared" ca="1" si="595"/>
        <v>Poland</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9</v>
      </c>
      <c r="BW54" s="448" t="str">
        <f t="shared" ca="1" si="598"/>
        <v>Denmark</v>
      </c>
      <c r="BX54" s="449">
        <f t="shared" ca="1" si="599"/>
        <v>26</v>
      </c>
      <c r="BY54" s="448" t="str">
        <f t="shared" ca="1" si="600"/>
        <v>Poland</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9</v>
      </c>
      <c r="CJ54" s="448" t="str">
        <f t="shared" ca="1" si="603"/>
        <v>Denmark</v>
      </c>
      <c r="CK54" s="449">
        <f t="shared" ca="1" si="604"/>
        <v>26</v>
      </c>
      <c r="CL54" s="448" t="str">
        <f t="shared" ca="1" si="605"/>
        <v>Poland</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9</v>
      </c>
      <c r="CW54" s="448" t="str">
        <f t="shared" ca="1" si="608"/>
        <v>Denmark</v>
      </c>
      <c r="CX54" s="449">
        <f t="shared" ca="1" si="609"/>
        <v>26</v>
      </c>
      <c r="CY54" s="448" t="str">
        <f t="shared" ca="1" si="610"/>
        <v>Poland</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9</v>
      </c>
      <c r="DJ54" s="448" t="str">
        <f t="shared" ca="1" si="613"/>
        <v>Denmark</v>
      </c>
      <c r="DK54" s="449">
        <f t="shared" ca="1" si="614"/>
        <v>26</v>
      </c>
      <c r="DL54" s="448" t="str">
        <f t="shared" ca="1" si="615"/>
        <v>Poland</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9</v>
      </c>
      <c r="DW54" s="448" t="str">
        <f t="shared" ca="1" si="618"/>
        <v>Denmark</v>
      </c>
      <c r="DX54" s="449">
        <f t="shared" ca="1" si="619"/>
        <v>26</v>
      </c>
      <c r="DY54" s="448" t="str">
        <f t="shared" ca="1" si="620"/>
        <v>Poland</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9</v>
      </c>
      <c r="EJ54" s="448" t="str">
        <f t="shared" ca="1" si="623"/>
        <v>Denmark</v>
      </c>
      <c r="EK54" s="449">
        <f t="shared" ca="1" si="624"/>
        <v>26</v>
      </c>
      <c r="EL54" s="448" t="str">
        <f t="shared" ca="1" si="625"/>
        <v>Poland</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9</v>
      </c>
      <c r="EW54" s="448" t="str">
        <f t="shared" ca="1" si="628"/>
        <v>Denmark</v>
      </c>
      <c r="EX54" s="449">
        <f t="shared" ca="1" si="629"/>
        <v>26</v>
      </c>
      <c r="EY54" s="448" t="str">
        <f t="shared" ca="1" si="630"/>
        <v>Poland</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9</v>
      </c>
      <c r="FJ54" s="448" t="str">
        <f t="shared" ca="1" si="633"/>
        <v>Denmark</v>
      </c>
      <c r="FK54" s="449">
        <f t="shared" ca="1" si="634"/>
        <v>26</v>
      </c>
      <c r="FL54" s="448" t="str">
        <f t="shared" ca="1" si="635"/>
        <v>Poland</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9</v>
      </c>
      <c r="FW54" s="448" t="str">
        <f t="shared" ca="1" si="638"/>
        <v>Denmark</v>
      </c>
      <c r="FX54" s="449">
        <f t="shared" ca="1" si="639"/>
        <v>26</v>
      </c>
      <c r="FY54" s="448" t="str">
        <f t="shared" ca="1" si="640"/>
        <v>Poland</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9</v>
      </c>
      <c r="GJ54" s="448" t="str">
        <f t="shared" ca="1" si="643"/>
        <v>Denmark</v>
      </c>
      <c r="GK54" s="449">
        <f t="shared" ca="1" si="644"/>
        <v>26</v>
      </c>
      <c r="GL54" s="448" t="str">
        <f t="shared" ca="1" si="645"/>
        <v>Poland</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9</v>
      </c>
      <c r="GW54" s="448" t="str">
        <f t="shared" ca="1" si="648"/>
        <v>Denmark</v>
      </c>
      <c r="GX54" s="449">
        <f t="shared" ca="1" si="649"/>
        <v>26</v>
      </c>
      <c r="GY54" s="448" t="str">
        <f t="shared" ca="1" si="650"/>
        <v>Poland</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9</v>
      </c>
      <c r="HJ54" s="448" t="str">
        <f t="shared" ca="1" si="653"/>
        <v>Denmark</v>
      </c>
      <c r="HK54" s="449">
        <f t="shared" ca="1" si="654"/>
        <v>26</v>
      </c>
      <c r="HL54" s="448" t="str">
        <f t="shared" ca="1" si="655"/>
        <v>Poland</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9</v>
      </c>
      <c r="HW54" s="448" t="str">
        <f t="shared" ca="1" si="658"/>
        <v>Denmark</v>
      </c>
      <c r="HX54" s="449">
        <f t="shared" ca="1" si="659"/>
        <v>26</v>
      </c>
      <c r="HY54" s="448" t="str">
        <f t="shared" ca="1" si="660"/>
        <v>Poland</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9</v>
      </c>
      <c r="IJ54" s="448" t="str">
        <f t="shared" ca="1" si="663"/>
        <v>Denmark</v>
      </c>
      <c r="IK54" s="449">
        <f t="shared" ca="1" si="664"/>
        <v>26</v>
      </c>
      <c r="IL54" s="448" t="str">
        <f t="shared" ca="1" si="665"/>
        <v>Poland</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9</v>
      </c>
      <c r="IW54" s="448" t="str">
        <f t="shared" ca="1" si="668"/>
        <v>Denmark</v>
      </c>
      <c r="IX54" s="449">
        <f t="shared" ca="1" si="669"/>
        <v>26</v>
      </c>
      <c r="IY54" s="448" t="str">
        <f t="shared" ca="1" si="670"/>
        <v>Poland</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9</v>
      </c>
      <c r="JJ54" s="448" t="str">
        <f t="shared" ca="1" si="673"/>
        <v>Denmark</v>
      </c>
      <c r="JK54" s="449">
        <f t="shared" ca="1" si="674"/>
        <v>26</v>
      </c>
      <c r="JL54" s="448" t="str">
        <f t="shared" ca="1" si="675"/>
        <v>Poland</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9</v>
      </c>
      <c r="JW54" s="448" t="str">
        <f t="shared" ca="1" si="678"/>
        <v>Denmark</v>
      </c>
      <c r="JX54" s="449">
        <f t="shared" ca="1" si="679"/>
        <v>26</v>
      </c>
      <c r="JY54" s="448" t="str">
        <f t="shared" ca="1" si="680"/>
        <v>Poland</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9</v>
      </c>
      <c r="KJ54" s="448" t="str">
        <f t="shared" ca="1" si="683"/>
        <v>Denmark</v>
      </c>
      <c r="KK54" s="449">
        <f t="shared" ca="1" si="684"/>
        <v>26</v>
      </c>
      <c r="KL54" s="448" t="str">
        <f t="shared" ca="1" si="685"/>
        <v>Poland</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9</v>
      </c>
      <c r="KW54" s="448" t="str">
        <f t="shared" ca="1" si="688"/>
        <v>Denmark</v>
      </c>
      <c r="KX54" s="449">
        <f t="shared" ca="1" si="689"/>
        <v>26</v>
      </c>
      <c r="KY54" s="448" t="str">
        <f t="shared" ca="1" si="690"/>
        <v>Poland</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9</v>
      </c>
      <c r="LJ54" s="448" t="str">
        <f t="shared" ca="1" si="693"/>
        <v>Denmark</v>
      </c>
      <c r="LK54" s="449">
        <f t="shared" ca="1" si="694"/>
        <v>26</v>
      </c>
      <c r="LL54" s="448" t="str">
        <f t="shared" ca="1" si="695"/>
        <v>Poland</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9</v>
      </c>
      <c r="LW54" s="448" t="str">
        <f t="shared" ca="1" si="698"/>
        <v>Denmark</v>
      </c>
      <c r="LX54" s="449">
        <f t="shared" ca="1" si="699"/>
        <v>26</v>
      </c>
      <c r="LY54" s="448" t="str">
        <f t="shared" ca="1" si="700"/>
        <v>Poland</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f>
        <v>0</v>
      </c>
      <c r="G55" s="451">
        <f ca="1">IF(AND(INDIRECT("'"&amp;References!$A$1&amp;"'!"&amp;"$W$55")&lt;&gt;"",INDIRECT("'"&amp;References!$A$1&amp;"'!"&amp;"$X$55")&lt;&gt;""),INDIRECT("'"&amp;References!$A$1&amp;"'!"&amp;"$X$55"),"")</f>
        <v>1</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0</v>
      </c>
      <c r="G57" s="451">
        <f ca="1">IF(AND(INDIRECT("'"&amp;References!$A$1&amp;"'!"&amp;"$C$65")&lt;&gt;"",INDIRECT("'"&amp;References!$A$1&amp;"'!"&amp;"$E$65")&lt;&gt;""),INDIRECT("'"&amp;References!$A$1&amp;"'!"&amp;"$E$65"),"")</f>
        <v>1</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1</v>
      </c>
      <c r="G58" s="451">
        <f ca="1">IF(AND(INDIRECT("'"&amp;References!$A$1&amp;"'!"&amp;"$I$65")&lt;&gt;"",INDIRECT("'"&amp;References!$A$1&amp;"'!"&amp;"$K$65")&lt;&gt;""),INDIRECT("'"&amp;References!$A$1&amp;"'!"&amp;"$K$65"),"")</f>
        <v>0</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0</v>
      </c>
      <c r="G59" s="451">
        <f ca="1">IF(AND(INDIRECT("'"&amp;References!$A$1&amp;"'!"&amp;"$O$65")&lt;&gt;"",INDIRECT("'"&amp;References!$A$1&amp;"'!"&amp;"$Q$65")&lt;&gt;""),INDIRECT("'"&amp;References!$A$1&amp;"'!"&amp;"$Q$65"),"")</f>
        <v>1</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9</v>
      </c>
      <c r="C60" s="448" t="str">
        <f ca="1">INDIRECT("'"&amp;References!$A$1&amp;"'!"&amp;"$U$64")</f>
        <v>Denmark</v>
      </c>
      <c r="D60" s="449">
        <f ca="1">IF(E60="","",INDEX(Groups!$C$7:$C$35,MATCH(E60,Groups!$D$7:$D$35,0)))</f>
        <v>18</v>
      </c>
      <c r="E60" s="448" t="str">
        <f ca="1">INDIRECT("'"&amp;References!$A$1&amp;"'!"&amp;"$W$64")</f>
        <v>Italy</v>
      </c>
      <c r="F60" s="450">
        <f ca="1">IF(AND(INDIRECT("'"&amp;References!$A$1&amp;"'!"&amp;"$U$65")&lt;&gt;"",INDIRECT("'"&amp;References!$A$1&amp;"'!"&amp;"$W$65")&lt;&gt;""),INDIRECT("'"&amp;References!$A$1&amp;"'!"&amp;"$U$65"),"")</f>
        <v>0</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1</v>
      </c>
      <c r="G62" s="451">
        <f ca="1">IF(AND(INDIRECT("'"&amp;References!$A$1&amp;"'!"&amp;"$F$75")&lt;&gt;"",INDIRECT("'"&amp;References!$A$1&amp;"'!"&amp;"$H$75")&lt;&gt;""),INDIRECT("'"&amp;References!$A$1&amp;"'!"&amp;"$H$75"),"")</f>
        <v>0</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18</v>
      </c>
      <c r="E63" s="448" t="str">
        <f ca="1">INDIRECT("'"&amp;References!$A$1&amp;"'!"&amp;"$T$74")</f>
        <v>Italy</v>
      </c>
      <c r="F63" s="450">
        <f ca="1">IF(AND(INDIRECT("'"&amp;References!$A$1&amp;"'!"&amp;"$R$75")&lt;&gt;"",INDIRECT("'"&amp;References!$A$1&amp;"'!"&amp;"$T$75")&lt;&gt;""),INDIRECT("'"&amp;References!$A$1&amp;"'!"&amp;"$R$75"),"")</f>
        <v>1</v>
      </c>
      <c r="G63" s="451">
        <f ca="1">IF(AND(INDIRECT("'"&amp;References!$A$1&amp;"'!"&amp;"$R$75")&lt;&gt;"",INDIRECT("'"&amp;References!$A$1&amp;"'!"&amp;"$T$75")&lt;&gt;""),INDIRECT("'"&amp;References!$A$1&amp;"'!"&amp;"$T$75"),"")</f>
        <v>0</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5" thickBot="1">
      <c r="B81" s="804"/>
      <c r="C81" s="805"/>
      <c r="D81" s="805"/>
      <c r="E81" s="805"/>
      <c r="F81" s="805"/>
      <c r="G81" s="805"/>
      <c r="H81" s="806"/>
    </row>
    <row r="82" spans="2:8" ht="16.5"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c r="B1" s="827" t="str">
        <f>Language!$E$190</f>
        <v>Settings</v>
      </c>
      <c r="C1" s="827"/>
      <c r="D1" s="827"/>
      <c r="E1" s="827"/>
      <c r="F1" s="827"/>
    </row>
    <row r="2" spans="2:15"/>
    <row r="3" spans="2:15" ht="16.5"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5.75" thickBot="1">
      <c r="B9" s="851" t="str">
        <f>Language!$E$202</f>
        <v>Final Winner:</v>
      </c>
      <c r="C9" s="852"/>
      <c r="D9" s="852"/>
      <c r="E9" s="852"/>
      <c r="F9" s="500">
        <v>10</v>
      </c>
      <c r="H9" s="853"/>
      <c r="I9" s="854"/>
      <c r="J9" s="854"/>
      <c r="K9" s="854"/>
      <c r="L9" s="854"/>
      <c r="M9" s="501"/>
      <c r="N9" s="501"/>
      <c r="O9" s="502"/>
    </row>
    <row r="10" spans="2:15" ht="15.75" thickTop="1"/>
    <row r="11" spans="2:15"/>
    <row r="12" spans="2:15" ht="16.5" thickBot="1">
      <c r="H12" s="855" t="str">
        <f>Language!$E$188</f>
        <v>Hint</v>
      </c>
      <c r="I12" s="855"/>
      <c r="J12" s="855"/>
      <c r="K12" s="855"/>
      <c r="L12" s="855"/>
      <c r="M12" s="855"/>
      <c r="N12" s="855"/>
      <c r="O12" s="855"/>
    </row>
    <row r="13" spans="2:15" ht="16.5"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5.75"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F20" sqref="F20"/>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5"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1</v>
      </c>
      <c r="E6" s="26" t="str">
        <f>VLOOKUP(D5&amp;"1",Groups!$B$7:$D$35,3,0)</f>
        <v>Poland</v>
      </c>
      <c r="F6" s="84">
        <v>4</v>
      </c>
    </row>
    <row r="7" spans="1:6">
      <c r="B7" s="26" t="str">
        <f>VLOOKUP(A5&amp;"2",Groups!$B$7:$D$35,3,0)</f>
        <v>Scotland</v>
      </c>
      <c r="C7" s="85">
        <v>4</v>
      </c>
      <c r="E7" s="26" t="str">
        <f>VLOOKUP(D5&amp;"2",Groups!$B$7:$D$35,3,0)</f>
        <v>Netherlands</v>
      </c>
      <c r="F7" s="85">
        <v>1</v>
      </c>
    </row>
    <row r="8" spans="1:6">
      <c r="B8" s="26" t="str">
        <f>VLOOKUP(A5&amp;"3",Groups!$B$7:$D$35,3,0)</f>
        <v>Hungary</v>
      </c>
      <c r="C8" s="85">
        <v>3</v>
      </c>
      <c r="E8" s="26" t="str">
        <f>VLOOKUP(D5&amp;"3",Groups!$B$7:$D$35,3,0)</f>
        <v>Austria</v>
      </c>
      <c r="F8" s="85">
        <v>2</v>
      </c>
    </row>
    <row r="9" spans="1:6">
      <c r="B9" s="26" t="str">
        <f>VLOOKUP(A5&amp;"4",Groups!$B$7:$D$35,3,0)</f>
        <v>Switzerland</v>
      </c>
      <c r="C9" s="85">
        <v>2</v>
      </c>
      <c r="E9" s="26" t="str">
        <f>VLOOKUP(D5&amp;"4",Groups!$B$7:$D$35,3,0)</f>
        <v>France</v>
      </c>
      <c r="F9" s="85">
        <v>3</v>
      </c>
    </row>
    <row r="10" spans="1:6">
      <c r="C10" s="25"/>
    </row>
    <row r="11" spans="1:6" ht="19.5"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1</v>
      </c>
      <c r="E12" s="26" t="str">
        <f>VLOOKUP(D11&amp;"1",Groups!$B$7:$D$35,3,0)</f>
        <v>Belgium</v>
      </c>
      <c r="F12" s="84">
        <v>1</v>
      </c>
    </row>
    <row r="13" spans="1:6">
      <c r="B13" s="26" t="str">
        <f>VLOOKUP(A11&amp;"2",Groups!$B$7:$D$35,3,0)</f>
        <v>Croatia</v>
      </c>
      <c r="C13" s="85">
        <v>3</v>
      </c>
      <c r="E13" s="26" t="str">
        <f>VLOOKUP(D11&amp;"2",Groups!$B$7:$D$35,3,0)</f>
        <v>Slovakia</v>
      </c>
      <c r="F13" s="85">
        <v>3</v>
      </c>
    </row>
    <row r="14" spans="1:6">
      <c r="B14" s="26" t="str">
        <f>VLOOKUP(A11&amp;"3",Groups!$B$7:$D$35,3,0)</f>
        <v>Italy</v>
      </c>
      <c r="C14" s="85">
        <v>2</v>
      </c>
      <c r="E14" s="26" t="str">
        <f>VLOOKUP(D11&amp;"3",Groups!$B$7:$D$35,3,0)</f>
        <v>Romania</v>
      </c>
      <c r="F14" s="85">
        <v>4</v>
      </c>
    </row>
    <row r="15" spans="1:6">
      <c r="B15" s="26" t="str">
        <f>VLOOKUP(A11&amp;"4",Groups!$B$7:$D$35,3,0)</f>
        <v>Albania</v>
      </c>
      <c r="C15" s="85">
        <v>4</v>
      </c>
      <c r="E15" s="26" t="str">
        <f>VLOOKUP(D11&amp;"4",Groups!$B$7:$D$35,3,0)</f>
        <v>Ukraine</v>
      </c>
      <c r="F15" s="85">
        <v>2</v>
      </c>
    </row>
    <row r="16" spans="1:6">
      <c r="C16" s="25"/>
      <c r="F16" s="25"/>
    </row>
    <row r="17" spans="1:6" ht="19.5"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2</v>
      </c>
      <c r="E18" s="26" t="str">
        <f>VLOOKUP(D17&amp;"1",Groups!$B$7:$D$35,3,0)</f>
        <v>Türkiye</v>
      </c>
      <c r="F18" s="84">
        <v>3</v>
      </c>
    </row>
    <row r="19" spans="1:6">
      <c r="B19" s="26" t="str">
        <f>VLOOKUP(A17&amp;"2",Groups!$B$7:$D$35,3,0)</f>
        <v>Denmark</v>
      </c>
      <c r="C19" s="85">
        <v>1</v>
      </c>
      <c r="E19" s="26" t="str">
        <f>VLOOKUP(D17&amp;"2",Groups!$B$7:$D$35,3,0)</f>
        <v>Georgia</v>
      </c>
      <c r="F19" s="85">
        <v>4</v>
      </c>
    </row>
    <row r="20" spans="1:6">
      <c r="B20" s="26" t="str">
        <f>VLOOKUP(A17&amp;"3",Groups!$B$7:$D$35,3,0)</f>
        <v>Serbia</v>
      </c>
      <c r="C20" s="85">
        <v>4</v>
      </c>
      <c r="E20" s="26" t="str">
        <f>VLOOKUP(D17&amp;"3",Groups!$B$7:$D$35,3,0)</f>
        <v>Portugal</v>
      </c>
      <c r="F20" s="85">
        <v>1</v>
      </c>
    </row>
    <row r="21" spans="1:6">
      <c r="B21" s="26" t="str">
        <f>VLOOKUP(A17&amp;"4",Groups!$B$7:$D$35,3,0)</f>
        <v>England</v>
      </c>
      <c r="C21" s="85">
        <v>3</v>
      </c>
      <c r="E21" s="26" t="str">
        <f>VLOOKUP(D17&amp;"4",Groups!$B$7:$D$35,3,0)</f>
        <v>Czechia</v>
      </c>
      <c r="F21" s="85">
        <v>2</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85546875" customWidth="1"/>
    <col min="11" max="11" width="2.140625" customWidth="1"/>
    <col min="12" max="13" width="5.7109375" style="25" customWidth="1"/>
    <col min="14" max="14" width="2.140625" style="25" customWidth="1"/>
    <col min="15" max="15" width="2" style="25" customWidth="1"/>
    <col min="16" max="17" width="5.7109375" style="25" customWidth="1"/>
    <col min="18" max="18" width="4.7109375" customWidth="1"/>
    <col min="19" max="19" width="2.85546875" style="25" customWidth="1"/>
    <col min="20" max="20" width="4.7109375" customWidth="1"/>
    <col min="21" max="21" width="4.85546875" customWidth="1"/>
    <col min="22" max="22" width="13.85546875" style="25" customWidth="1"/>
    <col min="23" max="23" width="11.42578125" style="25" customWidth="1"/>
    <col min="24" max="24" width="11.42578125" customWidth="1"/>
    <col min="25" max="25" width="11.42578125" style="25" hidden="1" customWidth="1"/>
    <col min="26" max="26" width="5.140625" style="25" hidden="1" customWidth="1"/>
    <col min="27" max="16384" width="11.4257812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75" thickBot="1">
      <c r="AA2" s="106"/>
    </row>
    <row r="3" spans="2:35" ht="19.5"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7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75">
      <c r="B5" s="101" t="s">
        <v>32</v>
      </c>
      <c r="C5" s="331" t="str">
        <f ca="1">GrpA!$P$11</f>
        <v>Germany</v>
      </c>
      <c r="D5" s="334">
        <f ca="1">GrpA!$Q$11</f>
        <v>9</v>
      </c>
      <c r="E5" s="335">
        <f ca="1">GrpA!$R$11</f>
        <v>3</v>
      </c>
      <c r="F5" s="340">
        <f ca="1">GrpA!$S$11</f>
        <v>3</v>
      </c>
      <c r="G5" s="332" t="s">
        <v>36</v>
      </c>
      <c r="H5" s="389">
        <f ca="1">GrpA!$T$11</f>
        <v>0</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1</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Switzerland</v>
      </c>
      <c r="D6" s="336">
        <f ca="1">GrpA!$Q$12</f>
        <v>6</v>
      </c>
      <c r="E6" s="337">
        <f ca="1">GrpA!$R$12</f>
        <v>1</v>
      </c>
      <c r="F6" s="341">
        <f ca="1">GrpA!$S$12</f>
        <v>2</v>
      </c>
      <c r="G6" s="102" t="s">
        <v>36</v>
      </c>
      <c r="H6" s="390">
        <f ca="1">GrpA!$T$12</f>
        <v>1</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2</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Hungary</v>
      </c>
      <c r="D7" s="336">
        <f ca="1">GrpA!$Q$13</f>
        <v>3</v>
      </c>
      <c r="E7" s="337">
        <f ca="1">GrpA!$R$13</f>
        <v>-1</v>
      </c>
      <c r="F7" s="341">
        <f ca="1">GrpA!$S$13</f>
        <v>1</v>
      </c>
      <c r="G7" s="102" t="s">
        <v>36</v>
      </c>
      <c r="H7" s="390">
        <f ca="1">GrpA!$T$13</f>
        <v>2</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3</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c r="B8" s="101" t="s">
        <v>35</v>
      </c>
      <c r="C8" s="331" t="str">
        <f ca="1">GrpA!$P$14</f>
        <v>Scotland</v>
      </c>
      <c r="D8" s="338">
        <f ca="1">GrpA!$Q$14</f>
        <v>0</v>
      </c>
      <c r="E8" s="339">
        <f ca="1">GrpA!$R$14</f>
        <v>-3</v>
      </c>
      <c r="F8" s="342">
        <f ca="1">GrpA!$S$14</f>
        <v>0</v>
      </c>
      <c r="G8" s="333" t="s">
        <v>36</v>
      </c>
      <c r="H8" s="391">
        <f ca="1">GrpA!$T$14</f>
        <v>3</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4</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row r="11" spans="2:35" ht="19.5"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7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75">
      <c r="B13" s="101" t="s">
        <v>32</v>
      </c>
      <c r="C13" s="100" t="str">
        <f ca="1">GrpB!$P$11</f>
        <v>Spain</v>
      </c>
      <c r="D13" s="334">
        <f ca="1">GrpB!$Q$11</f>
        <v>9</v>
      </c>
      <c r="E13" s="335">
        <f ca="1">GrpB!$R$11</f>
        <v>3</v>
      </c>
      <c r="F13" s="340">
        <f ca="1">GrpB!$S$11</f>
        <v>3</v>
      </c>
      <c r="G13" s="332" t="s">
        <v>36</v>
      </c>
      <c r="H13" s="389">
        <f ca="1">GrpB!$T$11</f>
        <v>0</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1</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c r="B14" s="101" t="s">
        <v>33</v>
      </c>
      <c r="C14" s="100" t="str">
        <f ca="1">GrpB!$P$12</f>
        <v>Italy</v>
      </c>
      <c r="D14" s="336">
        <f ca="1">GrpB!$Q$12</f>
        <v>6</v>
      </c>
      <c r="E14" s="337">
        <f ca="1">GrpB!$R$12</f>
        <v>1</v>
      </c>
      <c r="F14" s="341">
        <f ca="1">GrpB!$S$12</f>
        <v>2</v>
      </c>
      <c r="G14" s="102" t="s">
        <v>36</v>
      </c>
      <c r="H14" s="390">
        <f ca="1">GrpB!$T$12</f>
        <v>1</v>
      </c>
      <c r="I14" s="393">
        <f ca="1">GrpB!$U$12</f>
        <v>2</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2</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c r="B15" s="101" t="s">
        <v>34</v>
      </c>
      <c r="C15" s="100" t="str">
        <f ca="1">GrpB!$P$13</f>
        <v>Croatia</v>
      </c>
      <c r="D15" s="336">
        <f ca="1">GrpB!$Q$13</f>
        <v>3</v>
      </c>
      <c r="E15" s="337">
        <f ca="1">GrpB!$R$13</f>
        <v>-1</v>
      </c>
      <c r="F15" s="341">
        <f ca="1">GrpB!$S$13</f>
        <v>1</v>
      </c>
      <c r="G15" s="102" t="s">
        <v>36</v>
      </c>
      <c r="H15" s="390">
        <f ca="1">GrpB!$T$13</f>
        <v>2</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3</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5" thickBot="1">
      <c r="B16" s="101" t="s">
        <v>35</v>
      </c>
      <c r="C16" s="100" t="str">
        <f ca="1">GrpB!$P$14</f>
        <v>Albania</v>
      </c>
      <c r="D16" s="338">
        <f ca="1">GrpB!$Q$14</f>
        <v>0</v>
      </c>
      <c r="E16" s="339">
        <f ca="1">GrpB!$R$14</f>
        <v>-3</v>
      </c>
      <c r="F16" s="342">
        <f ca="1">GrpB!$S$14</f>
        <v>0</v>
      </c>
      <c r="G16" s="333" t="s">
        <v>36</v>
      </c>
      <c r="H16" s="391">
        <f ca="1">GrpB!$T$14</f>
        <v>3</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4</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75" thickBot="1"/>
    <row r="19" spans="2:35" ht="19.5"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7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75">
      <c r="B21" s="101" t="s">
        <v>32</v>
      </c>
      <c r="C21" s="100" t="str">
        <f ca="1">GrpC!$P$11</f>
        <v>Denmark</v>
      </c>
      <c r="D21" s="334">
        <f ca="1">GrpC!$Q$11</f>
        <v>9</v>
      </c>
      <c r="E21" s="335">
        <f ca="1">GrpC!$R$11</f>
        <v>3</v>
      </c>
      <c r="F21" s="340">
        <f ca="1">GrpC!$S$11</f>
        <v>3</v>
      </c>
      <c r="G21" s="332" t="s">
        <v>36</v>
      </c>
      <c r="H21" s="389">
        <f ca="1">GrpC!$T$11</f>
        <v>0</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1</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England</v>
      </c>
      <c r="D22" s="336">
        <f ca="1">GrpC!$Q$12</f>
        <v>6</v>
      </c>
      <c r="E22" s="337">
        <f ca="1">GrpC!$R$12</f>
        <v>1</v>
      </c>
      <c r="F22" s="341">
        <f ca="1">GrpC!$S$12</f>
        <v>2</v>
      </c>
      <c r="G22" s="102" t="s">
        <v>36</v>
      </c>
      <c r="H22" s="390">
        <f ca="1">GrpC!$T$12</f>
        <v>1</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3</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Serbia</v>
      </c>
      <c r="D23" s="336">
        <f ca="1">GrpC!$Q$13</f>
        <v>3</v>
      </c>
      <c r="E23" s="337">
        <f ca="1">GrpC!$R$13</f>
        <v>-1</v>
      </c>
      <c r="F23" s="341">
        <f ca="1">GrpC!$S$13</f>
        <v>1</v>
      </c>
      <c r="G23" s="102" t="s">
        <v>36</v>
      </c>
      <c r="H23" s="390">
        <f ca="1">GrpC!$T$13</f>
        <v>2</v>
      </c>
      <c r="I23" s="393">
        <f ca="1">GrpC!$U$13</f>
        <v>1</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4</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c r="B24" s="101" t="s">
        <v>35</v>
      </c>
      <c r="C24" s="100" t="str">
        <f ca="1">GrpC!$P$14</f>
        <v>Slovenia</v>
      </c>
      <c r="D24" s="338">
        <f ca="1">GrpC!$Q$14</f>
        <v>0</v>
      </c>
      <c r="E24" s="339">
        <f ca="1">GrpC!$R$14</f>
        <v>-3</v>
      </c>
      <c r="F24" s="342">
        <f ca="1">GrpC!$S$14</f>
        <v>0</v>
      </c>
      <c r="G24" s="333" t="s">
        <v>36</v>
      </c>
      <c r="H24" s="391">
        <f ca="1">GrpC!$T$14</f>
        <v>3</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2</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row r="27" spans="2:35" ht="19.5" thickBot="1">
      <c r="B27" s="318" t="str">
        <f ca="1">IF(OR($AE33&gt;0,$L29&lt;&gt;"",$L30&lt;&gt;"",$L31&lt;&gt;""),"","")</f>
        <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7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75">
      <c r="B29" s="101" t="s">
        <v>32</v>
      </c>
      <c r="C29" s="100" t="str">
        <f ca="1">GrpD!$P$11</f>
        <v>France</v>
      </c>
      <c r="D29" s="334">
        <f ca="1">GrpD!$Q$11</f>
        <v>9</v>
      </c>
      <c r="E29" s="335">
        <f ca="1">GrpD!$R$11</f>
        <v>3</v>
      </c>
      <c r="F29" s="340">
        <f ca="1">GrpD!$S$11</f>
        <v>3</v>
      </c>
      <c r="G29" s="332" t="s">
        <v>36</v>
      </c>
      <c r="H29" s="389">
        <f ca="1">GrpD!$T$11</f>
        <v>0</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3</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6</v>
      </c>
      <c r="E30" s="337">
        <f ca="1">GrpD!$R$12</f>
        <v>1</v>
      </c>
      <c r="F30" s="341">
        <f ca="1">GrpD!$S$12</f>
        <v>2</v>
      </c>
      <c r="G30" s="102" t="s">
        <v>36</v>
      </c>
      <c r="H30" s="390">
        <f ca="1">GrpD!$T$12</f>
        <v>1</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1</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Poland</v>
      </c>
      <c r="D31" s="336">
        <f ca="1">GrpD!$Q$13</f>
        <v>3</v>
      </c>
      <c r="E31" s="337">
        <f ca="1">GrpD!$R$13</f>
        <v>-1</v>
      </c>
      <c r="F31" s="341">
        <f ca="1">GrpD!$S$13</f>
        <v>1</v>
      </c>
      <c r="G31" s="102" t="s">
        <v>36</v>
      </c>
      <c r="H31" s="390">
        <f ca="1">GrpD!$T$13</f>
        <v>2</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4</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c r="B32" s="101" t="s">
        <v>35</v>
      </c>
      <c r="C32" s="100" t="str">
        <f ca="1">GrpD!$P$14</f>
        <v>Austria</v>
      </c>
      <c r="D32" s="338">
        <f ca="1">GrpD!$Q$14</f>
        <v>0</v>
      </c>
      <c r="E32" s="339">
        <f ca="1">GrpD!$R$14</f>
        <v>-3</v>
      </c>
      <c r="F32" s="342">
        <f ca="1">GrpD!$S$14</f>
        <v>0</v>
      </c>
      <c r="G32" s="333" t="s">
        <v>36</v>
      </c>
      <c r="H32" s="391">
        <f ca="1">GrpD!$T$14</f>
        <v>3</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2</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row r="35" spans="2:35" ht="19.5"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7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75">
      <c r="B37" s="101" t="s">
        <v>32</v>
      </c>
      <c r="C37" s="100" t="str">
        <f ca="1">GrpE!$P$11</f>
        <v>Belgium</v>
      </c>
      <c r="D37" s="334">
        <f ca="1">GrpE!$Q$11</f>
        <v>9</v>
      </c>
      <c r="E37" s="335">
        <f ca="1">GrpE!$R$11</f>
        <v>3</v>
      </c>
      <c r="F37" s="340">
        <f ca="1">GrpE!$S$11</f>
        <v>3</v>
      </c>
      <c r="G37" s="332" t="s">
        <v>36</v>
      </c>
      <c r="H37" s="389">
        <f ca="1">GrpE!$T$11</f>
        <v>0</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1</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75">
      <c r="B38" s="101" t="s">
        <v>33</v>
      </c>
      <c r="C38" s="100" t="str">
        <f ca="1">GrpE!$P$12</f>
        <v>Ukraine</v>
      </c>
      <c r="D38" s="336">
        <f ca="1">GrpE!$Q$12</f>
        <v>6</v>
      </c>
      <c r="E38" s="337">
        <f ca="1">GrpE!$R$12</f>
        <v>1</v>
      </c>
      <c r="F38" s="341">
        <f ca="1">GrpE!$S$12</f>
        <v>2</v>
      </c>
      <c r="G38" s="102" t="s">
        <v>36</v>
      </c>
      <c r="H38" s="390">
        <f ca="1">GrpE!$T$12</f>
        <v>1</v>
      </c>
      <c r="I38" s="393">
        <f ca="1">GrpE!$U$12</f>
        <v>2</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2</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75">
      <c r="B39" s="101" t="s">
        <v>34</v>
      </c>
      <c r="C39" s="100" t="str">
        <f ca="1">GrpE!$P$13</f>
        <v>Slovakia</v>
      </c>
      <c r="D39" s="336">
        <f ca="1">GrpE!$Q$13</f>
        <v>3</v>
      </c>
      <c r="E39" s="337">
        <f ca="1">GrpE!$R$13</f>
        <v>-1</v>
      </c>
      <c r="F39" s="341">
        <f ca="1">GrpE!$S$13</f>
        <v>1</v>
      </c>
      <c r="G39" s="102" t="s">
        <v>36</v>
      </c>
      <c r="H39" s="390">
        <f ca="1">GrpE!$T$13</f>
        <v>2</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3</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5" thickBot="1">
      <c r="B40" s="101" t="s">
        <v>35</v>
      </c>
      <c r="C40" s="100" t="str">
        <f ca="1">GrpE!$P$14</f>
        <v>Romania</v>
      </c>
      <c r="D40" s="338">
        <f ca="1">GrpE!$Q$14</f>
        <v>0</v>
      </c>
      <c r="E40" s="339">
        <f ca="1">GrpE!$R$14</f>
        <v>-3</v>
      </c>
      <c r="F40" s="342">
        <f ca="1">GrpE!$S$14</f>
        <v>0</v>
      </c>
      <c r="G40" s="333" t="s">
        <v>36</v>
      </c>
      <c r="H40" s="391">
        <f ca="1">GrpE!$T$14</f>
        <v>3</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4</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75" thickBot="1"/>
    <row r="43" spans="2:35" ht="19.5"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7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75">
      <c r="B45" s="101" t="s">
        <v>32</v>
      </c>
      <c r="C45" s="100" t="str">
        <f ca="1">GrpF!$P$11</f>
        <v>Portugal</v>
      </c>
      <c r="D45" s="334">
        <f ca="1">GrpF!$Q$11</f>
        <v>9</v>
      </c>
      <c r="E45" s="335">
        <f ca="1">GrpF!$R$11</f>
        <v>3</v>
      </c>
      <c r="F45" s="340">
        <f ca="1">GrpF!$S$11</f>
        <v>3</v>
      </c>
      <c r="G45" s="332" t="s">
        <v>36</v>
      </c>
      <c r="H45" s="389">
        <f ca="1">GrpF!$T$11</f>
        <v>0</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1</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c r="B46" s="101" t="s">
        <v>33</v>
      </c>
      <c r="C46" s="100" t="str">
        <f ca="1">GrpF!$P$12</f>
        <v>Türkiye</v>
      </c>
      <c r="D46" s="336">
        <f ca="1">GrpF!$Q$12</f>
        <v>6</v>
      </c>
      <c r="E46" s="337">
        <f ca="1">GrpF!$R$12</f>
        <v>1</v>
      </c>
      <c r="F46" s="341">
        <f ca="1">GrpF!$S$12</f>
        <v>2</v>
      </c>
      <c r="G46" s="102" t="s">
        <v>36</v>
      </c>
      <c r="H46" s="390">
        <f ca="1">GrpF!$T$12</f>
        <v>1</v>
      </c>
      <c r="I46" s="393">
        <f ca="1">GrpF!$U$12</f>
        <v>2</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3</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c r="B47" s="101" t="s">
        <v>34</v>
      </c>
      <c r="C47" s="100" t="str">
        <f ca="1">GrpF!$P$13</f>
        <v>Czechia</v>
      </c>
      <c r="D47" s="336">
        <f ca="1">GrpF!$Q$13</f>
        <v>3</v>
      </c>
      <c r="E47" s="337">
        <f ca="1">GrpF!$R$13</f>
        <v>-1</v>
      </c>
      <c r="F47" s="341">
        <f ca="1">GrpF!$S$13</f>
        <v>1</v>
      </c>
      <c r="G47" s="102" t="s">
        <v>36</v>
      </c>
      <c r="H47" s="390">
        <f ca="1">GrpF!$T$13</f>
        <v>2</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2</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5" thickBot="1">
      <c r="B48" s="101" t="s">
        <v>35</v>
      </c>
      <c r="C48" s="100" t="str">
        <f ca="1">GrpF!$P$14</f>
        <v>Georgia</v>
      </c>
      <c r="D48" s="338">
        <f ca="1">GrpF!$Q$14</f>
        <v>0</v>
      </c>
      <c r="E48" s="339">
        <f ca="1">GrpF!$R$14</f>
        <v>-3</v>
      </c>
      <c r="F48" s="342">
        <f ca="1">GrpF!$S$14</f>
        <v>0</v>
      </c>
      <c r="G48" s="333" t="s">
        <v>36</v>
      </c>
      <c r="H48" s="391">
        <f ca="1">GrpF!$T$14</f>
        <v>3</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4</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5" zeroHeight="1"/>
  <cols>
    <col min="1" max="2" width="11.42578125" customWidth="1"/>
    <col min="3" max="3" width="17.140625" customWidth="1"/>
    <col min="4" max="7" width="15.28515625" customWidth="1"/>
    <col min="8" max="9" width="11.42578125" customWidth="1"/>
    <col min="10" max="16384" width="11.42578125" hidden="1"/>
  </cols>
  <sheetData>
    <row r="1" spans="1:9"/>
    <row r="2" spans="1:9" ht="28.5">
      <c r="A2" s="867" t="str">
        <f>Language!$E$90</f>
        <v>Assignment of the group third in the round of 16</v>
      </c>
      <c r="B2" s="867"/>
      <c r="C2" s="867"/>
      <c r="D2" s="867"/>
      <c r="E2" s="867"/>
      <c r="F2" s="867"/>
      <c r="G2" s="867"/>
      <c r="H2" s="867"/>
      <c r="I2" s="867"/>
    </row>
    <row r="3" spans="1:9"/>
    <row r="4" spans="1:9" ht="16.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5" width="22.7109375" customWidth="1"/>
    <col min="16" max="16" width="3.85546875" customWidth="1"/>
    <col min="17" max="17" width="17.7109375" customWidth="1"/>
    <col min="18" max="18" width="9.140625" customWidth="1"/>
    <col min="19" max="16384" width="11.42578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7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75" thickBot="1">
      <c r="D63" s="189"/>
      <c r="E63" s="24">
        <f t="shared" si="1"/>
        <v>0</v>
      </c>
      <c r="F63" s="145"/>
      <c r="G63" s="146"/>
      <c r="H63" s="147"/>
      <c r="I63" s="148"/>
      <c r="J63" s="147"/>
      <c r="K63" s="675"/>
      <c r="L63" s="664"/>
      <c r="M63" s="148"/>
      <c r="N63" s="664"/>
      <c r="O63" s="91"/>
    </row>
    <row r="64" spans="4:15" ht="16.5" thickTop="1" thickBot="1">
      <c r="E64" s="24"/>
      <c r="F64" s="60"/>
      <c r="G64" s="60"/>
      <c r="H64" s="60"/>
      <c r="I64" s="60"/>
      <c r="J64" s="60"/>
      <c r="K64" s="60"/>
      <c r="L64" s="60"/>
      <c r="M64" s="60"/>
      <c r="N64" s="60"/>
      <c r="O64" s="60"/>
    </row>
    <row r="65" spans="4:15" ht="30.7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75" thickBot="1">
      <c r="D81" s="140">
        <v>16</v>
      </c>
      <c r="E81" s="24">
        <f t="shared" si="2"/>
        <v>0</v>
      </c>
      <c r="F81" s="145"/>
      <c r="G81" s="146"/>
      <c r="H81" s="147"/>
      <c r="I81" s="148"/>
      <c r="J81" s="147"/>
      <c r="K81" s="675"/>
      <c r="L81" s="664"/>
      <c r="M81" s="148"/>
      <c r="N81" s="664"/>
      <c r="O81" s="91"/>
    </row>
    <row r="82" spans="4:16" ht="16.5" thickTop="1" thickBot="1">
      <c r="D82" s="25"/>
      <c r="E82" s="24"/>
      <c r="F82" s="169"/>
      <c r="G82" s="169"/>
      <c r="H82" s="169"/>
      <c r="I82" s="169"/>
      <c r="J82" s="169"/>
      <c r="K82" s="169"/>
      <c r="L82" s="169"/>
      <c r="M82" s="169"/>
      <c r="N82" s="169"/>
      <c r="O82" s="169"/>
    </row>
    <row r="83" spans="4:16" ht="29.25" thickTop="1">
      <c r="E83" s="24"/>
      <c r="F83" s="92" t="s">
        <v>270</v>
      </c>
      <c r="G83" s="93"/>
      <c r="H83" s="93"/>
      <c r="I83" s="93"/>
      <c r="J83" s="93"/>
      <c r="K83" s="93"/>
      <c r="L83" s="93"/>
      <c r="M83" s="93"/>
      <c r="N83" s="93"/>
      <c r="O83" s="94"/>
    </row>
    <row r="84" spans="4:16" ht="30">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30">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30">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30">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30">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0.7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7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7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7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7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7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30">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30">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30">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25"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75" thickBot="1">
      <c r="E163" s="24">
        <f t="shared" si="3"/>
        <v>0</v>
      </c>
      <c r="F163" s="513"/>
      <c r="G163" s="514"/>
      <c r="H163" s="515"/>
      <c r="I163" s="516"/>
      <c r="J163" s="564"/>
      <c r="K163" s="683"/>
      <c r="L163" s="684"/>
      <c r="M163" s="516"/>
      <c r="N163" s="668"/>
      <c r="O163" s="517"/>
    </row>
    <row r="164" spans="5:15" ht="15.7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75" thickBot="1">
      <c r="E170" s="24"/>
      <c r="F170" s="554"/>
      <c r="G170" s="554"/>
      <c r="H170" s="554"/>
      <c r="I170" s="554"/>
      <c r="J170" s="554"/>
      <c r="K170" s="554"/>
      <c r="L170" s="554"/>
      <c r="M170" s="554"/>
      <c r="N170" s="554"/>
      <c r="O170" s="554"/>
    </row>
    <row r="171" spans="5:15" ht="29.25"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60">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60">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60">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300">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75" thickBot="1">
      <c r="E218" s="24">
        <f t="shared" si="4"/>
        <v>0</v>
      </c>
      <c r="F218" s="513"/>
      <c r="G218" s="514"/>
      <c r="H218" s="515"/>
      <c r="I218" s="516"/>
      <c r="J218" s="515"/>
      <c r="K218" s="691"/>
      <c r="L218" s="692"/>
      <c r="M218" s="516"/>
      <c r="N218" s="668"/>
      <c r="O218" s="517"/>
    </row>
    <row r="219" spans="5:15" ht="16.5" thickTop="1" thickBot="1">
      <c r="E219" s="24"/>
    </row>
    <row r="220" spans="5:15" ht="29.25"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0">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75" thickBot="1">
      <c r="E233" s="24">
        <f t="shared" si="4"/>
        <v>0</v>
      </c>
      <c r="F233" s="145"/>
      <c r="G233" s="146"/>
      <c r="H233" s="147"/>
      <c r="I233" s="148"/>
      <c r="J233" s="147"/>
      <c r="K233" s="697"/>
      <c r="L233" s="698"/>
      <c r="M233" s="148"/>
      <c r="N233" s="664"/>
      <c r="O233" s="623"/>
    </row>
    <row r="234" spans="5:15" ht="15.7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5" zeroHeight="1"/>
  <cols>
    <col min="1" max="1" width="28" customWidth="1"/>
    <col min="2" max="2" width="11.42578125" hidden="1" customWidth="1"/>
    <col min="3" max="3" width="11.42578125" customWidth="1"/>
    <col min="4" max="4" width="13.140625" customWidth="1"/>
    <col min="5" max="5" width="5.140625" hidden="1" customWidth="1"/>
    <col min="6" max="6" width="11.42578125" customWidth="1"/>
    <col min="7" max="7" width="20.42578125" customWidth="1"/>
    <col min="8" max="8" width="15.5703125" customWidth="1"/>
    <col min="9" max="9" width="17" customWidth="1"/>
    <col min="10" max="10" width="20.28515625" customWidth="1"/>
    <col min="11" max="11" width="25.85546875" hidden="1" customWidth="1"/>
    <col min="12" max="12" width="15.85546875" hidden="1" customWidth="1"/>
    <col min="13" max="13" width="16.5703125" hidden="1" customWidth="1"/>
    <col min="14" max="14" width="16.85546875" hidden="1" customWidth="1"/>
    <col min="15" max="16384" width="11.42578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7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7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5" zeroHeight="1"/>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7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7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7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7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7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5546875" defaultRowHeight="15"/>
  <cols>
    <col min="1" max="1" width="7.85546875" customWidth="1"/>
    <col min="2" max="2" width="4.42578125" style="25" customWidth="1"/>
    <col min="3" max="3" width="14" customWidth="1"/>
    <col min="4" max="4" width="7.85546875" customWidth="1"/>
    <col min="5" max="5" width="7.7109375" customWidth="1"/>
    <col min="6" max="6" width="5" customWidth="1"/>
    <col min="7" max="8" width="5.42578125" customWidth="1"/>
    <col min="9" max="9" width="17.5703125" customWidth="1"/>
    <col min="11" max="11" width="7.85546875" customWidth="1"/>
    <col min="12" max="13" width="11.42578125" customWidth="1"/>
    <col min="14" max="14" width="4.28515625" customWidth="1"/>
    <col min="15" max="15" width="4.5703125" customWidth="1"/>
    <col min="16" max="16" width="0.85546875" customWidth="1"/>
    <col min="17" max="17" width="3.570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3</v>
      </c>
      <c r="E4" s="25">
        <f ca="1">GrpA!R$13</f>
        <v>-1</v>
      </c>
      <c r="F4" s="25">
        <f ca="1">GrpA!S$13</f>
        <v>1</v>
      </c>
      <c r="G4" s="25">
        <f ca="1">GrpA!T$13</f>
        <v>2</v>
      </c>
      <c r="H4" s="25">
        <f ca="1">GrpA!U$13</f>
        <v>1</v>
      </c>
      <c r="I4" s="216">
        <f t="shared" ref="I4:I9" ca="1" si="0">$D4*FactorPts+$E4*FactorGD+$F4*FactorFor+$H4*FactorWins+$L4*FactorFairPlay+$M4*FactorRank</f>
        <v>29999010.001394</v>
      </c>
      <c r="J4" s="25" t="s">
        <v>30</v>
      </c>
      <c r="K4" s="25"/>
      <c r="L4" s="25">
        <f t="shared" ref="L4:L9" ca="1" si="1">SUMIFS(FairPlayPoints1,FairPlayTeams1,$C4)+SUMIFS(FairPlayPoints2,FairPlayTeams2,$C4)</f>
        <v>3</v>
      </c>
      <c r="M4" s="25">
        <f ca="1">100-INDEX(Language!$D$5:$D$62,MATCH($C4,Language!$E$5:$E$62,0),1)</f>
        <v>94</v>
      </c>
    </row>
    <row r="5" spans="1:20">
      <c r="A5" s="25"/>
      <c r="B5" s="25" t="s">
        <v>33</v>
      </c>
      <c r="C5" t="str">
        <f ca="1">GrpB!P$13</f>
        <v>Croatia</v>
      </c>
      <c r="D5" s="25">
        <f ca="1">GrpB!Q$13</f>
        <v>3</v>
      </c>
      <c r="E5" s="25">
        <f ca="1">GrpB!R$13</f>
        <v>-1</v>
      </c>
      <c r="F5" s="25">
        <f ca="1">GrpB!S$13</f>
        <v>1</v>
      </c>
      <c r="G5" s="25">
        <f ca="1">GrpB!T$13</f>
        <v>2</v>
      </c>
      <c r="H5" s="25">
        <f ca="1">GrpB!U$13</f>
        <v>1</v>
      </c>
      <c r="I5" s="216">
        <f t="shared" ca="1" si="0"/>
        <v>29999010.001385998</v>
      </c>
      <c r="J5" s="25" t="s">
        <v>26</v>
      </c>
      <c r="K5" s="25"/>
      <c r="L5" s="25">
        <f t="shared" ca="1" si="1"/>
        <v>3</v>
      </c>
      <c r="M5" s="25">
        <f ca="1">100-INDEX(Language!$D$5:$D$62,MATCH($C5,Language!$E$5:$E$62,0),1)</f>
        <v>86</v>
      </c>
    </row>
    <row r="6" spans="1:20">
      <c r="A6" s="25"/>
      <c r="B6" s="25" t="s">
        <v>34</v>
      </c>
      <c r="C6" t="str">
        <f ca="1">GrpC!P$13</f>
        <v>Serbia</v>
      </c>
      <c r="D6" s="25">
        <f ca="1">GrpC!Q$13</f>
        <v>3</v>
      </c>
      <c r="E6" s="25">
        <f ca="1">GrpC!R$13</f>
        <v>-1</v>
      </c>
      <c r="F6" s="25">
        <f ca="1">GrpC!S$13</f>
        <v>1</v>
      </c>
      <c r="G6" s="25">
        <f ca="1">GrpC!T$13</f>
        <v>2</v>
      </c>
      <c r="H6" s="25">
        <f ca="1">GrpC!U$13</f>
        <v>1</v>
      </c>
      <c r="I6" s="216">
        <f t="shared" ca="1" si="0"/>
        <v>29999010.001480997</v>
      </c>
      <c r="J6" s="25" t="s">
        <v>27</v>
      </c>
      <c r="K6" s="25"/>
      <c r="L6" s="25">
        <f t="shared" ca="1" si="1"/>
        <v>4</v>
      </c>
      <c r="M6" s="25">
        <f ca="1">100-INDEX(Language!$D$5:$D$62,MATCH($C6,Language!$E$5:$E$62,0),1)</f>
        <v>81</v>
      </c>
    </row>
    <row r="7" spans="1:20">
      <c r="A7" s="25"/>
      <c r="B7" s="25" t="s">
        <v>35</v>
      </c>
      <c r="C7" t="str">
        <f ca="1">GrpD!P$13</f>
        <v>Poland</v>
      </c>
      <c r="D7" s="25">
        <f ca="1">GrpD!Q$13</f>
        <v>3</v>
      </c>
      <c r="E7" s="25">
        <f ca="1">GrpD!R$13</f>
        <v>-1</v>
      </c>
      <c r="F7" s="25">
        <f ca="1">GrpD!S$13</f>
        <v>1</v>
      </c>
      <c r="G7" s="25">
        <f ca="1">GrpD!T$13</f>
        <v>2</v>
      </c>
      <c r="H7" s="25">
        <f ca="1">GrpD!U$13</f>
        <v>1</v>
      </c>
      <c r="I7" s="216">
        <f t="shared" ca="1" si="0"/>
        <v>29999010.001473997</v>
      </c>
      <c r="J7" s="25" t="s">
        <v>31</v>
      </c>
      <c r="K7" s="25"/>
      <c r="L7" s="25">
        <f t="shared" ca="1" si="1"/>
        <v>4</v>
      </c>
      <c r="M7" s="25">
        <f ca="1">100-INDEX(Language!$D$5:$D$62,MATCH($C7,Language!$E$5:$E$62,0),1)</f>
        <v>74</v>
      </c>
    </row>
    <row r="8" spans="1:20">
      <c r="A8" s="25"/>
      <c r="B8" s="25" t="s">
        <v>504</v>
      </c>
      <c r="C8" t="str">
        <f ca="1">GrpE!P$13</f>
        <v>Slovakia</v>
      </c>
      <c r="D8" s="25">
        <f ca="1">GrpE!Q$13</f>
        <v>3</v>
      </c>
      <c r="E8" s="25">
        <f ca="1">GrpE!R$13</f>
        <v>-1</v>
      </c>
      <c r="F8" s="25">
        <f ca="1">GrpE!S$13</f>
        <v>1</v>
      </c>
      <c r="G8" s="25">
        <f ca="1">GrpE!T$13</f>
        <v>2</v>
      </c>
      <c r="H8" s="25">
        <f ca="1">GrpE!U$13</f>
        <v>1</v>
      </c>
      <c r="I8" s="216">
        <f t="shared" ca="1" si="0"/>
        <v>29999010.001384001</v>
      </c>
      <c r="J8" s="25" t="s">
        <v>28</v>
      </c>
      <c r="K8" s="25"/>
      <c r="L8" s="25">
        <f t="shared" ca="1" si="1"/>
        <v>3</v>
      </c>
      <c r="M8" s="25">
        <f ca="1">100-INDEX(Language!$D$5:$D$62,MATCH($C8,Language!$E$5:$E$62,0),1)</f>
        <v>84</v>
      </c>
    </row>
    <row r="9" spans="1:20">
      <c r="A9" s="25"/>
      <c r="B9" s="25" t="s">
        <v>505</v>
      </c>
      <c r="C9" t="str">
        <f ca="1">GrpF!P$13</f>
        <v>Czechia</v>
      </c>
      <c r="D9" s="25">
        <f ca="1">GrpF!Q$13</f>
        <v>3</v>
      </c>
      <c r="E9" s="25">
        <f ca="1">GrpF!R$13</f>
        <v>-1</v>
      </c>
      <c r="F9" s="25">
        <f ca="1">GrpF!S$13</f>
        <v>1</v>
      </c>
      <c r="G9" s="25">
        <f ca="1">GrpF!T$13</f>
        <v>2</v>
      </c>
      <c r="H9" s="25">
        <f ca="1">GrpF!U$13</f>
        <v>1</v>
      </c>
      <c r="I9" s="216">
        <f t="shared" ca="1" si="0"/>
        <v>29999010.001282997</v>
      </c>
      <c r="J9" s="25" t="s">
        <v>29</v>
      </c>
      <c r="K9" s="25"/>
      <c r="L9" s="25">
        <f t="shared" ca="1" si="1"/>
        <v>2</v>
      </c>
      <c r="M9" s="25">
        <f ca="1">100-INDEX(Language!$D$5:$D$62,MATCH($C9,Language!$E$5:$E$62,0),1)</f>
        <v>83</v>
      </c>
    </row>
    <row r="10" spans="1:20" ht="15.75" thickBot="1">
      <c r="D10" s="72" t="s">
        <v>616</v>
      </c>
      <c r="E10" s="72" t="s">
        <v>191</v>
      </c>
      <c r="F10" s="218" t="s">
        <v>617</v>
      </c>
      <c r="G10" s="218" t="s">
        <v>618</v>
      </c>
      <c r="H10" s="72" t="s">
        <v>691</v>
      </c>
      <c r="I10" s="218" t="s">
        <v>193</v>
      </c>
      <c r="J10" s="72" t="s">
        <v>554</v>
      </c>
      <c r="K10" s="25"/>
    </row>
    <row r="11" spans="1:20" ht="15.75" thickTop="1">
      <c r="B11" s="267" t="s">
        <v>32</v>
      </c>
      <c r="C11" s="268" t="str">
        <f t="shared" ref="C11:H11" ca="1" si="2">INDEX(C$4:C$9,MATCH($I11,$I$4:$I$9,0))</f>
        <v>Serbia</v>
      </c>
      <c r="D11" s="288">
        <f t="shared" ca="1" si="2"/>
        <v>3</v>
      </c>
      <c r="E11" s="269">
        <f t="shared" ca="1" si="2"/>
        <v>-1</v>
      </c>
      <c r="F11" s="282">
        <f t="shared" ca="1" si="2"/>
        <v>1</v>
      </c>
      <c r="G11" s="283">
        <f t="shared" ca="1" si="2"/>
        <v>2</v>
      </c>
      <c r="H11" s="283">
        <f t="shared" ca="1" si="2"/>
        <v>1</v>
      </c>
      <c r="I11" s="270">
        <f ca="1">LARGE($I$4:$I$9,ROW($I4)-3)</f>
        <v>29999010.001480997</v>
      </c>
      <c r="J11" s="292" t="str">
        <f ca="1">INDEX(J$4:J$9,MATCH($I11,$I$4:$I$9,0))</f>
        <v>C</v>
      </c>
      <c r="K11" s="291"/>
      <c r="L11" s="269">
        <f t="array" aca="1" ref="L11" ca="1">SUM(IF($J$11:$J$14 &lt; $J11,1))</f>
        <v>2</v>
      </c>
      <c r="M11" s="269" t="str">
        <f ca="1">INDEX($J$11:$J$14,MATCH(ROW()-11,$L$11:$L$14,0))</f>
        <v>A</v>
      </c>
      <c r="N11" s="288">
        <f ca="1">D11</f>
        <v>3</v>
      </c>
      <c r="O11" s="279">
        <f ca="1">F11</f>
        <v>1</v>
      </c>
      <c r="P11" s="261" t="s">
        <v>506</v>
      </c>
      <c r="Q11" s="262">
        <f ca="1">G11</f>
        <v>2</v>
      </c>
      <c r="S11" s="25"/>
      <c r="T11" s="25"/>
    </row>
    <row r="12" spans="1:20">
      <c r="B12" s="271" t="s">
        <v>33</v>
      </c>
      <c r="C12" s="272" t="str">
        <f t="shared" ref="C12:C16" ca="1" si="3">INDEX(C$4:C$9,MATCH($I12,$I$4:$I$9,0))</f>
        <v>Poland</v>
      </c>
      <c r="D12" s="289">
        <f t="shared" ref="D12:H16" ca="1" si="4">INDEX(D$4:D$9,MATCH($I12,$I$4:$I$9,0))</f>
        <v>3</v>
      </c>
      <c r="E12" s="273">
        <f t="shared" ca="1" si="4"/>
        <v>-1</v>
      </c>
      <c r="F12" s="284">
        <f t="shared" ca="1" si="4"/>
        <v>1</v>
      </c>
      <c r="G12" s="285">
        <f t="shared" ca="1" si="4"/>
        <v>2</v>
      </c>
      <c r="H12" s="285">
        <f t="shared" ca="1" si="4"/>
        <v>1</v>
      </c>
      <c r="I12" s="274">
        <f t="shared" ref="I12:I16" ca="1" si="5">LARGE($I$4:$I$9,ROW($I5)-3)</f>
        <v>29999010.001473997</v>
      </c>
      <c r="J12" s="293" t="str">
        <f t="shared" ref="J12:J16" ca="1" si="6">INDEX(J$4:J$9,MATCH($I12,$I$4:$I$9,0))</f>
        <v>D</v>
      </c>
      <c r="K12" s="285"/>
      <c r="L12" s="273">
        <f t="array" aca="1" ref="L12" ca="1">SUM(IF($J$11:$J$14 &lt; $J12,1))</f>
        <v>3</v>
      </c>
      <c r="M12" s="273" t="str">
        <f t="shared" ref="M12:M14" ca="1" si="7">INDEX($J$11:$J$14,MATCH(ROW()-11,$L$11:$L$14,0))</f>
        <v>B</v>
      </c>
      <c r="N12" s="289">
        <f t="shared" ref="N12:N16" ca="1" si="8">D12</f>
        <v>3</v>
      </c>
      <c r="O12" s="280">
        <f t="shared" ref="O12:O16" ca="1" si="9">F12</f>
        <v>1</v>
      </c>
      <c r="P12" s="263" t="s">
        <v>506</v>
      </c>
      <c r="Q12" s="264">
        <f t="shared" ref="Q12:Q16" ca="1" si="10">G12</f>
        <v>2</v>
      </c>
      <c r="S12" s="25"/>
      <c r="T12" s="25"/>
    </row>
    <row r="13" spans="1:20">
      <c r="B13" s="271" t="s">
        <v>34</v>
      </c>
      <c r="C13" s="272" t="str">
        <f t="shared" ca="1" si="3"/>
        <v>Hungary</v>
      </c>
      <c r="D13" s="289">
        <f t="shared" ca="1" si="4"/>
        <v>3</v>
      </c>
      <c r="E13" s="273">
        <f t="shared" ca="1" si="4"/>
        <v>-1</v>
      </c>
      <c r="F13" s="284">
        <f t="shared" ca="1" si="4"/>
        <v>1</v>
      </c>
      <c r="G13" s="285">
        <f t="shared" ca="1" si="4"/>
        <v>2</v>
      </c>
      <c r="H13" s="285">
        <f t="shared" ca="1" si="4"/>
        <v>1</v>
      </c>
      <c r="I13" s="274">
        <f t="shared" ca="1" si="5"/>
        <v>29999010.001394</v>
      </c>
      <c r="J13" s="293" t="str">
        <f t="shared" ca="1" si="6"/>
        <v>A</v>
      </c>
      <c r="K13" s="285"/>
      <c r="L13" s="273">
        <f t="array" aca="1" ref="L13" ca="1">SUM(IF($J$11:$J$14 &lt; $J13,1))</f>
        <v>0</v>
      </c>
      <c r="M13" s="273" t="str">
        <f t="shared" ca="1" si="7"/>
        <v>C</v>
      </c>
      <c r="N13" s="289">
        <f t="shared" ca="1" si="8"/>
        <v>3</v>
      </c>
      <c r="O13" s="280">
        <f t="shared" ca="1" si="9"/>
        <v>1</v>
      </c>
      <c r="P13" s="263" t="s">
        <v>506</v>
      </c>
      <c r="Q13" s="264">
        <f t="shared" ca="1" si="10"/>
        <v>2</v>
      </c>
      <c r="S13" s="25"/>
      <c r="T13" s="25"/>
    </row>
    <row r="14" spans="1:20">
      <c r="B14" s="271" t="s">
        <v>35</v>
      </c>
      <c r="C14" s="272" t="str">
        <f t="shared" ca="1" si="3"/>
        <v>Croatia</v>
      </c>
      <c r="D14" s="289">
        <f t="shared" ca="1" si="4"/>
        <v>3</v>
      </c>
      <c r="E14" s="273">
        <f t="shared" ca="1" si="4"/>
        <v>-1</v>
      </c>
      <c r="F14" s="284">
        <f t="shared" ca="1" si="4"/>
        <v>1</v>
      </c>
      <c r="G14" s="285">
        <f t="shared" ca="1" si="4"/>
        <v>2</v>
      </c>
      <c r="H14" s="285">
        <f t="shared" ca="1" si="4"/>
        <v>1</v>
      </c>
      <c r="I14" s="274">
        <f t="shared" ca="1" si="5"/>
        <v>29999010.001385998</v>
      </c>
      <c r="J14" s="293" t="str">
        <f t="shared" ca="1" si="6"/>
        <v>B</v>
      </c>
      <c r="K14" s="285"/>
      <c r="L14" s="273">
        <f t="array" aca="1" ref="L14" ca="1">SUM(IF($J$11:$J$14 &lt; $J14,1))</f>
        <v>1</v>
      </c>
      <c r="M14" s="273" t="str">
        <f t="shared" ca="1" si="7"/>
        <v>D</v>
      </c>
      <c r="N14" s="289">
        <f t="shared" ca="1" si="8"/>
        <v>3</v>
      </c>
      <c r="O14" s="280">
        <f t="shared" ca="1" si="9"/>
        <v>1</v>
      </c>
      <c r="P14" s="263" t="s">
        <v>506</v>
      </c>
      <c r="Q14" s="264">
        <f t="shared" ca="1" si="10"/>
        <v>2</v>
      </c>
      <c r="S14" s="25"/>
      <c r="T14" s="25"/>
    </row>
    <row r="15" spans="1:20">
      <c r="B15" s="271" t="s">
        <v>504</v>
      </c>
      <c r="C15" s="272" t="str">
        <f t="shared" ca="1" si="3"/>
        <v>Slovakia</v>
      </c>
      <c r="D15" s="289">
        <f t="shared" ca="1" si="4"/>
        <v>3</v>
      </c>
      <c r="E15" s="273">
        <f t="shared" ca="1" si="4"/>
        <v>-1</v>
      </c>
      <c r="F15" s="284">
        <f t="shared" ca="1" si="4"/>
        <v>1</v>
      </c>
      <c r="G15" s="285">
        <f t="shared" ca="1" si="4"/>
        <v>2</v>
      </c>
      <c r="H15" s="285">
        <f t="shared" ca="1" si="4"/>
        <v>1</v>
      </c>
      <c r="I15" s="274">
        <f t="shared" ca="1" si="5"/>
        <v>29999010.001384001</v>
      </c>
      <c r="J15" s="293" t="str">
        <f t="shared" ca="1" si="6"/>
        <v>E</v>
      </c>
      <c r="K15" s="285"/>
      <c r="L15" s="272"/>
      <c r="M15" s="272"/>
      <c r="N15" s="289">
        <f t="shared" ca="1" si="8"/>
        <v>3</v>
      </c>
      <c r="O15" s="280">
        <f t="shared" ca="1" si="9"/>
        <v>1</v>
      </c>
      <c r="P15" s="263" t="s">
        <v>506</v>
      </c>
      <c r="Q15" s="264">
        <f t="shared" ca="1" si="10"/>
        <v>2</v>
      </c>
    </row>
    <row r="16" spans="1:20" ht="15.75" thickBot="1">
      <c r="B16" s="275" t="s">
        <v>505</v>
      </c>
      <c r="C16" s="276" t="str">
        <f t="shared" ca="1" si="3"/>
        <v>Czechia</v>
      </c>
      <c r="D16" s="290">
        <f t="shared" ca="1" si="4"/>
        <v>3</v>
      </c>
      <c r="E16" s="277">
        <f t="shared" ca="1" si="4"/>
        <v>-1</v>
      </c>
      <c r="F16" s="286">
        <f t="shared" ca="1" si="4"/>
        <v>1</v>
      </c>
      <c r="G16" s="287">
        <f t="shared" ca="1" si="4"/>
        <v>2</v>
      </c>
      <c r="H16" s="287">
        <f t="shared" ca="1" si="4"/>
        <v>1</v>
      </c>
      <c r="I16" s="278">
        <f t="shared" ca="1" si="5"/>
        <v>29999010.001282997</v>
      </c>
      <c r="J16" s="294" t="str">
        <f t="shared" ca="1" si="6"/>
        <v>F</v>
      </c>
      <c r="K16" s="287"/>
      <c r="L16" s="276"/>
      <c r="M16" s="276"/>
      <c r="N16" s="290">
        <f t="shared" ca="1" si="8"/>
        <v>3</v>
      </c>
      <c r="O16" s="281">
        <f t="shared" ca="1" si="9"/>
        <v>1</v>
      </c>
      <c r="P16" s="265" t="s">
        <v>506</v>
      </c>
      <c r="Q16" s="266">
        <f t="shared" ca="1" si="10"/>
        <v>2</v>
      </c>
    </row>
    <row r="17" spans="4:13" ht="15.75" thickTop="1">
      <c r="M17" s="231"/>
    </row>
    <row r="18" spans="4:13">
      <c r="D18" s="25"/>
      <c r="E18" s="25"/>
      <c r="F18" s="25"/>
      <c r="G18" s="859" t="s">
        <v>561</v>
      </c>
      <c r="H18" s="859"/>
      <c r="I18" s="859"/>
      <c r="J18" s="25" t="str">
        <f ca="1">M11&amp;" "&amp;M12&amp;" "&amp;M13&amp;" "&amp;M14</f>
        <v>A B C D</v>
      </c>
      <c r="K18" s="25"/>
      <c r="L18" s="25"/>
      <c r="M18" s="25"/>
    </row>
    <row r="19" spans="4:13">
      <c r="D19" s="25"/>
      <c r="E19" s="25"/>
      <c r="F19" s="25"/>
      <c r="G19" s="25"/>
      <c r="H19" s="25"/>
      <c r="J19" s="25"/>
      <c r="K19" s="25"/>
      <c r="L19" s="25"/>
      <c r="M19" s="25"/>
    </row>
    <row r="21" spans="4:13">
      <c r="I21" s="260" t="s">
        <v>1131</v>
      </c>
      <c r="J21" s="48">
        <f ca="1">IF(AND(TRUNC($I$14,4)=TRUNC($I$15,4),Distinctness!$G$13&gt;0),1,0)</f>
        <v>1</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5" zeroHeight="1"/>
  <cols>
    <col min="1" max="1" width="11.42578125" customWidth="1"/>
    <col min="2" max="2" width="7.85546875" customWidth="1"/>
    <col min="3" max="3" width="6.42578125" customWidth="1"/>
    <col min="4" max="4" width="25.7109375" customWidth="1"/>
    <col min="5" max="5" width="11.42578125" customWidth="1"/>
    <col min="6" max="16384" width="11.42578125" hidden="1"/>
  </cols>
  <sheetData>
    <row r="1" spans="2:4"/>
    <row r="2" spans="2:4" ht="28.5">
      <c r="B2" s="867" t="str">
        <f>Language!$E$91</f>
        <v>Groups</v>
      </c>
      <c r="C2" s="867"/>
      <c r="D2" s="867"/>
    </row>
    <row r="3" spans="2:4" ht="15.75" thickBot="1"/>
    <row r="4" spans="2:4" ht="15.7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75" thickBot="1">
      <c r="B35" s="140" t="s">
        <v>264</v>
      </c>
      <c r="C35" s="322">
        <v>17</v>
      </c>
      <c r="D35" s="232" t="str">
        <f>VLOOKUP($C35,Language!$D$5:$E$63,2,0)</f>
        <v>Czechia</v>
      </c>
    </row>
    <row r="36" spans="2:4" ht="15.7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5" zeroHeight="1"/>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140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England</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Hungary</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Denmark</v>
      </c>
      <c r="J44" s="122" t="str">
        <f t="shared" ca="1" si="0"/>
        <v>Poland</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Serbia</v>
      </c>
      <c r="K45" s="329">
        <v>6</v>
      </c>
      <c r="L45" s="60"/>
      <c r="M45" s="180" t="s">
        <v>4</v>
      </c>
      <c r="N45" s="181" t="str">
        <f ca="1">EURO!$H$46</f>
        <v>Denmark</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England</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Croatia</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Hungary</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Poland</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Croatia</v>
      </c>
    </row>
    <row r="56" spans="2:14" ht="15.7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Serbia</v>
      </c>
    </row>
    <row r="57" spans="2:14">
      <c r="B57" s="88" t="s">
        <v>66</v>
      </c>
      <c r="C57" s="109"/>
      <c r="D57" s="109"/>
      <c r="E57" s="62"/>
      <c r="F57" s="63"/>
      <c r="G57" s="165"/>
      <c r="H57" s="63"/>
      <c r="I57" s="63"/>
      <c r="J57" s="63"/>
      <c r="K57" s="119"/>
    </row>
    <row r="58" spans="2:14" ht="15.7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5546875" defaultRowHeight="15"/>
  <cols>
    <col min="2" max="2" width="14.28515625" customWidth="1"/>
    <col min="3" max="3" width="15.28515625" customWidth="1"/>
    <col min="4" max="4" width="7.28515625" customWidth="1"/>
    <col min="5" max="5" width="18.28515625" customWidth="1"/>
  </cols>
  <sheetData>
    <row r="1" spans="2:5" ht="28.5">
      <c r="B1" s="889" t="s">
        <v>630</v>
      </c>
      <c r="C1" s="889"/>
    </row>
    <row r="3" spans="2:5" ht="15.75" thickBot="1">
      <c r="B3" s="44" t="s">
        <v>630</v>
      </c>
      <c r="C3" s="44" t="s">
        <v>1127</v>
      </c>
    </row>
    <row r="4" spans="2:5" ht="15.7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5546875" defaultRowHeight="1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75" thickBot="1"/>
    <row r="13" spans="2:14" ht="15.7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5546875" defaultRowHeight="15"/>
  <cols>
    <col min="3" max="3" width="10.28515625" customWidth="1"/>
    <col min="4" max="4" width="9.85546875" customWidth="1"/>
    <col min="6" max="6" width="6.42578125" customWidth="1"/>
    <col min="7" max="8" width="18.710937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3</v>
      </c>
      <c r="S4" s="25">
        <f ca="1">SUMIF($B$4:$B$9,$P4,$E$4:$E$9)+SUMIF($D$4:$D$9,$P4,$G$4:$G$9)</f>
        <v>3</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90053030.00314641</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1</v>
      </c>
      <c r="AC4" s="25" t="b">
        <f ca="1">(Q4+T4&gt;0)</f>
        <v>1</v>
      </c>
      <c r="AD4" s="228">
        <f ca="1">$Q4*FactorPts+(GDzero+$R4)*FactorGD+$S4*FactorFor</f>
        <v>90053030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Scotland</v>
      </c>
      <c r="Q5" s="25">
        <f t="shared" ref="Q5:Q7" ca="1" si="3">SUMIF($B$4:$B$9,P5,$H$4:$H$9)+SUMIF($D$4:$D$9,P5,$I$4:$I$9)</f>
        <v>0</v>
      </c>
      <c r="R5" s="25">
        <f ca="1">S5-T5</f>
        <v>-3</v>
      </c>
      <c r="S5" s="25">
        <f ca="1">SUMIF($B$4:$B$9,$P5,$E$4:$E$9)+SUMIF($D$4:$D$9,$P5,$G$4:$G$9)</f>
        <v>0</v>
      </c>
      <c r="T5" s="25">
        <f ca="1">SUMIF($B$4:$B$9,$P5,$G$4:$G$9)+SUMIF($D$4:$D$9,$P5,$E$4:$E$9)</f>
        <v>3</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47000.0004873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4</v>
      </c>
      <c r="AC5" s="25" t="b">
        <f ca="1">(Q5+T5&gt;0)</f>
        <v>1</v>
      </c>
      <c r="AD5" s="228">
        <f ca="1">$Q5*FactorPts+(GDzero+$R5)*FactorGD+$S5*FactorFor</f>
        <v>47000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3</v>
      </c>
      <c r="R6" s="25">
        <f ca="1">S6-T6</f>
        <v>-1</v>
      </c>
      <c r="S6" s="25">
        <f ca="1">SUMIF($B$4:$B$9,$P6,$E$4:$E$9)+SUMIF($D$4:$D$9,$P6,$G$4:$G$9)</f>
        <v>1</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30049010.001394201</v>
      </c>
      <c r="W6" s="25">
        <f t="shared" ca="1" si="5"/>
        <v>0</v>
      </c>
      <c r="X6" s="25">
        <f ca="1">IF($L20="",0,$L20)+SUMIFS($Z$18:$Z$35,$P$18:$P$35,$P6)</f>
        <v>0</v>
      </c>
      <c r="Y6">
        <f t="shared" ca="1" si="6"/>
        <v>0</v>
      </c>
      <c r="Z6">
        <f t="shared" ca="1" si="7"/>
        <v>0</v>
      </c>
      <c r="AA6" s="25">
        <f ca="1">IF($M20="",0,$M20)</f>
        <v>0</v>
      </c>
      <c r="AB6" s="25">
        <f>SUMIFS(FairPlayPoints1,FairPlayTeams1,$P6)+SUMIFS(FairPlayPoints2,FairPlayTeams2,$P6)</f>
        <v>3</v>
      </c>
      <c r="AC6" s="25" t="b">
        <f ca="1">(Q6+T6&gt;0)</f>
        <v>1</v>
      </c>
      <c r="AD6" s="228">
        <f ca="1">$Q6*FactorPts+(GDzero+$R6)*FactorGD+$S6*FactorFor</f>
        <v>30049010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Switzerland</v>
      </c>
      <c r="Q7" s="25">
        <f t="shared" ca="1" si="3"/>
        <v>6</v>
      </c>
      <c r="R7" s="25">
        <f ca="1">S7-T7</f>
        <v>1</v>
      </c>
      <c r="S7" s="25">
        <f ca="1">SUMIF($B$4:$B$9,$P7,$E$4:$E$9)+SUMIF($D$4:$D$9,$P7,$G$4:$G$9)</f>
        <v>2</v>
      </c>
      <c r="T7" s="25">
        <f ca="1">SUMIF($B$4:$B$9,$P7,$G$4:$G$9)+SUMIF($D$4:$D$9,$P7,$E$4:$E$9)</f>
        <v>1</v>
      </c>
      <c r="U7" s="25">
        <f t="shared" ca="1" si="4"/>
        <v>2</v>
      </c>
      <c r="V7" s="421">
        <f ca="1">$Q7*FactorPts+(GDzero+$R7)*FactorGD+$S7*FactorFor+$U7*FactorWins+$W7*FactorDirC3+$X7*FactorDirC2+$Y7*FactorDirC43+$Z7*FactorDirC42+$AA7*FactorDirC42+$AB7*FactorFairPlay+$AE7*FactorPenalty+(100-$AF7)*($M$10&gt;0)*FactorRank+(8-ROW())*FactorRow</f>
        <v>60051020.002280094</v>
      </c>
      <c r="W7" s="25">
        <f t="shared" ca="1" si="5"/>
        <v>0</v>
      </c>
      <c r="X7" s="25">
        <f ca="1">IF($L21="",0,$L21)+SUMIFS($Z$18:$Z$35,$P$18:$P$35,$P7)</f>
        <v>0</v>
      </c>
      <c r="Y7">
        <f t="shared" ca="1" si="6"/>
        <v>0</v>
      </c>
      <c r="Z7">
        <f t="shared" ca="1" si="7"/>
        <v>0</v>
      </c>
      <c r="AA7" s="25">
        <f ca="1">IF($M21="",0,$M21)</f>
        <v>0</v>
      </c>
      <c r="AB7" s="25">
        <f>SUMIFS(FairPlayPoints1,FairPlayTeams1,$P7)+SUMIFS(FairPlayPoints2,FairPlayTeams2,$P7)</f>
        <v>2</v>
      </c>
      <c r="AC7" s="25" t="b">
        <f ca="1">(Q7+T7&gt;0)</f>
        <v>1</v>
      </c>
      <c r="AD7" s="228">
        <f ca="1">$Q7*FactorPts+(GDzero+$R7)*FactorGD+$S7*FactorFor</f>
        <v>60051020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1</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Germany</v>
      </c>
      <c r="Q11" s="192">
        <f t="shared" ca="1" si="8"/>
        <v>9</v>
      </c>
      <c r="R11" s="33">
        <f t="shared" ca="1" si="8"/>
        <v>3</v>
      </c>
      <c r="S11" s="33">
        <f t="shared" ca="1" si="8"/>
        <v>3</v>
      </c>
      <c r="T11" s="33">
        <f t="shared" ca="1" si="8"/>
        <v>0</v>
      </c>
      <c r="U11" s="33">
        <f t="shared" ca="1" si="8"/>
        <v>3</v>
      </c>
      <c r="V11" s="422">
        <f ca="1">LARGE($V$4:$V$7,ROW(A1))</f>
        <v>90053030.00314641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Switzerland</v>
      </c>
      <c r="Q12" s="99">
        <f t="shared" ca="1" si="8"/>
        <v>6</v>
      </c>
      <c r="R12" s="25">
        <f t="shared" ca="1" si="8"/>
        <v>1</v>
      </c>
      <c r="S12" s="25">
        <f t="shared" ca="1" si="8"/>
        <v>2</v>
      </c>
      <c r="T12" s="25">
        <f t="shared" ca="1" si="8"/>
        <v>1</v>
      </c>
      <c r="U12" s="25">
        <f t="shared" ca="1" si="8"/>
        <v>2</v>
      </c>
      <c r="V12" s="423">
        <f ca="1">LARGE($V$4:$V$7,ROW(A2))</f>
        <v>60051020.002280094</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Hungary</v>
      </c>
      <c r="Q13" s="99">
        <f t="shared" ca="1" si="8"/>
        <v>3</v>
      </c>
      <c r="R13" s="25">
        <f t="shared" ca="1" si="8"/>
        <v>-1</v>
      </c>
      <c r="S13" s="25">
        <f t="shared" ca="1" si="8"/>
        <v>1</v>
      </c>
      <c r="T13" s="25">
        <f t="shared" ca="1" si="8"/>
        <v>2</v>
      </c>
      <c r="U13" s="25">
        <f t="shared" ca="1" si="8"/>
        <v>1</v>
      </c>
      <c r="V13" s="423">
        <f ca="1">LARGE($V$4:$V$7,ROW(A3))</f>
        <v>30049010.001394201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8"/>
        <v>Scotland</v>
      </c>
      <c r="Q14" s="193">
        <f t="shared" ca="1" si="8"/>
        <v>0</v>
      </c>
      <c r="R14" s="29">
        <f t="shared" ca="1" si="8"/>
        <v>-3</v>
      </c>
      <c r="S14" s="29">
        <f t="shared" ca="1" si="8"/>
        <v>0</v>
      </c>
      <c r="T14" s="29">
        <f t="shared" ca="1" si="8"/>
        <v>3</v>
      </c>
      <c r="U14" s="29">
        <f t="shared" ca="1" si="8"/>
        <v>0</v>
      </c>
      <c r="V14" s="424">
        <f ca="1">LARGE($V$4:$V$7,ROW(A4))</f>
        <v>47000.0004873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Germany</v>
      </c>
      <c r="F18" s="903"/>
      <c r="G18" s="903"/>
      <c r="H18" s="104"/>
      <c r="I18" s="33">
        <f ca="1">SUMIFS($E$4:$E$9,$B$4:$B$9,$P$4,$D$4:$D$9,$P$5)+SUMIFS($G$4:$G$9,$B$4:$B$9,$P$5,$D$4:$D$9,$P$4)</f>
        <v>1</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2</v>
      </c>
      <c r="S18" s="25">
        <f ca="1">SUMIFS($E$4:$E$9,$B$4:$B$9,$P18,$D$4:$D$9,"&lt;&gt;"&amp;$P$21)+SUMIFS($G$4:$G$9,$B$4:$B$9,"&lt;&gt;"&amp;$P$21,$D$4:$D$9,$P18)</f>
        <v>2</v>
      </c>
      <c r="T18" s="25">
        <f ca="1">SUMIFS($G$4:$G$9,$B$4:$B$9,$P18,$D$4:$D$9,"&lt;&gt;"&amp;$P$21)+SUMIFS($E$4:$E$9,$B$4:$B$9,"&lt;&gt;"&amp;$P$21,$D$4:$D$9,$P18)</f>
        <v>0</v>
      </c>
      <c r="U18" s="25"/>
      <c r="V18" s="217">
        <f ca="1">Q18*FactorPts+(GDzero+R18)*FactorGD+S18*FactorFor</f>
        <v>60052020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-2</v>
      </c>
      <c r="S19" s="25">
        <f ca="1">SUMIFS($E$4:$E$9,$B$4:$B$9,$P19,$D$4:$D$9,"&lt;&gt;"&amp;$P$21)+SUMIFS($G$4:$G$9,$B$4:$B$9,"&lt;&gt;"&amp;$P$21,$D$4:$D$9,$P19)</f>
        <v>0</v>
      </c>
      <c r="T19" s="25">
        <f ca="1">SUMIFS($G$4:$G$9,$B$4:$B$9,$P19,$D$4:$D$9,"&lt;&gt;"&amp;$P$21)+SUMIFS($E$4:$E$9,$B$4:$B$9,"&lt;&gt;"&amp;$P$21,$D$4:$D$9,$P19)</f>
        <v>2</v>
      </c>
      <c r="U19" s="25"/>
      <c r="V19" s="217">
        <f ca="1">Q19*FactorPts+(GDzero+R19)*FactorGD+S19*FactorFor</f>
        <v>48000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0</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3</v>
      </c>
      <c r="R20" s="25">
        <f ca="1">S20-T20</f>
        <v>0</v>
      </c>
      <c r="S20" s="25">
        <f ca="1">SUMIFS($E$4:$E$9,$B$4:$B$9,$P20,$D$4:$D$9,"&lt;&gt;"&amp;$P$21)+SUMIFS($G$4:$G$9,$B$4:$B$9,"&lt;&gt;"&amp;$P$21,$D$4:$D$9,$P20)</f>
        <v>1</v>
      </c>
      <c r="T20" s="25">
        <f ca="1">SUMIFS($G$4:$G$9,$B$4:$B$9,$P20,$D$4:$D$9,"&lt;&gt;"&amp;$P$21)+SUMIFS($E$4:$E$9,$B$4:$B$9,"&lt;&gt;"&amp;$P$21,$D$4:$D$9,$P20)</f>
        <v>1</v>
      </c>
      <c r="U20" s="25"/>
      <c r="V20" s="217">
        <f ca="1">Q20*FactorPts+(GDzero+R20)*FactorGD+S20*FactorFor</f>
        <v>30050010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5.75" thickBot="1">
      <c r="B21" s="36"/>
      <c r="C21" s="25"/>
      <c r="E21" s="899" t="str">
        <f>$P$7</f>
        <v>Switzerland</v>
      </c>
      <c r="F21" s="900"/>
      <c r="G21" s="900"/>
      <c r="H21" s="31">
        <f ca="1">SUMIFS($E$4:$E$9,$B$4:$B$9,$P$7,$D$4:$D$9,$P$4)+SUMIFS($G$4:$G$9,$B$4:$B$9,$P$4,$D$4:$D$9,$P$7)</f>
        <v>0</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2</v>
      </c>
      <c r="S23" s="25">
        <f ca="1">SUMIFS($E$4:$E$9,$B$4:$B$9,$P23,$D$4:$D$9,"&lt;&gt;"&amp;$P$26)+SUMIFS($G$4:$G$9,$B$4:$B$9,"&lt;&gt;"&amp;$P$26,$D$4:$D$9,$P23)</f>
        <v>2</v>
      </c>
      <c r="T23" s="25">
        <f ca="1">SUMIFS($G$4:$G$9,$B$4:$B$9,$P23,$D$4:$D$9,"&lt;&gt;"&amp;$P$26)+SUMIFS($E$4:$E$9,$B$4:$B$9,"&lt;&gt;"&amp;$P$26,$D$4:$D$9,$P23)</f>
        <v>0</v>
      </c>
      <c r="U23" s="25"/>
      <c r="V23" s="217">
        <f ca="1">Q23*FactorPts+(GDzero+R23)*FactorGD+S23*FactorFor</f>
        <v>60052020</v>
      </c>
      <c r="W23" s="25">
        <f ca="1">RANK(V23,V$23:V$25,1)</f>
        <v>3</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-2</v>
      </c>
      <c r="S24" s="25">
        <f ca="1">SUMIFS($E$4:$E$9,$B$4:$B$9,$P24,$D$4:$D$9,"&lt;&gt;"&amp;$P$26)+SUMIFS($G$4:$G$9,$B$4:$B$9,"&lt;&gt;"&amp;$P$26,$D$4:$D$9,$P24)</f>
        <v>0</v>
      </c>
      <c r="T24" s="25">
        <f ca="1">SUMIFS($G$4:$G$9,$B$4:$B$9,$P24,$D$4:$D$9,"&lt;&gt;"&amp;$P$26)+SUMIFS($E$4:$E$9,$B$4:$B$9,"&lt;&gt;"&amp;$P$26,$D$4:$D$9,$P24)</f>
        <v>2</v>
      </c>
      <c r="U24" s="25"/>
      <c r="V24" s="217">
        <f ca="1">Q24*FactorPts+(GDzero+R24)*FactorGD+S24*FactorFor</f>
        <v>48000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0</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0</v>
      </c>
      <c r="S25" s="25">
        <f ca="1">SUMIFS($E$4:$E$9,$B$4:$B$9,$P25,$D$4:$D$9,"&lt;&gt;"&amp;$P$26)+SUMIFS($G$4:$G$9,$B$4:$B$9,"&lt;&gt;"&amp;$P$26,$D$4:$D$9,$P25)</f>
        <v>1</v>
      </c>
      <c r="T25" s="25">
        <f ca="1">SUMIFS($G$4:$G$9,$B$4:$B$9,$P25,$D$4:$D$9,"&lt;&gt;"&amp;$P$26)+SUMIFS($E$4:$E$9,$B$4:$B$9,"&lt;&gt;"&amp;$P$26,$D$4:$D$9,$P25)</f>
        <v>1</v>
      </c>
      <c r="U25" s="25"/>
      <c r="V25" s="217">
        <f ca="1">Q25*FactorPts+(GDzero+R25)*FactorGD+S25*FactorFor</f>
        <v>30050010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0</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2</v>
      </c>
      <c r="S28" s="25">
        <f ca="1">SUMIFS($E$4:$E$9,$B$4:$B$9,$P28,$D$4:$D$9,"&lt;&gt;"&amp;$P$31)+SUMIFS($G$4:$G$9,$B$4:$B$9,"&lt;&gt;"&amp;$P$31,$D$4:$D$9,$P28)</f>
        <v>2</v>
      </c>
      <c r="T28" s="25">
        <f ca="1">SUMIFS($G$4:$G$9,$B$4:$B$9,$P28,$D$4:$D$9,"&lt;&gt;"&amp;$P$31)+SUMIFS($E$4:$E$9,$B$4:$B$9,"&lt;&gt;"&amp;$P$31,$D$4:$D$9,$P28)</f>
        <v>0</v>
      </c>
      <c r="U28" s="25"/>
      <c r="V28" s="217">
        <f ca="1">Q28*FactorPts+(GDzero+R28)*FactorGD+S28*FactorFor</f>
        <v>60052020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-2</v>
      </c>
      <c r="S29" s="25">
        <f ca="1">SUMIFS($E$4:$E$9,$B$4:$B$9,$P29,$D$4:$D$9,"&lt;&gt;"&amp;$P$31)+SUMIFS($G$4:$G$9,$B$4:$B$9,"&lt;&gt;"&amp;$P$31,$D$4:$D$9,$P29)</f>
        <v>0</v>
      </c>
      <c r="T29" s="25">
        <f ca="1">SUMIFS($G$4:$G$9,$B$4:$B$9,$P29,$D$4:$D$9,"&lt;&gt;"&amp;$P$31)+SUMIFS($E$4:$E$9,$B$4:$B$9,"&lt;&gt;"&amp;$P$31,$D$4:$D$9,$P29)</f>
        <v>2</v>
      </c>
      <c r="U29" s="25"/>
      <c r="V29" s="217">
        <f ca="1">Q29*FactorPts+(GDzero+R29)*FactorGD+S29*FactorFor</f>
        <v>48000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0</v>
      </c>
      <c r="S30" s="25">
        <f ca="1">SUMIFS($E$4:$E$9,$B$4:$B$9,$P30,$D$4:$D$9,"&lt;&gt;"&amp;$P$31)+SUMIFS($G$4:$G$9,$B$4:$B$9,"&lt;&gt;"&amp;$P$31,$D$4:$D$9,$P30)</f>
        <v>1</v>
      </c>
      <c r="T30" s="25">
        <f ca="1">SUMIFS($G$4:$G$9,$B$4:$B$9,$P30,$D$4:$D$9,"&lt;&gt;"&amp;$P$31)+SUMIFS($E$4:$E$9,$B$4:$B$9,"&lt;&gt;"&amp;$P$31,$D$4:$D$9,$P30)</f>
        <v>1</v>
      </c>
      <c r="U30" s="25"/>
      <c r="V30" s="217">
        <f ca="1">Q30*FactorPts+(GDzero+R30)*FactorGD+S30*FactorFor</f>
        <v>30050010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0</v>
      </c>
      <c r="R33" s="25">
        <f ca="1">S33-T33</f>
        <v>-2</v>
      </c>
      <c r="S33" s="25">
        <f ca="1">SUMIFS($E$4:$E$9,$B$4:$B$9,$P33,$D$4:$D$9,"&lt;&gt;"&amp;$P$36)+SUMIFS($G$4:$G$9,$B$4:$B$9,"&lt;&gt;"&amp;$P$36,$D$4:$D$9,$P33)</f>
        <v>0</v>
      </c>
      <c r="T33" s="25">
        <f ca="1">SUMIFS($G$4:$G$9,$B$4:$B$9,$P33,$D$4:$D$9,"&lt;&gt;"&amp;$P$36)+SUMIFS($E$4:$E$9,$B$4:$B$9,"&lt;&gt;"&amp;$P$36,$D$4:$D$9,$P33)</f>
        <v>2</v>
      </c>
      <c r="U33" s="25"/>
      <c r="V33" s="217">
        <f ca="1">Q33*FactorPts+(GDzero+R33)*FactorGD+S33*FactorFor</f>
        <v>48000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Hungary</v>
      </c>
      <c r="Q34" s="25">
        <f ca="1">SUMIFS($H$4:$H$9,$B$4:$B$9,$P34,$D$4:$D$9,"&lt;&gt;"&amp;$P$36)+SUMIFS($I$4:$I$9,$B$4:$B$9,"&lt;&gt;"&amp;$P$36,$D$4:$D$9,$P34)</f>
        <v>3</v>
      </c>
      <c r="R34" s="25">
        <f ca="1">S34-T34</f>
        <v>0</v>
      </c>
      <c r="S34" s="25">
        <f ca="1">SUMIFS($E$4:$E$9,$B$4:$B$9,$P34,$D$4:$D$9,"&lt;&gt;"&amp;$P$36)+SUMIFS($G$4:$G$9,$B$4:$B$9,"&lt;&gt;"&amp;$P$36,$D$4:$D$9,$P34)</f>
        <v>1</v>
      </c>
      <c r="T34" s="25">
        <f ca="1">SUMIFS($G$4:$G$9,$B$4:$B$9,$P34,$D$4:$D$9,"&lt;&gt;"&amp;$P$36)+SUMIFS($E$4:$E$9,$B$4:$B$9,"&lt;&gt;"&amp;$P$36,$D$4:$D$9,$P34)</f>
        <v>1</v>
      </c>
      <c r="U34" s="25"/>
      <c r="V34" s="217">
        <f ca="1">Q34*FactorPts+(GDzero+R34)*FactorGD+S34*FactorFor</f>
        <v>30050010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75" thickBot="1">
      <c r="O35" s="25" t="s">
        <v>34</v>
      </c>
      <c r="P35" t="str">
        <f>$P$7</f>
        <v>Switzerland</v>
      </c>
      <c r="Q35" s="25">
        <f ca="1">SUMIFS($H$4:$H$9,$B$4:$B$9,$P35,$D$4:$D$9,"&lt;&gt;"&amp;$P$36)+SUMIFS($I$4:$I$9,$B$4:$B$9,"&lt;&gt;"&amp;$P$36,$D$4:$D$9,$P35)</f>
        <v>6</v>
      </c>
      <c r="R35" s="25">
        <f ca="1">S35-T35</f>
        <v>2</v>
      </c>
      <c r="S35" s="25">
        <f ca="1">SUMIFS($E$4:$E$9,$B$4:$B$9,$P35,$D$4:$D$9,"&lt;&gt;"&amp;$P$36)+SUMIFS($G$4:$G$9,$B$4:$B$9,"&lt;&gt;"&amp;$P$36,$D$4:$D$9,$P35)</f>
        <v>2</v>
      </c>
      <c r="T35" s="25">
        <f ca="1">SUMIFS($G$4:$G$9,$B$4:$B$9,$P35,$D$4:$D$9,"&lt;&gt;"&amp;$P$36)+SUMIFS($E$4:$E$9,$B$4:$B$9,"&lt;&gt;"&amp;$P$36,$D$4:$D$9,$P35)</f>
        <v>0</v>
      </c>
      <c r="U35" s="25"/>
      <c r="V35" s="217">
        <f ca="1">Q35*FactorPts+(GDzero+R35)*FactorGD+S35*FactorFor</f>
        <v>60052020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9</v>
      </c>
      <c r="R4" s="25">
        <f ca="1">S4-T4</f>
        <v>3</v>
      </c>
      <c r="S4" s="25">
        <f ca="1">SUMIF($B$4:$B$9,$P4,$E$4:$E$9)+SUMIF($D$4:$D$9,$P4,$G$4:$G$9)</f>
        <v>3</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90053030.003197417</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1</v>
      </c>
      <c r="AC4" s="25" t="b">
        <f ca="1">(Q4+T4&gt;0)</f>
        <v>1</v>
      </c>
      <c r="AD4" s="228">
        <f ca="1">$Q4*FactorPts+(GDzero+$R4)*FactorGD+$S4*FactorFor</f>
        <v>90053030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3</v>
      </c>
      <c r="R5" s="25">
        <f ca="1">S5-T5</f>
        <v>-1</v>
      </c>
      <c r="S5" s="25">
        <f ca="1">SUMIF($B$4:$B$9,$P5,$E$4:$E$9)+SUMIF($D$4:$D$9,$P5,$G$4:$G$9)</f>
        <v>1</v>
      </c>
      <c r="T5" s="25">
        <f ca="1">SUMIF($B$4:$B$9,$P5,$G$4:$G$9)+SUMIF($D$4:$D$9,$P5,$E$4:$E$9)</f>
        <v>2</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30049010.0013863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3</v>
      </c>
      <c r="AC5" s="25" t="b">
        <f ca="1">(Q5+T5&gt;0)</f>
        <v>1</v>
      </c>
      <c r="AD5" s="228">
        <f ca="1">$Q5*FactorPts+(GDzero+$R5)*FactorGD+$S5*FactorFor</f>
        <v>30049010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6</v>
      </c>
      <c r="R6" s="25">
        <f ca="1">S6-T6</f>
        <v>1</v>
      </c>
      <c r="S6" s="25">
        <f ca="1">SUMIF($B$4:$B$9,$P6,$E$4:$E$9)+SUMIF($D$4:$D$9,$P6,$G$4:$G$9)</f>
        <v>2</v>
      </c>
      <c r="T6" s="25">
        <f ca="1">SUMIF($B$4:$B$9,$P6,$G$4:$G$9)+SUMIF($D$4:$D$9,$P6,$E$4:$E$9)</f>
        <v>1</v>
      </c>
      <c r="U6" s="25">
        <f t="shared" ca="1" si="4"/>
        <v>2</v>
      </c>
      <c r="V6" s="421">
        <f ca="1">$Q6*FactorPts+(GDzero+$R6)*FactorGD+$S6*FactorFor+$U6*FactorWins+$W6*FactorDirC3+$X6*FactorDirC2+$Y6*FactorDirC43+$Z6*FactorDirC42+$AA6*FactorDirC42+$AB6*FactorFairPlay+$AE6*FactorPenalty+(100-$AF6)*($M$10&gt;0)*FactorRank+(8-ROW())*FactorRow</f>
        <v>60051020.002282202</v>
      </c>
      <c r="W6" s="25">
        <f t="shared" ca="1" si="5"/>
        <v>0</v>
      </c>
      <c r="X6" s="25">
        <f ca="1">IF($L20="",0,$L20)+SUMIFS($Z$18:$Z$35,$P$18:$P$35,$P6)</f>
        <v>0</v>
      </c>
      <c r="Y6">
        <f t="shared" ca="1" si="6"/>
        <v>0</v>
      </c>
      <c r="Z6">
        <f t="shared" ca="1" si="7"/>
        <v>0</v>
      </c>
      <c r="AA6" s="25">
        <f ca="1">IF($M20="",0,$M20)</f>
        <v>0</v>
      </c>
      <c r="AB6" s="25">
        <f>SUMIFS(FairPlayPoints1,FairPlayTeams1,$P6)+SUMIFS(FairPlayPoints2,FairPlayTeams2,$P6)</f>
        <v>2</v>
      </c>
      <c r="AC6" s="25" t="b">
        <f ca="1">(Q6+T6&gt;0)</f>
        <v>1</v>
      </c>
      <c r="AD6" s="228">
        <f ca="1">$Q6*FactorPts+(GDzero+$R6)*FactorGD+$S6*FactorFor</f>
        <v>60051020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Albania</v>
      </c>
      <c r="Q7" s="25">
        <f t="shared" ca="1" si="3"/>
        <v>0</v>
      </c>
      <c r="R7" s="25">
        <f ca="1">S7-T7</f>
        <v>-3</v>
      </c>
      <c r="S7" s="25">
        <f ca="1">SUMIF($B$4:$B$9,$P7,$E$4:$E$9)+SUMIF($D$4:$D$9,$P7,$G$4:$G$9)</f>
        <v>0</v>
      </c>
      <c r="T7" s="25">
        <f ca="1">SUMIF($B$4:$B$9,$P7,$G$4:$G$9)+SUMIF($D$4:$D$9,$P7,$E$4:$E$9)</f>
        <v>3</v>
      </c>
      <c r="U7" s="25">
        <f t="shared" ca="1" si="4"/>
        <v>0</v>
      </c>
      <c r="V7" s="421">
        <f ca="1">$Q7*FactorPts+(GDzero+$R7)*FactorGD+$S7*FactorFor+$U7*FactorWins+$W7*FactorDirC3+$X7*FactorDirC2+$Y7*FactorDirC43+$Z7*FactorDirC42+$AA7*FactorDirC42+$AB7*FactorFairPlay+$AE7*FactorPenalty+(100-$AF7)*($M$10&gt;0)*FactorRank+(8-ROW())*FactorRow</f>
        <v>47000.000490099999</v>
      </c>
      <c r="W7" s="25">
        <f t="shared" ca="1" si="5"/>
        <v>0</v>
      </c>
      <c r="X7" s="25">
        <f ca="1">IF($L21="",0,$L21)+SUMIFS($Z$18:$Z$35,$P$18:$P$35,$P7)</f>
        <v>0</v>
      </c>
      <c r="Y7">
        <f t="shared" ca="1" si="6"/>
        <v>0</v>
      </c>
      <c r="Z7">
        <f t="shared" ca="1" si="7"/>
        <v>0</v>
      </c>
      <c r="AA7" s="25">
        <f ca="1">IF($M21="",0,$M21)</f>
        <v>0</v>
      </c>
      <c r="AB7" s="25">
        <f>SUMIFS(FairPlayPoints1,FairPlayTeams1,$P7)+SUMIFS(FairPlayPoints2,FairPlayTeams2,$P7)</f>
        <v>4</v>
      </c>
      <c r="AC7" s="25" t="b">
        <f ca="1">(Q7+T7&gt;0)</f>
        <v>1</v>
      </c>
      <c r="AD7" s="228">
        <f ca="1">$Q7*FactorPts+(GDzero+$R7)*FactorGD+$S7*FactorFor</f>
        <v>47000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1</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Spain</v>
      </c>
      <c r="Q11" s="192">
        <f t="shared" ca="1" si="8"/>
        <v>9</v>
      </c>
      <c r="R11" s="33">
        <f t="shared" ca="1" si="8"/>
        <v>3</v>
      </c>
      <c r="S11" s="33">
        <f t="shared" ca="1" si="8"/>
        <v>3</v>
      </c>
      <c r="T11" s="33">
        <f t="shared" ca="1" si="8"/>
        <v>0</v>
      </c>
      <c r="U11" s="33">
        <f t="shared" ca="1" si="8"/>
        <v>3</v>
      </c>
      <c r="V11" s="422">
        <f ca="1">LARGE($V$4:$V$7,ROW(A1))</f>
        <v>90053030.003197417</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Italy</v>
      </c>
      <c r="Q12" s="99">
        <f t="shared" ca="1" si="8"/>
        <v>6</v>
      </c>
      <c r="R12" s="25">
        <f t="shared" ca="1" si="8"/>
        <v>1</v>
      </c>
      <c r="S12" s="25">
        <f t="shared" ca="1" si="8"/>
        <v>2</v>
      </c>
      <c r="T12" s="25">
        <f t="shared" ca="1" si="8"/>
        <v>1</v>
      </c>
      <c r="U12" s="25">
        <f t="shared" ca="1" si="8"/>
        <v>2</v>
      </c>
      <c r="V12" s="423">
        <f ca="1">LARGE($V$4:$V$7,ROW(A2))</f>
        <v>60051020.002282202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3</v>
      </c>
      <c r="R13" s="25">
        <f t="shared" ca="1" si="11"/>
        <v>-1</v>
      </c>
      <c r="S13" s="25">
        <f t="shared" ca="1" si="8"/>
        <v>1</v>
      </c>
      <c r="T13" s="25">
        <f t="shared" ca="1" si="8"/>
        <v>2</v>
      </c>
      <c r="U13" s="25">
        <f t="shared" ca="1" si="11"/>
        <v>1</v>
      </c>
      <c r="V13" s="423">
        <f ca="1">LARGE($V$4:$V$7,ROW(A3))</f>
        <v>30049010.0013863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Albania</v>
      </c>
      <c r="Q14" s="193">
        <f t="shared" ca="1" si="11"/>
        <v>0</v>
      </c>
      <c r="R14" s="29">
        <f t="shared" ca="1" si="11"/>
        <v>-3</v>
      </c>
      <c r="S14" s="29">
        <f t="shared" ca="1" si="8"/>
        <v>0</v>
      </c>
      <c r="T14" s="29">
        <f t="shared" ca="1" si="8"/>
        <v>3</v>
      </c>
      <c r="U14" s="29">
        <f t="shared" ca="1" si="11"/>
        <v>0</v>
      </c>
      <c r="V14" s="424">
        <f ca="1">LARGE($V$4:$V$7,ROW(A4))</f>
        <v>47000.000490099999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Spain</v>
      </c>
      <c r="F18" s="903"/>
      <c r="G18" s="903"/>
      <c r="H18" s="104"/>
      <c r="I18" s="33">
        <f ca="1">SUMIFS($E$4:$E$9,$B$4:$B$9,$P$4,$D$4:$D$9,$P$5)+SUMIFS($G$4:$G$9,$B$4:$B$9,$P$5,$D$4:$D$9,$P$4)</f>
        <v>1</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2</v>
      </c>
      <c r="S18" s="25">
        <f ca="1">SUMIFS($E$4:$E$9,$B$4:$B$9,$P18,$D$4:$D$9,"&lt;&gt;"&amp;$P$21)+SUMIFS($G$4:$G$9,$B$4:$B$9,"&lt;&gt;"&amp;$P$21,$D$4:$D$9,$P18)</f>
        <v>2</v>
      </c>
      <c r="T18" s="25">
        <f ca="1">SUMIFS($G$4:$G$9,$B$4:$B$9,$P18,$D$4:$D$9,"&lt;&gt;"&amp;$P$21)+SUMIFS($E$4:$E$9,$B$4:$B$9,"&lt;&gt;"&amp;$P$21,$D$4:$D$9,$P18)</f>
        <v>0</v>
      </c>
      <c r="U18" s="25"/>
      <c r="V18" s="217">
        <f ca="1">Q18*FactorPts+(GDzero+R18)*FactorGD+S18*FactorFor</f>
        <v>60052020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0</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-2</v>
      </c>
      <c r="S19" s="25">
        <f ca="1">SUMIFS($E$4:$E$9,$B$4:$B$9,$P19,$D$4:$D$9,"&lt;&gt;"&amp;$P$21)+SUMIFS($G$4:$G$9,$B$4:$B$9,"&lt;&gt;"&amp;$P$21,$D$4:$D$9,$P19)</f>
        <v>0</v>
      </c>
      <c r="T19" s="25">
        <f ca="1">SUMIFS($G$4:$G$9,$B$4:$B$9,$P19,$D$4:$D$9,"&lt;&gt;"&amp;$P$21)+SUMIFS($E$4:$E$9,$B$4:$B$9,"&lt;&gt;"&amp;$P$21,$D$4:$D$9,$P19)</f>
        <v>2</v>
      </c>
      <c r="U19" s="25"/>
      <c r="V19" s="217">
        <f ca="1">Q19*FactorPts+(GDzero+R19)*FactorGD+S19*FactorFor</f>
        <v>48000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Italy</v>
      </c>
      <c r="F20" s="905"/>
      <c r="G20" s="905"/>
      <c r="H20" s="32">
        <f ca="1">SUMIFS($E$4:$E$9,$B$4:$B$9,$P$6,$D$4:$D$9,$P$4)+SUMIFS($G$4:$G$9,$B$4:$B$9,$P$4,$D$4:$D$9,$P$6)</f>
        <v>0</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3</v>
      </c>
      <c r="R20" s="25">
        <f ca="1">S20-T20</f>
        <v>0</v>
      </c>
      <c r="S20" s="25">
        <f ca="1">SUMIFS($E$4:$E$9,$B$4:$B$9,$P20,$D$4:$D$9,"&lt;&gt;"&amp;$P$21)+SUMIFS($G$4:$G$9,$B$4:$B$9,"&lt;&gt;"&amp;$P$21,$D$4:$D$9,$P20)</f>
        <v>1</v>
      </c>
      <c r="T20" s="25">
        <f ca="1">SUMIFS($G$4:$G$9,$B$4:$B$9,$P20,$D$4:$D$9,"&lt;&gt;"&amp;$P$21)+SUMIFS($E$4:$E$9,$B$4:$B$9,"&lt;&gt;"&amp;$P$21,$D$4:$D$9,$P20)</f>
        <v>1</v>
      </c>
      <c r="U20" s="25"/>
      <c r="V20" s="217">
        <f ca="1">Q20*FactorPts+(GDzero+R20)*FactorGD+S20*FactorFor</f>
        <v>30050010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5.75"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2</v>
      </c>
      <c r="S23" s="25">
        <f ca="1">SUMIFS($E$4:$E$9,$B$4:$B$9,$P23,$D$4:$D$9,"&lt;&gt;"&amp;$P$26)+SUMIFS($G$4:$G$9,$B$4:$B$9,"&lt;&gt;"&amp;$P$26,$D$4:$D$9,$P23)</f>
        <v>2</v>
      </c>
      <c r="T23" s="25">
        <f ca="1">SUMIFS($G$4:$G$9,$B$4:$B$9,$P23,$D$4:$D$9,"&lt;&gt;"&amp;$P$26)+SUMIFS($E$4:$E$9,$B$4:$B$9,"&lt;&gt;"&amp;$P$26,$D$4:$D$9,$P23)</f>
        <v>0</v>
      </c>
      <c r="U23" s="25"/>
      <c r="V23" s="217">
        <f ca="1">Q23*FactorPts+(GDzero+R23)*FactorGD+S23*FactorFor</f>
        <v>60052020</v>
      </c>
      <c r="W23" s="25">
        <f ca="1">RANK(V23,V$23:V$25,1)</f>
        <v>3</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0</v>
      </c>
      <c r="S24" s="25">
        <f ca="1">SUMIFS($E$4:$E$9,$B$4:$B$9,$P24,$D$4:$D$9,"&lt;&gt;"&amp;$P$26)+SUMIFS($G$4:$G$9,$B$4:$B$9,"&lt;&gt;"&amp;$P$26,$D$4:$D$9,$P24)</f>
        <v>1</v>
      </c>
      <c r="T24" s="25">
        <f ca="1">SUMIFS($G$4:$G$9,$B$4:$B$9,$P24,$D$4:$D$9,"&lt;&gt;"&amp;$P$26)+SUMIFS($E$4:$E$9,$B$4:$B$9,"&lt;&gt;"&amp;$P$26,$D$4:$D$9,$P24)</f>
        <v>1</v>
      </c>
      <c r="U24" s="25"/>
      <c r="V24" s="217">
        <f ca="1">Q24*FactorPts+(GDzero+R24)*FactorGD+S24*FactorFor</f>
        <v>30050010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-2</v>
      </c>
      <c r="S25" s="25">
        <f ca="1">SUMIFS($E$4:$E$9,$B$4:$B$9,$P25,$D$4:$D$9,"&lt;&gt;"&amp;$P$26)+SUMIFS($G$4:$G$9,$B$4:$B$9,"&lt;&gt;"&amp;$P$26,$D$4:$D$9,$P25)</f>
        <v>0</v>
      </c>
      <c r="T25" s="25">
        <f ca="1">SUMIFS($G$4:$G$9,$B$4:$B$9,$P25,$D$4:$D$9,"&lt;&gt;"&amp;$P$26)+SUMIFS($E$4:$E$9,$B$4:$B$9,"&lt;&gt;"&amp;$P$26,$D$4:$D$9,$P25)</f>
        <v>2</v>
      </c>
      <c r="U25" s="25"/>
      <c r="V25" s="217">
        <f ca="1">Q25*FactorPts+(GDzero+R25)*FactorGD+S25*FactorFor</f>
        <v>48000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2</v>
      </c>
      <c r="S28" s="25">
        <f ca="1">SUMIFS($E$4:$E$9,$B$4:$B$9,$P28,$D$4:$D$9,"&lt;&gt;"&amp;$P$31)+SUMIFS($G$4:$G$9,$B$4:$B$9,"&lt;&gt;"&amp;$P$31,$D$4:$D$9,$P28)</f>
        <v>2</v>
      </c>
      <c r="T28" s="25">
        <f ca="1">SUMIFS($G$4:$G$9,$B$4:$B$9,$P28,$D$4:$D$9,"&lt;&gt;"&amp;$P$31)+SUMIFS($E$4:$E$9,$B$4:$B$9,"&lt;&gt;"&amp;$P$31,$D$4:$D$9,$P28)</f>
        <v>0</v>
      </c>
      <c r="U28" s="25"/>
      <c r="V28" s="217">
        <f ca="1">Q28*FactorPts+(GDzero+R28)*FactorGD+S28*FactorFor</f>
        <v>60052020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0</v>
      </c>
      <c r="S29" s="25">
        <f ca="1">SUMIFS($E$4:$E$9,$B$4:$B$9,$P29,$D$4:$D$9,"&lt;&gt;"&amp;$P$31)+SUMIFS($G$4:$G$9,$B$4:$B$9,"&lt;&gt;"&amp;$P$31,$D$4:$D$9,$P29)</f>
        <v>1</v>
      </c>
      <c r="T29" s="25">
        <f ca="1">SUMIFS($G$4:$G$9,$B$4:$B$9,$P29,$D$4:$D$9,"&lt;&gt;"&amp;$P$31)+SUMIFS($E$4:$E$9,$B$4:$B$9,"&lt;&gt;"&amp;$P$31,$D$4:$D$9,$P29)</f>
        <v>1</v>
      </c>
      <c r="U29" s="25"/>
      <c r="V29" s="217">
        <f ca="1">Q29*FactorPts+(GDzero+R29)*FactorGD+S29*FactorFor</f>
        <v>30050010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-2</v>
      </c>
      <c r="S30" s="25">
        <f ca="1">SUMIFS($E$4:$E$9,$B$4:$B$9,$P30,$D$4:$D$9,"&lt;&gt;"&amp;$P$31)+SUMIFS($G$4:$G$9,$B$4:$B$9,"&lt;&gt;"&amp;$P$31,$D$4:$D$9,$P30)</f>
        <v>0</v>
      </c>
      <c r="T30" s="25">
        <f ca="1">SUMIFS($G$4:$G$9,$B$4:$B$9,$P30,$D$4:$D$9,"&lt;&gt;"&amp;$P$31)+SUMIFS($E$4:$E$9,$B$4:$B$9,"&lt;&gt;"&amp;$P$31,$D$4:$D$9,$P30)</f>
        <v>2</v>
      </c>
      <c r="U30" s="25"/>
      <c r="V30" s="217">
        <f ca="1">Q30*FactorPts+(GDzero+R30)*FactorGD+S30*FactorFor</f>
        <v>48000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0</v>
      </c>
      <c r="S33" s="25">
        <f ca="1">SUMIFS($E$4:$E$9,$B$4:$B$9,$P33,$D$4:$D$9,"&lt;&gt;"&amp;$P$36)+SUMIFS($G$4:$G$9,$B$4:$B$9,"&lt;&gt;"&amp;$P$36,$D$4:$D$9,$P33)</f>
        <v>1</v>
      </c>
      <c r="T33" s="25">
        <f ca="1">SUMIFS($G$4:$G$9,$B$4:$B$9,$P33,$D$4:$D$9,"&lt;&gt;"&amp;$P$36)+SUMIFS($E$4:$E$9,$B$4:$B$9,"&lt;&gt;"&amp;$P$36,$D$4:$D$9,$P33)</f>
        <v>1</v>
      </c>
      <c r="U33" s="25"/>
      <c r="V33" s="217">
        <f ca="1">Q33*FactorPts+(GDzero+R33)*FactorGD+S33*FactorFor</f>
        <v>30050010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2</v>
      </c>
      <c r="S34" s="25">
        <f ca="1">SUMIFS($E$4:$E$9,$B$4:$B$9,$P34,$D$4:$D$9,"&lt;&gt;"&amp;$P$36)+SUMIFS($G$4:$G$9,$B$4:$B$9,"&lt;&gt;"&amp;$P$36,$D$4:$D$9,$P34)</f>
        <v>2</v>
      </c>
      <c r="T34" s="25">
        <f ca="1">SUMIFS($G$4:$G$9,$B$4:$B$9,$P34,$D$4:$D$9,"&lt;&gt;"&amp;$P$36)+SUMIFS($E$4:$E$9,$B$4:$B$9,"&lt;&gt;"&amp;$P$36,$D$4:$D$9,$P34)</f>
        <v>0</v>
      </c>
      <c r="U34" s="25"/>
      <c r="V34" s="217">
        <f ca="1">Q34*FactorPts+(GDzero+R34)*FactorGD+S34*FactorFor</f>
        <v>60052020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75" thickBot="1">
      <c r="O35" s="25" t="s">
        <v>34</v>
      </c>
      <c r="P35" t="str">
        <f>$P$7</f>
        <v>Albania</v>
      </c>
      <c r="Q35" s="25">
        <f ca="1">SUMIFS($H$4:$H$9,$B$4:$B$9,$P35,$D$4:$D$9,"&lt;&gt;"&amp;$P$36)+SUMIFS($I$4:$I$9,$B$4:$B$9,"&lt;&gt;"&amp;$P$36,$D$4:$D$9,$P35)</f>
        <v>0</v>
      </c>
      <c r="R35" s="25">
        <f ca="1">S35-T35</f>
        <v>-2</v>
      </c>
      <c r="S35" s="25">
        <f ca="1">SUMIFS($E$4:$E$9,$B$4:$B$9,$P35,$D$4:$D$9,"&lt;&gt;"&amp;$P$36)+SUMIFS($G$4:$G$9,$B$4:$B$9,"&lt;&gt;"&amp;$P$36,$D$4:$D$9,$P35)</f>
        <v>0</v>
      </c>
      <c r="T35" s="25">
        <f ca="1">SUMIFS($G$4:$G$9,$B$4:$B$9,$P35,$D$4:$D$9,"&lt;&gt;"&amp;$P$36)+SUMIFS($E$4:$E$9,$B$4:$B$9,"&lt;&gt;"&amp;$P$36,$D$4:$D$9,$P35)</f>
        <v>2</v>
      </c>
      <c r="U35" s="25"/>
      <c r="V35" s="217">
        <f ca="1">Q35*FactorPts+(GDzero+R35)*FactorGD+S35*FactorFor</f>
        <v>48000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0</v>
      </c>
      <c r="R4" s="25">
        <f ca="1">S4-T4</f>
        <v>-3</v>
      </c>
      <c r="S4" s="25">
        <f ca="1">SUMIF($B$4:$B$9,$P4,$E$4:$E$9)+SUMIF($D$4:$D$9,$P4,$G$4:$G$9)</f>
        <v>0</v>
      </c>
      <c r="T4" s="25">
        <f ca="1">SUMIF($B$4:$B$9,$P4,$G$4:$G$9)+SUMIF($D$4:$D$9,$P4,$E$4:$E$9)</f>
        <v>3</v>
      </c>
      <c r="U4" s="25">
        <f ca="1">COUNTIFS($B$4:$B$9,$P4,$H$4:$H$9,"=3")+COUNTIFS($D$4:$D$9,$P4,$I$4:$I$9,"=3")</f>
        <v>0</v>
      </c>
      <c r="V4" s="421">
        <f ca="1">$Q4*FactorPts+(GDzero+$R4)*FactorGD+$S4*FactorFor+$U4*FactorWins+$W4*FactorDirC3+$X4*FactorDirC2+$Y4*FactorDirC43+$Z4*FactorDirC42+$AA4*FactorDirC42+$AB4*FactorFairPlay+$AE4*FactorPenalty+(100-$AF4)*($M$10&gt;0)*FactorRank+(8-ROW())*FactorRow</f>
        <v>47000.000285400005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2</v>
      </c>
      <c r="AC4" s="25" t="b">
        <f ca="1">(Q4+T4&gt;0)</f>
        <v>1</v>
      </c>
      <c r="AD4" s="228">
        <f ca="1">$Q4*FactorPts+(GDzero+$R4)*FactorGD+$S4*FactorFor</f>
        <v>47000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Denmark</v>
      </c>
      <c r="Q5" s="25">
        <f t="shared" ref="Q5:Q7" ca="1" si="3">SUMIF($B$4:$B$9,P5,$H$4:$H$9)+SUMIF($D$4:$D$9,P5,$I$4:$I$9)</f>
        <v>9</v>
      </c>
      <c r="R5" s="25">
        <f ca="1">S5-T5</f>
        <v>3</v>
      </c>
      <c r="S5" s="25">
        <f ca="1">SUMIF($B$4:$B$9,$P5,$E$4:$E$9)+SUMIF($D$4:$D$9,$P5,$G$4:$G$9)</f>
        <v>3</v>
      </c>
      <c r="T5" s="25">
        <f ca="1">SUMIF($B$4:$B$9,$P5,$G$4:$G$9)+SUMIF($D$4:$D$9,$P5,$E$4:$E$9)</f>
        <v>0</v>
      </c>
      <c r="U5" s="25">
        <f t="shared" ref="U5:U7" ca="1" si="4">COUNTIFS($B$4:$B$9,$P5,$H$4:$H$9,"=3")+COUNTIFS($D$4:$D$9,$P5,$I$4:$I$9,"=3")</f>
        <v>3</v>
      </c>
      <c r="V5" s="421">
        <f ca="1">$Q5*FactorPts+(GDzero+$R5)*FactorGD+$S5*FactorFor+$U5*FactorWins+$W5*FactorDirC3+$X5*FactorDirC2+$Y5*FactorDirC43+$Z5*FactorDirC42+$AA5*FactorDirC42+$AB5*FactorFairPlay+$AE5*FactorPenalty+(100-$AF5)*($M$10&gt;0)*FactorRank+(8-ROW())*FactorRow</f>
        <v>90053030.003191307</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1</v>
      </c>
      <c r="AC5" s="25" t="b">
        <f ca="1">(Q5+T5&gt;0)</f>
        <v>1</v>
      </c>
      <c r="AD5" s="228">
        <f ca="1">$Q5*FactorPts+(GDzero+$R5)*FactorGD+$S5*FactorFor</f>
        <v>90053030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Serbia</v>
      </c>
      <c r="Q6" s="25">
        <f t="shared" ca="1" si="3"/>
        <v>3</v>
      </c>
      <c r="R6" s="25">
        <f ca="1">S6-T6</f>
        <v>-1</v>
      </c>
      <c r="S6" s="25">
        <f ca="1">SUMIF($B$4:$B$9,$P6,$E$4:$E$9)+SUMIF($D$4:$D$9,$P6,$G$4:$G$9)</f>
        <v>1</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30049010.001481198</v>
      </c>
      <c r="W6" s="25">
        <f t="shared" ca="1" si="5"/>
        <v>0</v>
      </c>
      <c r="X6" s="25">
        <f ca="1">IF($L20="",0,$L20)+SUMIFS($Z$18:$Z$35,$P$18:$P$35,$P6)</f>
        <v>0</v>
      </c>
      <c r="Y6">
        <f t="shared" ca="1" si="6"/>
        <v>0</v>
      </c>
      <c r="Z6">
        <f t="shared" ca="1" si="7"/>
        <v>0</v>
      </c>
      <c r="AA6" s="25">
        <f ca="1">IF($M20="",0,$M20)</f>
        <v>0</v>
      </c>
      <c r="AB6" s="25">
        <f>SUMIFS(FairPlayPoints1,FairPlayTeams1,$P6)+SUMIFS(FairPlayPoints2,FairPlayTeams2,$P6)</f>
        <v>4</v>
      </c>
      <c r="AC6" s="25" t="b">
        <f ca="1">(Q6+T6&gt;0)</f>
        <v>1</v>
      </c>
      <c r="AD6" s="228">
        <f ca="1">$Q6*FactorPts+(GDzero+$R6)*FactorGD+$S6*FactorFor</f>
        <v>30049010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England</v>
      </c>
      <c r="Q7" s="25">
        <f t="shared" ca="1" si="3"/>
        <v>6</v>
      </c>
      <c r="R7" s="25">
        <f ca="1">S7-T7</f>
        <v>1</v>
      </c>
      <c r="S7" s="25">
        <f ca="1">SUMIF($B$4:$B$9,$P7,$E$4:$E$9)+SUMIF($D$4:$D$9,$P7,$G$4:$G$9)</f>
        <v>2</v>
      </c>
      <c r="T7" s="25">
        <f ca="1">SUMIF($B$4:$B$9,$P7,$G$4:$G$9)+SUMIF($D$4:$D$9,$P7,$E$4:$E$9)</f>
        <v>1</v>
      </c>
      <c r="U7" s="25">
        <f t="shared" ca="1" si="4"/>
        <v>2</v>
      </c>
      <c r="V7" s="421">
        <f ca="1">$Q7*FactorPts+(GDzero+$R7)*FactorGD+$S7*FactorFor+$U7*FactorWins+$W7*FactorDirC3+$X7*FactorDirC2+$Y7*FactorDirC43+$Z7*FactorDirC42+$AA7*FactorDirC42+$AB7*FactorFairPlay+$AE7*FactorPenalty+(100-$AF7)*($M$10&gt;0)*FactorRank+(8-ROW())*FactorRow</f>
        <v>60051020.002395093</v>
      </c>
      <c r="W7" s="25">
        <f t="shared" ca="1" si="5"/>
        <v>0</v>
      </c>
      <c r="X7" s="25">
        <f ca="1">IF($L21="",0,$L21)+SUMIFS($Z$18:$Z$35,$P$18:$P$35,$P7)</f>
        <v>0</v>
      </c>
      <c r="Y7">
        <f t="shared" ca="1" si="6"/>
        <v>0</v>
      </c>
      <c r="Z7">
        <f t="shared" ca="1" si="7"/>
        <v>0</v>
      </c>
      <c r="AA7" s="25">
        <f ca="1">IF($M21="",0,$M21)</f>
        <v>0</v>
      </c>
      <c r="AB7" s="25">
        <f>SUMIFS(FairPlayPoints1,FairPlayTeams1,$P7)+SUMIFS(FairPlayPoints2,FairPlayTeams2,$P7)</f>
        <v>3</v>
      </c>
      <c r="AC7" s="25" t="b">
        <f ca="1">(Q7+T7&gt;0)</f>
        <v>1</v>
      </c>
      <c r="AD7" s="228">
        <f ca="1">$Q7*FactorPts+(GDzero+$R7)*FactorGD+$S7*FactorFor</f>
        <v>60051020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Denmark</v>
      </c>
      <c r="Q11" s="192">
        <f t="shared" ca="1" si="8"/>
        <v>9</v>
      </c>
      <c r="R11" s="33">
        <f t="shared" ca="1" si="8"/>
        <v>3</v>
      </c>
      <c r="S11" s="33">
        <f t="shared" ca="1" si="8"/>
        <v>3</v>
      </c>
      <c r="T11" s="33">
        <f t="shared" ca="1" si="8"/>
        <v>0</v>
      </c>
      <c r="U11" s="33">
        <f t="shared" ca="1" si="8"/>
        <v>3</v>
      </c>
      <c r="V11" s="422">
        <f ca="1">LARGE($V$4:$V$7,ROW(A1))</f>
        <v>90053030.003191307</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England</v>
      </c>
      <c r="Q12" s="99">
        <f t="shared" ca="1" si="8"/>
        <v>6</v>
      </c>
      <c r="R12" s="25">
        <f t="shared" ca="1" si="8"/>
        <v>1</v>
      </c>
      <c r="S12" s="25">
        <f t="shared" ca="1" si="8"/>
        <v>2</v>
      </c>
      <c r="T12" s="25">
        <f t="shared" ca="1" si="8"/>
        <v>1</v>
      </c>
      <c r="U12" s="25">
        <f t="shared" ca="1" si="8"/>
        <v>2</v>
      </c>
      <c r="V12" s="423">
        <f ca="1">LARGE($V$4:$V$7,ROW(A2))</f>
        <v>60051020.002395093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3</v>
      </c>
      <c r="R13" s="25">
        <f t="shared" ca="1" si="11"/>
        <v>-1</v>
      </c>
      <c r="S13" s="25">
        <f t="shared" ca="1" si="8"/>
        <v>1</v>
      </c>
      <c r="T13" s="25">
        <f t="shared" ca="1" si="8"/>
        <v>2</v>
      </c>
      <c r="U13" s="25">
        <f t="shared" ca="1" si="11"/>
        <v>1</v>
      </c>
      <c r="V13" s="423">
        <f ca="1">LARGE($V$4:$V$7,ROW(A3))</f>
        <v>30049010.001481198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Slovenia</v>
      </c>
      <c r="Q14" s="193">
        <f t="shared" ca="1" si="11"/>
        <v>0</v>
      </c>
      <c r="R14" s="29">
        <f t="shared" ca="1" si="11"/>
        <v>-3</v>
      </c>
      <c r="S14" s="29">
        <f t="shared" ca="1" si="8"/>
        <v>0</v>
      </c>
      <c r="T14" s="29">
        <f t="shared" ca="1" si="8"/>
        <v>3</v>
      </c>
      <c r="U14" s="29">
        <f t="shared" ca="1" si="11"/>
        <v>0</v>
      </c>
      <c r="V14" s="424">
        <f ca="1">LARGE($V$4:$V$7,ROW(A4))</f>
        <v>47000.000285400005</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Slovenia</v>
      </c>
      <c r="F18" s="903"/>
      <c r="G18" s="903"/>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0</v>
      </c>
      <c r="R18" s="25">
        <f ca="1">S18-T18</f>
        <v>-2</v>
      </c>
      <c r="S18" s="25">
        <f ca="1">SUMIFS($E$4:$E$9,$B$4:$B$9,$P18,$D$4:$D$9,"&lt;&gt;"&amp;$P$21)+SUMIFS($G$4:$G$9,$B$4:$B$9,"&lt;&gt;"&amp;$P$21,$D$4:$D$9,$P18)</f>
        <v>0</v>
      </c>
      <c r="T18" s="25">
        <f ca="1">SUMIFS($G$4:$G$9,$B$4:$B$9,$P18,$D$4:$D$9,"&lt;&gt;"&amp;$P$21)+SUMIFS($E$4:$E$9,$B$4:$B$9,"&lt;&gt;"&amp;$P$21,$D$4:$D$9,$P18)</f>
        <v>2</v>
      </c>
      <c r="U18" s="25"/>
      <c r="V18" s="217">
        <f ca="1">Q18*FactorPts+(GDzero+R18)*FactorGD+S18*FactorFor</f>
        <v>48000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2</v>
      </c>
      <c r="S19" s="25">
        <f ca="1">SUMIFS($E$4:$E$9,$B$4:$B$9,$P19,$D$4:$D$9,"&lt;&gt;"&amp;$P$21)+SUMIFS($G$4:$G$9,$B$4:$B$9,"&lt;&gt;"&amp;$P$21,$D$4:$D$9,$P19)</f>
        <v>2</v>
      </c>
      <c r="T19" s="25">
        <f ca="1">SUMIFS($G$4:$G$9,$B$4:$B$9,$P19,$D$4:$D$9,"&lt;&gt;"&amp;$P$21)+SUMIFS($E$4:$E$9,$B$4:$B$9,"&lt;&gt;"&amp;$P$21,$D$4:$D$9,$P19)</f>
        <v>0</v>
      </c>
      <c r="U19" s="25"/>
      <c r="V19" s="217">
        <f ca="1">Q19*FactorPts+(GDzero+R19)*FactorGD+S19*FactorFor</f>
        <v>60052020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3</v>
      </c>
      <c r="R20" s="25">
        <f ca="1">S20-T20</f>
        <v>0</v>
      </c>
      <c r="S20" s="25">
        <f ca="1">SUMIFS($E$4:$E$9,$B$4:$B$9,$P20,$D$4:$D$9,"&lt;&gt;"&amp;$P$21)+SUMIFS($G$4:$G$9,$B$4:$B$9,"&lt;&gt;"&amp;$P$21,$D$4:$D$9,$P20)</f>
        <v>1</v>
      </c>
      <c r="T20" s="25">
        <f ca="1">SUMIFS($G$4:$G$9,$B$4:$B$9,$P20,$D$4:$D$9,"&lt;&gt;"&amp;$P$21)+SUMIFS($E$4:$E$9,$B$4:$B$9,"&lt;&gt;"&amp;$P$21,$D$4:$D$9,$P20)</f>
        <v>1</v>
      </c>
      <c r="U20" s="25"/>
      <c r="V20" s="217">
        <f ca="1">Q20*FactorPts+(GDzero+R20)*FactorGD+S20*FactorFor</f>
        <v>30050010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5.75" thickBot="1">
      <c r="B21" s="36"/>
      <c r="C21" s="25"/>
      <c r="E21" s="899" t="str">
        <f>$P$7</f>
        <v>England</v>
      </c>
      <c r="F21" s="900"/>
      <c r="G21" s="900"/>
      <c r="H21" s="31">
        <f ca="1">SUMIFS($E$4:$E$9,$B$4:$B$9,$P$7,$D$4:$D$9,$P$4)+SUMIFS($G$4:$G$9,$B$4:$B$9,$P$4,$D$4:$D$9,$P$7)</f>
        <v>1</v>
      </c>
      <c r="I21" s="29">
        <f ca="1">SUMIFS($E$4:$E$9,$B$4:$B$9,$P$7,$D$4:$D$9,$P$5)+SUMIFS($G$4:$G$9,$B$4:$B$9,$P$5,$D$4:$D$9,$P$7)</f>
        <v>0</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-2</v>
      </c>
      <c r="S23" s="25">
        <f ca="1">SUMIFS($E$4:$E$9,$B$4:$B$9,$P23,$D$4:$D$9,"&lt;&gt;"&amp;$P$26)+SUMIFS($G$4:$G$9,$B$4:$B$9,"&lt;&gt;"&amp;$P$26,$D$4:$D$9,$P23)</f>
        <v>0</v>
      </c>
      <c r="T23" s="25">
        <f ca="1">SUMIFS($G$4:$G$9,$B$4:$B$9,$P23,$D$4:$D$9,"&lt;&gt;"&amp;$P$26)+SUMIFS($E$4:$E$9,$B$4:$B$9,"&lt;&gt;"&amp;$P$26,$D$4:$D$9,$P23)</f>
        <v>2</v>
      </c>
      <c r="U23" s="25"/>
      <c r="V23" s="217">
        <f ca="1">Q23*FactorPts+(GDzero+R23)*FactorGD+S23*FactorFor</f>
        <v>48000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6</v>
      </c>
      <c r="R24" s="25">
        <f ca="1">S24-T24</f>
        <v>2</v>
      </c>
      <c r="S24" s="25">
        <f ca="1">SUMIFS($E$4:$E$9,$B$4:$B$9,$P24,$D$4:$D$9,"&lt;&gt;"&amp;$P$26)+SUMIFS($G$4:$G$9,$B$4:$B$9,"&lt;&gt;"&amp;$P$26,$D$4:$D$9,$P24)</f>
        <v>2</v>
      </c>
      <c r="T24" s="25">
        <f ca="1">SUMIFS($G$4:$G$9,$B$4:$B$9,$P24,$D$4:$D$9,"&lt;&gt;"&amp;$P$26)+SUMIFS($E$4:$E$9,$B$4:$B$9,"&lt;&gt;"&amp;$P$26,$D$4:$D$9,$P24)</f>
        <v>0</v>
      </c>
      <c r="U24" s="25"/>
      <c r="V24" s="217">
        <f ca="1">Q24*FactorPts+(GDzero+R24)*FactorGD+S24*FactorFor</f>
        <v>60052020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3</v>
      </c>
      <c r="R25" s="25">
        <f ca="1">S25-T25</f>
        <v>0</v>
      </c>
      <c r="S25" s="25">
        <f ca="1">SUMIFS($E$4:$E$9,$B$4:$B$9,$P25,$D$4:$D$9,"&lt;&gt;"&amp;$P$26)+SUMIFS($G$4:$G$9,$B$4:$B$9,"&lt;&gt;"&amp;$P$26,$D$4:$D$9,$P25)</f>
        <v>1</v>
      </c>
      <c r="T25" s="25">
        <f ca="1">SUMIFS($G$4:$G$9,$B$4:$B$9,$P25,$D$4:$D$9,"&lt;&gt;"&amp;$P$26)+SUMIFS($E$4:$E$9,$B$4:$B$9,"&lt;&gt;"&amp;$P$26,$D$4:$D$9,$P25)</f>
        <v>1</v>
      </c>
      <c r="U25" s="25"/>
      <c r="V25" s="217">
        <f ca="1">Q25*FactorPts+(GDzero+R25)*FactorGD+S25*FactorFor</f>
        <v>30050010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0</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0</v>
      </c>
      <c r="R28" s="25">
        <f ca="1">S28-T28</f>
        <v>-2</v>
      </c>
      <c r="S28" s="25">
        <f ca="1">SUMIFS($E$4:$E$9,$B$4:$B$9,$P28,$D$4:$D$9,"&lt;&gt;"&amp;$P$31)+SUMIFS($G$4:$G$9,$B$4:$B$9,"&lt;&gt;"&amp;$P$31,$D$4:$D$9,$P28)</f>
        <v>0</v>
      </c>
      <c r="T28" s="25">
        <f ca="1">SUMIFS($G$4:$G$9,$B$4:$B$9,$P28,$D$4:$D$9,"&lt;&gt;"&amp;$P$31)+SUMIFS($E$4:$E$9,$B$4:$B$9,"&lt;&gt;"&amp;$P$31,$D$4:$D$9,$P28)</f>
        <v>2</v>
      </c>
      <c r="U28" s="25"/>
      <c r="V28" s="217">
        <f ca="1">Q28*FactorPts+(GDzero+R28)*FactorGD+S28*FactorFor</f>
        <v>48000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3</v>
      </c>
      <c r="R29" s="25">
        <f ca="1">S29-T29</f>
        <v>0</v>
      </c>
      <c r="S29" s="25">
        <f ca="1">SUMIFS($E$4:$E$9,$B$4:$B$9,$P29,$D$4:$D$9,"&lt;&gt;"&amp;$P$31)+SUMIFS($G$4:$G$9,$B$4:$B$9,"&lt;&gt;"&amp;$P$31,$D$4:$D$9,$P29)</f>
        <v>1</v>
      </c>
      <c r="T29" s="25">
        <f ca="1">SUMIFS($G$4:$G$9,$B$4:$B$9,$P29,$D$4:$D$9,"&lt;&gt;"&amp;$P$31)+SUMIFS($E$4:$E$9,$B$4:$B$9,"&lt;&gt;"&amp;$P$31,$D$4:$D$9,$P29)</f>
        <v>1</v>
      </c>
      <c r="U29" s="25"/>
      <c r="V29" s="217">
        <f ca="1">Q29*FactorPts+(GDzero+R29)*FactorGD+S29*FactorFor</f>
        <v>30050010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2</v>
      </c>
      <c r="S30" s="25">
        <f ca="1">SUMIFS($E$4:$E$9,$B$4:$B$9,$P30,$D$4:$D$9,"&lt;&gt;"&amp;$P$31)+SUMIFS($G$4:$G$9,$B$4:$B$9,"&lt;&gt;"&amp;$P$31,$D$4:$D$9,$P30)</f>
        <v>2</v>
      </c>
      <c r="T30" s="25">
        <f ca="1">SUMIFS($G$4:$G$9,$B$4:$B$9,$P30,$D$4:$D$9,"&lt;&gt;"&amp;$P$31)+SUMIFS($E$4:$E$9,$B$4:$B$9,"&lt;&gt;"&amp;$P$31,$D$4:$D$9,$P30)</f>
        <v>0</v>
      </c>
      <c r="U30" s="25"/>
      <c r="V30" s="217">
        <f ca="1">Q30*FactorPts+(GDzero+R30)*FactorGD+S30*FactorFor</f>
        <v>60052020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6</v>
      </c>
      <c r="R33" s="25">
        <f ca="1">S33-T33</f>
        <v>2</v>
      </c>
      <c r="S33" s="25">
        <f ca="1">SUMIFS($E$4:$E$9,$B$4:$B$9,$P33,$D$4:$D$9,"&lt;&gt;"&amp;$P$36)+SUMIFS($G$4:$G$9,$B$4:$B$9,"&lt;&gt;"&amp;$P$36,$D$4:$D$9,$P33)</f>
        <v>2</v>
      </c>
      <c r="T33" s="25">
        <f ca="1">SUMIFS($G$4:$G$9,$B$4:$B$9,$P33,$D$4:$D$9,"&lt;&gt;"&amp;$P$36)+SUMIFS($E$4:$E$9,$B$4:$B$9,"&lt;&gt;"&amp;$P$36,$D$4:$D$9,$P33)</f>
        <v>0</v>
      </c>
      <c r="U33" s="25"/>
      <c r="V33" s="217">
        <f ca="1">Q33*FactorPts+(GDzero+R33)*FactorGD+S33*FactorFor</f>
        <v>60052020</v>
      </c>
      <c r="W33" s="25">
        <f ca="1">RANK(V33,V$33:V$35,1)</f>
        <v>3</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-2</v>
      </c>
      <c r="S34" s="25">
        <f ca="1">SUMIFS($E$4:$E$9,$B$4:$B$9,$P34,$D$4:$D$9,"&lt;&gt;"&amp;$P$36)+SUMIFS($G$4:$G$9,$B$4:$B$9,"&lt;&gt;"&amp;$P$36,$D$4:$D$9,$P34)</f>
        <v>0</v>
      </c>
      <c r="T34" s="25">
        <f ca="1">SUMIFS($G$4:$G$9,$B$4:$B$9,$P34,$D$4:$D$9,"&lt;&gt;"&amp;$P$36)+SUMIFS($E$4:$E$9,$B$4:$B$9,"&lt;&gt;"&amp;$P$36,$D$4:$D$9,$P34)</f>
        <v>2</v>
      </c>
      <c r="U34" s="25"/>
      <c r="V34" s="217">
        <f ca="1">Q34*FactorPts+(GDzero+R34)*FactorGD+S34*FactorFor</f>
        <v>48000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c r="O35" s="25" t="s">
        <v>34</v>
      </c>
      <c r="P35" t="str">
        <f>$P$7</f>
        <v>England</v>
      </c>
      <c r="Q35" s="25">
        <f ca="1">SUMIFS($H$4:$H$9,$B$4:$B$9,$P35,$D$4:$D$9,"&lt;&gt;"&amp;$P$36)+SUMIFS($I$4:$I$9,$B$4:$B$9,"&lt;&gt;"&amp;$P$36,$D$4:$D$9,$P35)</f>
        <v>3</v>
      </c>
      <c r="R35" s="25">
        <f ca="1">S35-T35</f>
        <v>0</v>
      </c>
      <c r="S35" s="25">
        <f ca="1">SUMIFS($E$4:$E$9,$B$4:$B$9,$P35,$D$4:$D$9,"&lt;&gt;"&amp;$P$36)+SUMIFS($G$4:$G$9,$B$4:$B$9,"&lt;&gt;"&amp;$P$36,$D$4:$D$9,$P35)</f>
        <v>1</v>
      </c>
      <c r="T35" s="25">
        <f ca="1">SUMIFS($G$4:$G$9,$B$4:$B$9,$P35,$D$4:$D$9,"&lt;&gt;"&amp;$P$36)+SUMIFS($E$4:$E$9,$B$4:$B$9,"&lt;&gt;"&amp;$P$36,$D$4:$D$9,$P35)</f>
        <v>1</v>
      </c>
      <c r="U35" s="25"/>
      <c r="V35" s="217">
        <f ca="1">Q35*FactorPts+(GDzero+R35)*FactorGD+S35*FactorFor</f>
        <v>30050010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3</v>
      </c>
      <c r="R4" s="25">
        <f ca="1">S4-T4</f>
        <v>-1</v>
      </c>
      <c r="S4" s="25">
        <f ca="1">SUMIF($B$4:$B$9,$P4,$E$4:$E$9)+SUMIF($D$4:$D$9,$P4,$G$4:$G$9)</f>
        <v>1</v>
      </c>
      <c r="T4" s="25">
        <f ca="1">SUMIF($B$4:$B$9,$P4,$G$4:$G$9)+SUMIF($D$4:$D$9,$P4,$E$4:$E$9)</f>
        <v>2</v>
      </c>
      <c r="U4" s="25">
        <f ca="1">COUNTIFS($B$4:$B$9,$P4,$H$4:$H$9,"=3")+COUNTIFS($D$4:$D$9,$P4,$I$4:$I$9,"=3")</f>
        <v>1</v>
      </c>
      <c r="V4" s="421">
        <f ca="1">$Q4*FactorPts+(GDzero+$R4)*FactorGD+$S4*FactorFor+$U4*FactorWins+$W4*FactorDirC3+$X4*FactorDirC2+$Y4*FactorDirC43+$Z4*FactorDirC42+$AA4*FactorDirC42+$AB4*FactorFairPlay+$AE4*FactorPenalty+(100-$AF4)*($M$10&gt;0)*FactorRank+(8-ROW())*FactorRow</f>
        <v>30049010.001474395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4</v>
      </c>
      <c r="AC4" s="25" t="b">
        <f ca="1">(Q4+T4&gt;0)</f>
        <v>1</v>
      </c>
      <c r="AD4" s="228">
        <f ca="1">$Q4*FactorPts+(GDzero+$R4)*FactorGD+$S4*FactorFor</f>
        <v>30049010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1</v>
      </c>
      <c r="S5" s="25">
        <f ca="1">SUMIF($B$4:$B$9,$P5,$E$4:$E$9)+SUMIF($D$4:$D$9,$P5,$G$4:$G$9)</f>
        <v>2</v>
      </c>
      <c r="T5" s="25">
        <f ca="1">SUMIF($B$4:$B$9,$P5,$G$4:$G$9)+SUMIF($D$4:$D$9,$P5,$E$4:$E$9)</f>
        <v>1</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60051020.002188295</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1</v>
      </c>
      <c r="AC5" s="25" t="b">
        <f ca="1">(Q5+T5&gt;0)</f>
        <v>1</v>
      </c>
      <c r="AD5" s="228">
        <f ca="1">$Q5*FactorPts+(GDzero+$R5)*FactorGD+$S5*FactorFor</f>
        <v>60051020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Austria</v>
      </c>
      <c r="Q6" s="25">
        <f t="shared" ca="1" si="3"/>
        <v>0</v>
      </c>
      <c r="R6" s="25">
        <f ca="1">S6-T6</f>
        <v>-3</v>
      </c>
      <c r="S6" s="25">
        <f ca="1">SUMIF($B$4:$B$9,$P6,$E$4:$E$9)+SUMIF($D$4:$D$9,$P6,$G$4:$G$9)</f>
        <v>0</v>
      </c>
      <c r="T6" s="25">
        <f ca="1">SUMIF($B$4:$B$9,$P6,$G$4:$G$9)+SUMIF($D$4:$D$9,$P6,$E$4:$E$9)</f>
        <v>3</v>
      </c>
      <c r="U6" s="25">
        <f t="shared" ca="1" si="4"/>
        <v>0</v>
      </c>
      <c r="V6" s="421">
        <f ca="1">$Q6*FactorPts+(GDzero+$R6)*FactorGD+$S6*FactorFor+$U6*FactorWins+$W6*FactorDirC3+$X6*FactorDirC2+$Y6*FactorDirC43+$Z6*FactorDirC42+$AA6*FactorDirC42+$AB6*FactorFairPlay+$AE6*FactorPenalty+(100-$AF6)*($M$10&gt;0)*FactorRank+(8-ROW())*FactorRow</f>
        <v>47000.000289200005</v>
      </c>
      <c r="W6" s="25">
        <f t="shared" ca="1" si="5"/>
        <v>0</v>
      </c>
      <c r="X6" s="25">
        <f ca="1">IF($L20="",0,$L20)+SUMIFS($Z$18:$Z$35,$P$18:$P$35,$P6)</f>
        <v>0</v>
      </c>
      <c r="Y6">
        <f t="shared" ca="1" si="6"/>
        <v>0</v>
      </c>
      <c r="Z6">
        <f t="shared" ca="1" si="7"/>
        <v>0</v>
      </c>
      <c r="AA6" s="25">
        <f ca="1">IF($M20="",0,$M20)</f>
        <v>0</v>
      </c>
      <c r="AB6" s="25">
        <f>SUMIFS(FairPlayPoints1,FairPlayTeams1,$P6)+SUMIFS(FairPlayPoints2,FairPlayTeams2,$P6)</f>
        <v>2</v>
      </c>
      <c r="AC6" s="25" t="b">
        <f ca="1">(Q6+T6&gt;0)</f>
        <v>1</v>
      </c>
      <c r="AD6" s="228">
        <f ca="1">$Q6*FactorPts+(GDzero+$R6)*FactorGD+$S6*FactorFor</f>
        <v>47000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France</v>
      </c>
      <c r="Q7" s="25">
        <f t="shared" ca="1" si="3"/>
        <v>9</v>
      </c>
      <c r="R7" s="25">
        <f ca="1">S7-T7</f>
        <v>3</v>
      </c>
      <c r="S7" s="25">
        <f ca="1">SUMIF($B$4:$B$9,$P7,$E$4:$E$9)+SUMIF($D$4:$D$9,$P7,$G$4:$G$9)</f>
        <v>3</v>
      </c>
      <c r="T7" s="25">
        <f ca="1">SUMIF($B$4:$B$9,$P7,$G$4:$G$9)+SUMIF($D$4:$D$9,$P7,$E$4:$E$9)</f>
        <v>0</v>
      </c>
      <c r="U7" s="25">
        <f t="shared" ca="1" si="4"/>
        <v>3</v>
      </c>
      <c r="V7" s="421">
        <f ca="1">$Q7*FactorPts+(GDzero+$R7)*FactorGD+$S7*FactorFor+$U7*FactorWins+$W7*FactorDirC3+$X7*FactorDirC2+$Y7*FactorDirC43+$Z7*FactorDirC42+$AA7*FactorDirC42+$AB7*FactorFairPlay+$AE7*FactorPenalty+(100-$AF7)*($M$10&gt;0)*FactorRank+(8-ROW())*FactorRow</f>
        <v>90053030.00339812</v>
      </c>
      <c r="W7" s="25">
        <f t="shared" ca="1" si="5"/>
        <v>0</v>
      </c>
      <c r="X7" s="25">
        <f ca="1">IF($L21="",0,$L21)+SUMIFS($Z$18:$Z$35,$P$18:$P$35,$P7)</f>
        <v>0</v>
      </c>
      <c r="Y7">
        <f t="shared" ca="1" si="6"/>
        <v>0</v>
      </c>
      <c r="Z7">
        <f t="shared" ca="1" si="7"/>
        <v>0</v>
      </c>
      <c r="AA7" s="25">
        <f ca="1">IF($M21="",0,$M21)</f>
        <v>0</v>
      </c>
      <c r="AB7" s="25">
        <f>SUMIFS(FairPlayPoints1,FairPlayTeams1,$P7)+SUMIFS(FairPlayPoints2,FairPlayTeams2,$P7)</f>
        <v>3</v>
      </c>
      <c r="AC7" s="25" t="b">
        <f ca="1">(Q7+T7&gt;0)</f>
        <v>1</v>
      </c>
      <c r="AD7" s="228">
        <f ca="1">$Q7*FactorPts+(GDzero+$R7)*FactorGD+$S7*FactorFor</f>
        <v>90053030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France</v>
      </c>
      <c r="Q11" s="192">
        <f t="shared" ca="1" si="8"/>
        <v>9</v>
      </c>
      <c r="R11" s="33">
        <f t="shared" ca="1" si="8"/>
        <v>3</v>
      </c>
      <c r="S11" s="33">
        <f t="shared" ca="1" si="8"/>
        <v>3</v>
      </c>
      <c r="T11" s="33">
        <f t="shared" ca="1" si="8"/>
        <v>0</v>
      </c>
      <c r="U11" s="33">
        <f t="shared" ca="1" si="8"/>
        <v>3</v>
      </c>
      <c r="V11" s="422">
        <f ca="1">LARGE($V$4:$V$7,ROW(A1))</f>
        <v>90053030.00339812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Netherlands</v>
      </c>
      <c r="Q12" s="99">
        <f t="shared" ca="1" si="8"/>
        <v>6</v>
      </c>
      <c r="R12" s="25">
        <f t="shared" ca="1" si="8"/>
        <v>1</v>
      </c>
      <c r="S12" s="25">
        <f t="shared" ca="1" si="8"/>
        <v>2</v>
      </c>
      <c r="T12" s="25">
        <f t="shared" ca="1" si="8"/>
        <v>1</v>
      </c>
      <c r="U12" s="25">
        <f t="shared" ca="1" si="8"/>
        <v>2</v>
      </c>
      <c r="V12" s="423">
        <f ca="1">LARGE($V$4:$V$7,ROW(A2))</f>
        <v>60051020.002188295</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3</v>
      </c>
      <c r="R13" s="25">
        <f t="shared" ca="1" si="11"/>
        <v>-1</v>
      </c>
      <c r="S13" s="25">
        <f t="shared" ca="1" si="8"/>
        <v>1</v>
      </c>
      <c r="T13" s="25">
        <f t="shared" ca="1" si="8"/>
        <v>2</v>
      </c>
      <c r="U13" s="25">
        <f t="shared" ca="1" si="11"/>
        <v>1</v>
      </c>
      <c r="V13" s="423">
        <f ca="1">LARGE($V$4:$V$7,ROW(A3))</f>
        <v>30049010.001474395</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Austria</v>
      </c>
      <c r="Q14" s="193">
        <f t="shared" ca="1" si="11"/>
        <v>0</v>
      </c>
      <c r="R14" s="29">
        <f t="shared" ca="1" si="11"/>
        <v>-3</v>
      </c>
      <c r="S14" s="29">
        <f t="shared" ca="1" si="8"/>
        <v>0</v>
      </c>
      <c r="T14" s="29">
        <f t="shared" ca="1" si="8"/>
        <v>3</v>
      </c>
      <c r="U14" s="29">
        <f t="shared" ca="1" si="11"/>
        <v>0</v>
      </c>
      <c r="V14" s="424">
        <f ca="1">LARGE($V$4:$V$7,ROW(A4))</f>
        <v>47000.000289200005</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Poland</v>
      </c>
      <c r="F18" s="903"/>
      <c r="G18" s="903"/>
      <c r="H18" s="104"/>
      <c r="I18" s="33">
        <f ca="1">SUMIFS($E$4:$E$9,$B$4:$B$9,$P$4,$D$4:$D$9,$P$5)+SUMIFS($G$4:$G$9,$B$4:$B$9,$P$5,$D$4:$D$9,$P$4)</f>
        <v>0</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3</v>
      </c>
      <c r="R18" s="25">
        <f ca="1">S18-T18</f>
        <v>0</v>
      </c>
      <c r="S18" s="25">
        <f ca="1">SUMIFS($E$4:$E$9,$B$4:$B$9,$P18,$D$4:$D$9,"&lt;&gt;"&amp;$P$21)+SUMIFS($G$4:$G$9,$B$4:$B$9,"&lt;&gt;"&amp;$P$21,$D$4:$D$9,$P18)</f>
        <v>1</v>
      </c>
      <c r="T18" s="25">
        <f ca="1">SUMIFS($G$4:$G$9,$B$4:$B$9,$P18,$D$4:$D$9,"&lt;&gt;"&amp;$P$21)+SUMIFS($E$4:$E$9,$B$4:$B$9,"&lt;&gt;"&amp;$P$21,$D$4:$D$9,$P18)</f>
        <v>1</v>
      </c>
      <c r="U18" s="25"/>
      <c r="V18" s="217">
        <f ca="1">Q18*FactorPts+(GDzero+R18)*FactorGD+S18*FactorFor</f>
        <v>30050010</v>
      </c>
      <c r="W18" s="25">
        <f ca="1">RANK(V18,V$18:V$20,1)</f>
        <v>2</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1</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2</v>
      </c>
      <c r="S19" s="25">
        <f ca="1">SUMIFS($E$4:$E$9,$B$4:$B$9,$P19,$D$4:$D$9,"&lt;&gt;"&amp;$P$21)+SUMIFS($G$4:$G$9,$B$4:$B$9,"&lt;&gt;"&amp;$P$21,$D$4:$D$9,$P19)</f>
        <v>2</v>
      </c>
      <c r="T19" s="25">
        <f ca="1">SUMIFS($G$4:$G$9,$B$4:$B$9,$P19,$D$4:$D$9,"&lt;&gt;"&amp;$P$21)+SUMIFS($E$4:$E$9,$B$4:$B$9,"&lt;&gt;"&amp;$P$21,$D$4:$D$9,$P19)</f>
        <v>0</v>
      </c>
      <c r="U19" s="25"/>
      <c r="V19" s="217">
        <f ca="1">Q19*FactorPts+(GDzero+R19)*FactorGD+S19*FactorFor</f>
        <v>60052020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Austria</v>
      </c>
      <c r="F20" s="905"/>
      <c r="G20" s="905"/>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-2</v>
      </c>
      <c r="S20" s="25">
        <f ca="1">SUMIFS($E$4:$E$9,$B$4:$B$9,$P20,$D$4:$D$9,"&lt;&gt;"&amp;$P$21)+SUMIFS($G$4:$G$9,$B$4:$B$9,"&lt;&gt;"&amp;$P$21,$D$4:$D$9,$P20)</f>
        <v>0</v>
      </c>
      <c r="T20" s="25">
        <f ca="1">SUMIFS($G$4:$G$9,$B$4:$B$9,$P20,$D$4:$D$9,"&lt;&gt;"&amp;$P$21)+SUMIFS($E$4:$E$9,$B$4:$B$9,"&lt;&gt;"&amp;$P$21,$D$4:$D$9,$P20)</f>
        <v>2</v>
      </c>
      <c r="U20" s="25"/>
      <c r="V20" s="217">
        <f ca="1">Q20*FactorPts+(GDzero+R20)*FactorGD+S20*FactorFor</f>
        <v>48000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75" thickBot="1">
      <c r="B21" s="36"/>
      <c r="C21" s="25"/>
      <c r="E21" s="899" t="str">
        <f>$P$7</f>
        <v>France</v>
      </c>
      <c r="F21" s="900"/>
      <c r="G21" s="900"/>
      <c r="H21" s="31">
        <f ca="1">SUMIFS($E$4:$E$9,$B$4:$B$9,$P$7,$D$4:$D$9,$P$4)+SUMIFS($G$4:$G$9,$B$4:$B$9,$P$4,$D$4:$D$9,$P$7)</f>
        <v>1</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-2</v>
      </c>
      <c r="S23" s="25">
        <f ca="1">SUMIFS($E$4:$E$9,$B$4:$B$9,$P23,$D$4:$D$9,"&lt;&gt;"&amp;$P$26)+SUMIFS($G$4:$G$9,$B$4:$B$9,"&lt;&gt;"&amp;$P$26,$D$4:$D$9,$P23)</f>
        <v>0</v>
      </c>
      <c r="T23" s="25">
        <f ca="1">SUMIFS($G$4:$G$9,$B$4:$B$9,$P23,$D$4:$D$9,"&lt;&gt;"&amp;$P$26)+SUMIFS($E$4:$E$9,$B$4:$B$9,"&lt;&gt;"&amp;$P$26,$D$4:$D$9,$P23)</f>
        <v>2</v>
      </c>
      <c r="U23" s="25"/>
      <c r="V23" s="217">
        <f ca="1">Q23*FactorPts+(GDzero+R23)*FactorGD+S23*FactorFor</f>
        <v>48000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0</v>
      </c>
      <c r="S24" s="25">
        <f ca="1">SUMIFS($E$4:$E$9,$B$4:$B$9,$P24,$D$4:$D$9,"&lt;&gt;"&amp;$P$26)+SUMIFS($G$4:$G$9,$B$4:$B$9,"&lt;&gt;"&amp;$P$26,$D$4:$D$9,$P24)</f>
        <v>1</v>
      </c>
      <c r="T24" s="25">
        <f ca="1">SUMIFS($G$4:$G$9,$B$4:$B$9,$P24,$D$4:$D$9,"&lt;&gt;"&amp;$P$26)+SUMIFS($E$4:$E$9,$B$4:$B$9,"&lt;&gt;"&amp;$P$26,$D$4:$D$9,$P24)</f>
        <v>1</v>
      </c>
      <c r="U24" s="25"/>
      <c r="V24" s="217">
        <f ca="1">Q24*FactorPts+(GDzero+R24)*FactorGD+S24*FactorFor</f>
        <v>30050010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2</v>
      </c>
      <c r="S25" s="25">
        <f ca="1">SUMIFS($E$4:$E$9,$B$4:$B$9,$P25,$D$4:$D$9,"&lt;&gt;"&amp;$P$26)+SUMIFS($G$4:$G$9,$B$4:$B$9,"&lt;&gt;"&amp;$P$26,$D$4:$D$9,$P25)</f>
        <v>2</v>
      </c>
      <c r="T25" s="25">
        <f ca="1">SUMIFS($G$4:$G$9,$B$4:$B$9,$P25,$D$4:$D$9,"&lt;&gt;"&amp;$P$26)+SUMIFS($E$4:$E$9,$B$4:$B$9,"&lt;&gt;"&amp;$P$26,$D$4:$D$9,$P25)</f>
        <v>0</v>
      </c>
      <c r="U25" s="25"/>
      <c r="V25" s="217">
        <f ca="1">Q25*FactorPts+(GDzero+R25)*FactorGD+S25*FactorFor</f>
        <v>60052020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3</v>
      </c>
      <c r="R28" s="25">
        <f ca="1">S28-T28</f>
        <v>0</v>
      </c>
      <c r="S28" s="25">
        <f ca="1">SUMIFS($E$4:$E$9,$B$4:$B$9,$P28,$D$4:$D$9,"&lt;&gt;"&amp;$P$31)+SUMIFS($G$4:$G$9,$B$4:$B$9,"&lt;&gt;"&amp;$P$31,$D$4:$D$9,$P28)</f>
        <v>1</v>
      </c>
      <c r="T28" s="25">
        <f ca="1">SUMIFS($G$4:$G$9,$B$4:$B$9,$P28,$D$4:$D$9,"&lt;&gt;"&amp;$P$31)+SUMIFS($E$4:$E$9,$B$4:$B$9,"&lt;&gt;"&amp;$P$31,$D$4:$D$9,$P28)</f>
        <v>1</v>
      </c>
      <c r="U28" s="25"/>
      <c r="V28" s="217">
        <f ca="1">Q28*FactorPts+(GDzero+R28)*FactorGD+S28*FactorFor</f>
        <v>30050010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-2</v>
      </c>
      <c r="S29" s="25">
        <f ca="1">SUMIFS($E$4:$E$9,$B$4:$B$9,$P29,$D$4:$D$9,"&lt;&gt;"&amp;$P$31)+SUMIFS($G$4:$G$9,$B$4:$B$9,"&lt;&gt;"&amp;$P$31,$D$4:$D$9,$P29)</f>
        <v>0</v>
      </c>
      <c r="T29" s="25">
        <f ca="1">SUMIFS($G$4:$G$9,$B$4:$B$9,$P29,$D$4:$D$9,"&lt;&gt;"&amp;$P$31)+SUMIFS($E$4:$E$9,$B$4:$B$9,"&lt;&gt;"&amp;$P$31,$D$4:$D$9,$P29)</f>
        <v>2</v>
      </c>
      <c r="U29" s="25"/>
      <c r="V29" s="217">
        <f ca="1">Q29*FactorPts+(GDzero+R29)*FactorGD+S29*FactorFor</f>
        <v>48000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2</v>
      </c>
      <c r="S30" s="25">
        <f ca="1">SUMIFS($E$4:$E$9,$B$4:$B$9,$P30,$D$4:$D$9,"&lt;&gt;"&amp;$P$31)+SUMIFS($G$4:$G$9,$B$4:$B$9,"&lt;&gt;"&amp;$P$31,$D$4:$D$9,$P30)</f>
        <v>2</v>
      </c>
      <c r="T30" s="25">
        <f ca="1">SUMIFS($G$4:$G$9,$B$4:$B$9,$P30,$D$4:$D$9,"&lt;&gt;"&amp;$P$31)+SUMIFS($E$4:$E$9,$B$4:$B$9,"&lt;&gt;"&amp;$P$31,$D$4:$D$9,$P30)</f>
        <v>0</v>
      </c>
      <c r="U30" s="25"/>
      <c r="V30" s="217">
        <f ca="1">Q30*FactorPts+(GDzero+R30)*FactorGD+S30*FactorFor</f>
        <v>60052020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0</v>
      </c>
      <c r="S33" s="25">
        <f ca="1">SUMIFS($E$4:$E$9,$B$4:$B$9,$P33,$D$4:$D$9,"&lt;&gt;"&amp;$P$36)+SUMIFS($G$4:$G$9,$B$4:$B$9,"&lt;&gt;"&amp;$P$36,$D$4:$D$9,$P33)</f>
        <v>1</v>
      </c>
      <c r="T33" s="25">
        <f ca="1">SUMIFS($G$4:$G$9,$B$4:$B$9,$P33,$D$4:$D$9,"&lt;&gt;"&amp;$P$36)+SUMIFS($E$4:$E$9,$B$4:$B$9,"&lt;&gt;"&amp;$P$36,$D$4:$D$9,$P33)</f>
        <v>1</v>
      </c>
      <c r="U33" s="25"/>
      <c r="V33" s="217">
        <f ca="1">Q33*FactorPts+(GDzero+R33)*FactorGD+S33*FactorFor</f>
        <v>30050010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-2</v>
      </c>
      <c r="S34" s="25">
        <f ca="1">SUMIFS($E$4:$E$9,$B$4:$B$9,$P34,$D$4:$D$9,"&lt;&gt;"&amp;$P$36)+SUMIFS($G$4:$G$9,$B$4:$B$9,"&lt;&gt;"&amp;$P$36,$D$4:$D$9,$P34)</f>
        <v>0</v>
      </c>
      <c r="T34" s="25">
        <f ca="1">SUMIFS($G$4:$G$9,$B$4:$B$9,$P34,$D$4:$D$9,"&lt;&gt;"&amp;$P$36)+SUMIFS($E$4:$E$9,$B$4:$B$9,"&lt;&gt;"&amp;$P$36,$D$4:$D$9,$P34)</f>
        <v>2</v>
      </c>
      <c r="U34" s="25"/>
      <c r="V34" s="217">
        <f ca="1">Q34*FactorPts+(GDzero+R34)*FactorGD+S34*FactorFor</f>
        <v>48000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c r="O35" s="25" t="s">
        <v>34</v>
      </c>
      <c r="P35" t="str">
        <f>$P$7</f>
        <v>France</v>
      </c>
      <c r="Q35" s="25">
        <f ca="1">SUMIFS($H$4:$H$9,$B$4:$B$9,$P35,$D$4:$D$9,"&lt;&gt;"&amp;$P$36)+SUMIFS($I$4:$I$9,$B$4:$B$9,"&lt;&gt;"&amp;$P$36,$D$4:$D$9,$P35)</f>
        <v>6</v>
      </c>
      <c r="R35" s="25">
        <f ca="1">S35-T35</f>
        <v>2</v>
      </c>
      <c r="S35" s="25">
        <f ca="1">SUMIFS($E$4:$E$9,$B$4:$B$9,$P35,$D$4:$D$9,"&lt;&gt;"&amp;$P$36)+SUMIFS($G$4:$G$9,$B$4:$B$9,"&lt;&gt;"&amp;$P$36,$D$4:$D$9,$P35)</f>
        <v>2</v>
      </c>
      <c r="T35" s="25">
        <f ca="1">SUMIFS($G$4:$G$9,$B$4:$B$9,$P35,$D$4:$D$9,"&lt;&gt;"&amp;$P$36)+SUMIFS($E$4:$E$9,$B$4:$B$9,"&lt;&gt;"&amp;$P$36,$D$4:$D$9,$P35)</f>
        <v>0</v>
      </c>
      <c r="U35" s="25"/>
      <c r="V35" s="217">
        <f ca="1">Q35*FactorPts+(GDzero+R35)*FactorGD+S35*FactorFor</f>
        <v>60052020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3</v>
      </c>
      <c r="S4" s="25">
        <f ca="1">SUMIF($B$4:$B$9,$P4,$E$4:$E$9)+SUMIF($D$4:$D$9,$P4,$G$4:$G$9)</f>
        <v>3</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90053030.003196403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1</v>
      </c>
      <c r="AC4" s="25" t="b">
        <f ca="1">(Q4+T4&gt;0)</f>
        <v>1</v>
      </c>
      <c r="AD4" s="228">
        <f ca="1">$Q4*FactorPts+(GDzero+$R4)*FactorGD+$S4*FactorFor</f>
        <v>90053030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3</v>
      </c>
      <c r="R5" s="25">
        <f ca="1">S5-T5</f>
        <v>-1</v>
      </c>
      <c r="S5" s="25">
        <f ca="1">SUMIF($B$4:$B$9,$P5,$E$4:$E$9)+SUMIF($D$4:$D$9,$P5,$G$4:$G$9)</f>
        <v>1</v>
      </c>
      <c r="T5" s="25">
        <f ca="1">SUMIF($B$4:$B$9,$P5,$G$4:$G$9)+SUMIF($D$4:$D$9,$P5,$E$4:$E$9)</f>
        <v>2</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30049010.001384303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3</v>
      </c>
      <c r="AC5" s="25" t="b">
        <f ca="1">(Q5+T5&gt;0)</f>
        <v>1</v>
      </c>
      <c r="AD5" s="228">
        <f ca="1">$Q5*FactorPts+(GDzero+$R5)*FactorGD+$S5*FactorFor</f>
        <v>30049010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Romania</v>
      </c>
      <c r="Q6" s="25">
        <f t="shared" ca="1" si="3"/>
        <v>0</v>
      </c>
      <c r="R6" s="25">
        <f ca="1">S6-T6</f>
        <v>-3</v>
      </c>
      <c r="S6" s="25">
        <f ca="1">SUMIF($B$4:$B$9,$P6,$E$4:$E$9)+SUMIF($D$4:$D$9,$P6,$G$4:$G$9)</f>
        <v>0</v>
      </c>
      <c r="T6" s="25">
        <f ca="1">SUMIF($B$4:$B$9,$P6,$G$4:$G$9)+SUMIF($D$4:$D$9,$P6,$E$4:$E$9)</f>
        <v>3</v>
      </c>
      <c r="U6" s="25">
        <f t="shared" ca="1" si="4"/>
        <v>0</v>
      </c>
      <c r="V6" s="421">
        <f ca="1">$Q6*FactorPts+(GDzero+$R6)*FactorGD+$S6*FactorFor+$U6*FactorWins+$W6*FactorDirC3+$X6*FactorDirC2+$Y6*FactorDirC43+$Z6*FactorDirC42+$AA6*FactorDirC42+$AB6*FactorFairPlay+$AE6*FactorPenalty+(100-$AF6)*($M$10&gt;0)*FactorRank+(8-ROW())*FactorRow</f>
        <v>47000.000492200001</v>
      </c>
      <c r="W6" s="25">
        <f t="shared" ca="1" si="5"/>
        <v>0</v>
      </c>
      <c r="X6" s="25">
        <f ca="1">IF($L20="",0,$L20)+SUMIFS($Z$18:$Z$35,$P$18:$P$35,$P6)</f>
        <v>0</v>
      </c>
      <c r="Y6">
        <f t="shared" ca="1" si="6"/>
        <v>0</v>
      </c>
      <c r="Z6">
        <f t="shared" ca="1" si="7"/>
        <v>0</v>
      </c>
      <c r="AA6" s="25">
        <f ca="1">IF($M20="",0,$M20)</f>
        <v>0</v>
      </c>
      <c r="AB6" s="25">
        <f>SUMIFS(FairPlayPoints1,FairPlayTeams1,$P6)+SUMIFS(FairPlayPoints2,FairPlayTeams2,$P6)</f>
        <v>4</v>
      </c>
      <c r="AC6" s="25" t="b">
        <f ca="1">(Q6+T6&gt;0)</f>
        <v>1</v>
      </c>
      <c r="AD6" s="228">
        <f ca="1">$Q6*FactorPts+(GDzero+$R6)*FactorGD+$S6*FactorFor</f>
        <v>47000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6</v>
      </c>
      <c r="R7" s="25">
        <f ca="1">S7-T7</f>
        <v>1</v>
      </c>
      <c r="S7" s="25">
        <f ca="1">SUMIF($B$4:$B$9,$P7,$E$4:$E$9)+SUMIF($D$4:$D$9,$P7,$G$4:$G$9)</f>
        <v>2</v>
      </c>
      <c r="T7" s="25">
        <f ca="1">SUMIF($B$4:$B$9,$P7,$G$4:$G$9)+SUMIF($D$4:$D$9,$P7,$E$4:$E$9)</f>
        <v>1</v>
      </c>
      <c r="U7" s="25">
        <f t="shared" ca="1" si="4"/>
        <v>2</v>
      </c>
      <c r="V7" s="421">
        <f ca="1">$Q7*FactorPts+(GDzero+$R7)*FactorGD+$S7*FactorFor+$U7*FactorWins+$W7*FactorDirC3+$X7*FactorDirC2+$Y7*FactorDirC43+$Z7*FactorDirC42+$AA7*FactorDirC42+$AB7*FactorFairPlay+$AE7*FactorPenalty+(100-$AF7)*($M$10&gt;0)*FactorRank+(8-ROW())*FactorRow</f>
        <v>60051020.002279095</v>
      </c>
      <c r="W7" s="25">
        <f t="shared" ca="1" si="5"/>
        <v>0</v>
      </c>
      <c r="X7" s="25">
        <f ca="1">IF($L21="",0,$L21)+SUMIFS($Z$18:$Z$35,$P$18:$P$35,$P7)</f>
        <v>0</v>
      </c>
      <c r="Y7">
        <f t="shared" ca="1" si="6"/>
        <v>0</v>
      </c>
      <c r="Z7">
        <f t="shared" ca="1" si="7"/>
        <v>0</v>
      </c>
      <c r="AA7" s="25">
        <f ca="1">IF($M21="",0,$M21)</f>
        <v>0</v>
      </c>
      <c r="AB7" s="25">
        <f>SUMIFS(FairPlayPoints1,FairPlayTeams1,$P7)+SUMIFS(FairPlayPoints2,FairPlayTeams2,$P7)</f>
        <v>2</v>
      </c>
      <c r="AC7" s="25" t="b">
        <f ca="1">(Q7+T7&gt;0)</f>
        <v>1</v>
      </c>
      <c r="AD7" s="228">
        <f ca="1">$Q7*FactorPts+(GDzero+$R7)*FactorGD+$S7*FactorFor</f>
        <v>60051020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Belgium</v>
      </c>
      <c r="Q11" s="192">
        <f t="shared" ca="1" si="8"/>
        <v>9</v>
      </c>
      <c r="R11" s="33">
        <f t="shared" ca="1" si="8"/>
        <v>3</v>
      </c>
      <c r="S11" s="33">
        <f t="shared" ca="1" si="8"/>
        <v>3</v>
      </c>
      <c r="T11" s="33">
        <f t="shared" ca="1" si="8"/>
        <v>0</v>
      </c>
      <c r="U11" s="33">
        <f t="shared" ca="1" si="8"/>
        <v>3</v>
      </c>
      <c r="V11" s="422">
        <f ca="1">LARGE($V$4:$V$7,ROW(A1))</f>
        <v>90053030.003196403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Ukraine</v>
      </c>
      <c r="Q12" s="99">
        <f t="shared" ca="1" si="8"/>
        <v>6</v>
      </c>
      <c r="R12" s="25">
        <f t="shared" ca="1" si="8"/>
        <v>1</v>
      </c>
      <c r="S12" s="25">
        <f t="shared" ca="1" si="8"/>
        <v>2</v>
      </c>
      <c r="T12" s="25">
        <f t="shared" ca="1" si="8"/>
        <v>1</v>
      </c>
      <c r="U12" s="25">
        <f t="shared" ca="1" si="8"/>
        <v>2</v>
      </c>
      <c r="V12" s="423">
        <f ca="1">LARGE($V$4:$V$7,ROW(A2))</f>
        <v>60051020.002279095</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3</v>
      </c>
      <c r="R13" s="25">
        <f t="shared" ca="1" si="11"/>
        <v>-1</v>
      </c>
      <c r="S13" s="25">
        <f t="shared" ca="1" si="8"/>
        <v>1</v>
      </c>
      <c r="T13" s="25">
        <f t="shared" ca="1" si="8"/>
        <v>2</v>
      </c>
      <c r="U13" s="25">
        <f t="shared" ca="1" si="11"/>
        <v>1</v>
      </c>
      <c r="V13" s="423">
        <f ca="1">LARGE($V$4:$V$7,ROW(A3))</f>
        <v>30049010.001384303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Romania</v>
      </c>
      <c r="Q14" s="193">
        <f t="shared" ca="1" si="11"/>
        <v>0</v>
      </c>
      <c r="R14" s="29">
        <f t="shared" ca="1" si="11"/>
        <v>-3</v>
      </c>
      <c r="S14" s="29">
        <f t="shared" ca="1" si="8"/>
        <v>0</v>
      </c>
      <c r="T14" s="29">
        <f t="shared" ca="1" si="8"/>
        <v>3</v>
      </c>
      <c r="U14" s="29">
        <f t="shared" ca="1" si="11"/>
        <v>0</v>
      </c>
      <c r="V14" s="424">
        <f ca="1">LARGE($V$4:$V$7,ROW(A4))</f>
        <v>47000.000492200001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Belgium</v>
      </c>
      <c r="F18" s="903"/>
      <c r="G18" s="903"/>
      <c r="H18" s="104"/>
      <c r="I18" s="33">
        <f ca="1">SUMIFS($E$4:$E$9,$B$4:$B$9,$P$4,$D$4:$D$9,$P$5)+SUMIFS($G$4:$G$9,$B$4:$B$9,$P$5,$D$4:$D$9,$P$4)</f>
        <v>1</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2</v>
      </c>
      <c r="S18" s="25">
        <f ca="1">SUMIFS($E$4:$E$9,$B$4:$B$9,$P18,$D$4:$D$9,"&lt;&gt;"&amp;$P$21)+SUMIFS($G$4:$G$9,$B$4:$B$9,"&lt;&gt;"&amp;$P$21,$D$4:$D$9,$P18)</f>
        <v>2</v>
      </c>
      <c r="T18" s="25">
        <f ca="1">SUMIFS($G$4:$G$9,$B$4:$B$9,$P18,$D$4:$D$9,"&lt;&gt;"&amp;$P$21)+SUMIFS($E$4:$E$9,$B$4:$B$9,"&lt;&gt;"&amp;$P$21,$D$4:$D$9,$P18)</f>
        <v>0</v>
      </c>
      <c r="U18" s="25"/>
      <c r="V18" s="217">
        <f ca="1">Q18*FactorPts+(GDzero+R18)*FactorGD+S18*FactorFor</f>
        <v>60052020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0</v>
      </c>
      <c r="S19" s="25">
        <f ca="1">SUMIFS($E$4:$E$9,$B$4:$B$9,$P19,$D$4:$D$9,"&lt;&gt;"&amp;$P$21)+SUMIFS($G$4:$G$9,$B$4:$B$9,"&lt;&gt;"&amp;$P$21,$D$4:$D$9,$P19)</f>
        <v>1</v>
      </c>
      <c r="T19" s="25">
        <f ca="1">SUMIFS($G$4:$G$9,$B$4:$B$9,$P19,$D$4:$D$9,"&lt;&gt;"&amp;$P$21)+SUMIFS($E$4:$E$9,$B$4:$B$9,"&lt;&gt;"&amp;$P$21,$D$4:$D$9,$P19)</f>
        <v>1</v>
      </c>
      <c r="U19" s="25"/>
      <c r="V19" s="217">
        <f ca="1">Q19*FactorPts+(GDzero+R19)*FactorGD+S19*FactorFor</f>
        <v>30050010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-2</v>
      </c>
      <c r="S20" s="25">
        <f ca="1">SUMIFS($E$4:$E$9,$B$4:$B$9,$P20,$D$4:$D$9,"&lt;&gt;"&amp;$P$21)+SUMIFS($G$4:$G$9,$B$4:$B$9,"&lt;&gt;"&amp;$P$21,$D$4:$D$9,$P20)</f>
        <v>0</v>
      </c>
      <c r="T20" s="25">
        <f ca="1">SUMIFS($G$4:$G$9,$B$4:$B$9,$P20,$D$4:$D$9,"&lt;&gt;"&amp;$P$21)+SUMIFS($E$4:$E$9,$B$4:$B$9,"&lt;&gt;"&amp;$P$21,$D$4:$D$9,$P20)</f>
        <v>2</v>
      </c>
      <c r="U20" s="25"/>
      <c r="V20" s="217">
        <f ca="1">Q20*FactorPts+(GDzero+R20)*FactorGD+S20*FactorFor</f>
        <v>48000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75" thickBot="1">
      <c r="B21" s="36"/>
      <c r="C21" s="25"/>
      <c r="E21" s="899" t="str">
        <f>$P$7</f>
        <v>Ukraine</v>
      </c>
      <c r="F21" s="900"/>
      <c r="G21" s="900"/>
      <c r="H21" s="31">
        <f ca="1">SUMIFS($E$4:$E$9,$B$4:$B$9,$P$7,$D$4:$D$9,$P$4)+SUMIFS($G$4:$G$9,$B$4:$B$9,$P$4,$D$4:$D$9,$P$7)</f>
        <v>0</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2</v>
      </c>
      <c r="S23" s="25">
        <f ca="1">SUMIFS($E$4:$E$9,$B$4:$B$9,$P23,$D$4:$D$9,"&lt;&gt;"&amp;$P$26)+SUMIFS($G$4:$G$9,$B$4:$B$9,"&lt;&gt;"&amp;$P$26,$D$4:$D$9,$P23)</f>
        <v>2</v>
      </c>
      <c r="T23" s="25">
        <f ca="1">SUMIFS($G$4:$G$9,$B$4:$B$9,$P23,$D$4:$D$9,"&lt;&gt;"&amp;$P$26)+SUMIFS($E$4:$E$9,$B$4:$B$9,"&lt;&gt;"&amp;$P$26,$D$4:$D$9,$P23)</f>
        <v>0</v>
      </c>
      <c r="U23" s="25"/>
      <c r="V23" s="217">
        <f ca="1">Q23*FactorPts+(GDzero+R23)*FactorGD+S23*FactorFor</f>
        <v>60052020</v>
      </c>
      <c r="W23" s="25">
        <f ca="1">RANK(V23,V$23:V$25,1)</f>
        <v>3</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0</v>
      </c>
      <c r="R24" s="25">
        <f ca="1">S24-T24</f>
        <v>-2</v>
      </c>
      <c r="S24" s="25">
        <f ca="1">SUMIFS($E$4:$E$9,$B$4:$B$9,$P24,$D$4:$D$9,"&lt;&gt;"&amp;$P$26)+SUMIFS($G$4:$G$9,$B$4:$B$9,"&lt;&gt;"&amp;$P$26,$D$4:$D$9,$P24)</f>
        <v>0</v>
      </c>
      <c r="T24" s="25">
        <f ca="1">SUMIFS($G$4:$G$9,$B$4:$B$9,$P24,$D$4:$D$9,"&lt;&gt;"&amp;$P$26)+SUMIFS($E$4:$E$9,$B$4:$B$9,"&lt;&gt;"&amp;$P$26,$D$4:$D$9,$P24)</f>
        <v>2</v>
      </c>
      <c r="U24" s="25"/>
      <c r="V24" s="217">
        <f ca="1">Q24*FactorPts+(GDzero+R24)*FactorGD+S24*FactorFor</f>
        <v>48000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0</v>
      </c>
      <c r="S25" s="25">
        <f ca="1">SUMIFS($E$4:$E$9,$B$4:$B$9,$P25,$D$4:$D$9,"&lt;&gt;"&amp;$P$26)+SUMIFS($G$4:$G$9,$B$4:$B$9,"&lt;&gt;"&amp;$P$26,$D$4:$D$9,$P25)</f>
        <v>1</v>
      </c>
      <c r="T25" s="25">
        <f ca="1">SUMIFS($G$4:$G$9,$B$4:$B$9,$P25,$D$4:$D$9,"&lt;&gt;"&amp;$P$26)+SUMIFS($E$4:$E$9,$B$4:$B$9,"&lt;&gt;"&amp;$P$26,$D$4:$D$9,$P25)</f>
        <v>1</v>
      </c>
      <c r="U25" s="25"/>
      <c r="V25" s="217">
        <f ca="1">Q25*FactorPts+(GDzero+R25)*FactorGD+S25*FactorFor</f>
        <v>30050010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2</v>
      </c>
      <c r="S28" s="25">
        <f ca="1">SUMIFS($E$4:$E$9,$B$4:$B$9,$P28,$D$4:$D$9,"&lt;&gt;"&amp;$P$31)+SUMIFS($G$4:$G$9,$B$4:$B$9,"&lt;&gt;"&amp;$P$31,$D$4:$D$9,$P28)</f>
        <v>2</v>
      </c>
      <c r="T28" s="25">
        <f ca="1">SUMIFS($G$4:$G$9,$B$4:$B$9,$P28,$D$4:$D$9,"&lt;&gt;"&amp;$P$31)+SUMIFS($E$4:$E$9,$B$4:$B$9,"&lt;&gt;"&amp;$P$31,$D$4:$D$9,$P28)</f>
        <v>0</v>
      </c>
      <c r="U28" s="25"/>
      <c r="V28" s="217">
        <f ca="1">Q28*FactorPts+(GDzero+R28)*FactorGD+S28*FactorFor</f>
        <v>60052020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-2</v>
      </c>
      <c r="S29" s="25">
        <f ca="1">SUMIFS($E$4:$E$9,$B$4:$B$9,$P29,$D$4:$D$9,"&lt;&gt;"&amp;$P$31)+SUMIFS($G$4:$G$9,$B$4:$B$9,"&lt;&gt;"&amp;$P$31,$D$4:$D$9,$P29)</f>
        <v>0</v>
      </c>
      <c r="T29" s="25">
        <f ca="1">SUMIFS($G$4:$G$9,$B$4:$B$9,$P29,$D$4:$D$9,"&lt;&gt;"&amp;$P$31)+SUMIFS($E$4:$E$9,$B$4:$B$9,"&lt;&gt;"&amp;$P$31,$D$4:$D$9,$P29)</f>
        <v>2</v>
      </c>
      <c r="U29" s="25"/>
      <c r="V29" s="217">
        <f ca="1">Q29*FactorPts+(GDzero+R29)*FactorGD+S29*FactorFor</f>
        <v>48000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0</v>
      </c>
      <c r="S30" s="25">
        <f ca="1">SUMIFS($E$4:$E$9,$B$4:$B$9,$P30,$D$4:$D$9,"&lt;&gt;"&amp;$P$31)+SUMIFS($G$4:$G$9,$B$4:$B$9,"&lt;&gt;"&amp;$P$31,$D$4:$D$9,$P30)</f>
        <v>1</v>
      </c>
      <c r="T30" s="25">
        <f ca="1">SUMIFS($G$4:$G$9,$B$4:$B$9,$P30,$D$4:$D$9,"&lt;&gt;"&amp;$P$31)+SUMIFS($E$4:$E$9,$B$4:$B$9,"&lt;&gt;"&amp;$P$31,$D$4:$D$9,$P30)</f>
        <v>1</v>
      </c>
      <c r="U30" s="25"/>
      <c r="V30" s="217">
        <f ca="1">Q30*FactorPts+(GDzero+R30)*FactorGD+S30*FactorFor</f>
        <v>30050010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3</v>
      </c>
      <c r="R33" s="25">
        <f ca="1">S33-T33</f>
        <v>0</v>
      </c>
      <c r="S33" s="25">
        <f ca="1">SUMIFS($E$4:$E$9,$B$4:$B$9,$P33,$D$4:$D$9,"&lt;&gt;"&amp;$P$36)+SUMIFS($G$4:$G$9,$B$4:$B$9,"&lt;&gt;"&amp;$P$36,$D$4:$D$9,$P33)</f>
        <v>1</v>
      </c>
      <c r="T33" s="25">
        <f ca="1">SUMIFS($G$4:$G$9,$B$4:$B$9,$P33,$D$4:$D$9,"&lt;&gt;"&amp;$P$36)+SUMIFS($E$4:$E$9,$B$4:$B$9,"&lt;&gt;"&amp;$P$36,$D$4:$D$9,$P33)</f>
        <v>1</v>
      </c>
      <c r="U33" s="25"/>
      <c r="V33" s="217">
        <f ca="1">Q33*FactorPts+(GDzero+R33)*FactorGD+S33*FactorFor</f>
        <v>30050010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0</v>
      </c>
      <c r="R34" s="25">
        <f ca="1">S34-T34</f>
        <v>-2</v>
      </c>
      <c r="S34" s="25">
        <f ca="1">SUMIFS($E$4:$E$9,$B$4:$B$9,$P34,$D$4:$D$9,"&lt;&gt;"&amp;$P$36)+SUMIFS($G$4:$G$9,$B$4:$B$9,"&lt;&gt;"&amp;$P$36,$D$4:$D$9,$P34)</f>
        <v>0</v>
      </c>
      <c r="T34" s="25">
        <f ca="1">SUMIFS($G$4:$G$9,$B$4:$B$9,$P34,$D$4:$D$9,"&lt;&gt;"&amp;$P$36)+SUMIFS($E$4:$E$9,$B$4:$B$9,"&lt;&gt;"&amp;$P$36,$D$4:$D$9,$P34)</f>
        <v>2</v>
      </c>
      <c r="U34" s="25"/>
      <c r="V34" s="217">
        <f ca="1">Q34*FactorPts+(GDzero+R34)*FactorGD+S34*FactorFor</f>
        <v>48000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c r="O35" s="25" t="s">
        <v>34</v>
      </c>
      <c r="P35" t="str">
        <f>$P$7</f>
        <v>Ukraine</v>
      </c>
      <c r="Q35" s="25">
        <f ca="1">SUMIFS($H$4:$H$9,$B$4:$B$9,$P35,$D$4:$D$9,"&lt;&gt;"&amp;$P$36)+SUMIFS($I$4:$I$9,$B$4:$B$9,"&lt;&gt;"&amp;$P$36,$D$4:$D$9,$P35)</f>
        <v>6</v>
      </c>
      <c r="R35" s="25">
        <f ca="1">S35-T35</f>
        <v>2</v>
      </c>
      <c r="S35" s="25">
        <f ca="1">SUMIFS($E$4:$E$9,$B$4:$B$9,$P35,$D$4:$D$9,"&lt;&gt;"&amp;$P$36)+SUMIFS($G$4:$G$9,$B$4:$B$9,"&lt;&gt;"&amp;$P$36,$D$4:$D$9,$P35)</f>
        <v>2</v>
      </c>
      <c r="T35" s="25">
        <f ca="1">SUMIFS($G$4:$G$9,$B$4:$B$9,$P35,$D$4:$D$9,"&lt;&gt;"&amp;$P$36)+SUMIFS($E$4:$E$9,$B$4:$B$9,"&lt;&gt;"&amp;$P$36,$D$4:$D$9,$P35)</f>
        <v>0</v>
      </c>
      <c r="U35" s="25"/>
      <c r="V35" s="217">
        <f ca="1">Q35*FactorPts+(GDzero+R35)*FactorGD+S35*FactorFor</f>
        <v>60052020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570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6</v>
      </c>
      <c r="R4" s="25">
        <f ca="1">S4-T4</f>
        <v>1</v>
      </c>
      <c r="S4" s="25">
        <f ca="1">SUMIF($B$4:$B$9,$P4,$E$4:$E$9)+SUMIF($D$4:$D$9,$P4,$G$4:$G$9)</f>
        <v>2</v>
      </c>
      <c r="T4" s="25">
        <f ca="1">SUMIF($B$4:$B$9,$P4,$G$4:$G$9)+SUMIF($D$4:$D$9,$P4,$E$4:$E$9)</f>
        <v>1</v>
      </c>
      <c r="U4" s="25">
        <f ca="1">COUNTIFS($B$4:$B$9,$P4,$H$4:$H$9,"=3")+COUNTIFS($D$4:$D$9,$P4,$I$4:$I$9,"=3")</f>
        <v>2</v>
      </c>
      <c r="V4" s="421">
        <f ca="1">$Q4*FactorPts+(GDzero+$R4)*FactorGD+$S4*FactorFor+$U4*FactorWins+$W4*FactorDirC3+$X4*FactorDirC2+$Y4*FactorDirC43+$Z4*FactorDirC42+$AA4*FactorDirC42+$AB4*FactorFairPlay+$AE4*FactorPenalty+(100-$AF4)*($M$10&gt;0)*FactorRank+(8-ROW())*FactorRow</f>
        <v>60051020.002393395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3</v>
      </c>
      <c r="AC4" s="25" t="b">
        <f ca="1">(Q4+T4&gt;0)</f>
        <v>1</v>
      </c>
      <c r="AD4" s="228">
        <f ca="1">$Q4*FactorPts+(GDzero+$R4)*FactorGD+$S4*FactorFor</f>
        <v>60051020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-3</v>
      </c>
      <c r="S5" s="25">
        <f ca="1">SUMIF($B$4:$B$9,$P5,$E$4:$E$9)+SUMIF($D$4:$D$9,$P5,$G$4:$G$9)</f>
        <v>0</v>
      </c>
      <c r="T5" s="25">
        <f ca="1">SUMIF($B$4:$B$9,$P5,$G$4:$G$9)+SUMIF($D$4:$D$9,$P5,$E$4:$E$9)</f>
        <v>3</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47000.0004663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4</v>
      </c>
      <c r="AC5" s="25" t="b">
        <f ca="1">(Q5+T5&gt;0)</f>
        <v>1</v>
      </c>
      <c r="AD5" s="228">
        <f ca="1">$Q5*FactorPts+(GDzero+$R5)*FactorGD+$S5*FactorFor</f>
        <v>47000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Portugal</v>
      </c>
      <c r="Q6" s="25">
        <f t="shared" ca="1" si="3"/>
        <v>9</v>
      </c>
      <c r="R6" s="25">
        <f ca="1">S6-T6</f>
        <v>3</v>
      </c>
      <c r="S6" s="25">
        <f ca="1">SUMIF($B$4:$B$9,$P6,$E$4:$E$9)+SUMIF($D$4:$D$9,$P6,$G$4:$G$9)</f>
        <v>3</v>
      </c>
      <c r="T6" s="25">
        <f ca="1">SUMIF($B$4:$B$9,$P6,$G$4:$G$9)+SUMIF($D$4:$D$9,$P6,$E$4:$E$9)</f>
        <v>0</v>
      </c>
      <c r="U6" s="25">
        <f t="shared" ca="1" si="4"/>
        <v>3</v>
      </c>
      <c r="V6" s="421">
        <f ca="1">$Q6*FactorPts+(GDzero+$R6)*FactorGD+$S6*FactorFor+$U6*FactorWins+$W6*FactorDirC3+$X6*FactorDirC2+$Y6*FactorDirC43+$Z6*FactorDirC42+$AA6*FactorDirC42+$AB6*FactorFairPlay+$AE6*FactorPenalty+(100-$AF6)*($M$10&gt;0)*FactorRank+(8-ROW())*FactorRow</f>
        <v>90053030.003199205</v>
      </c>
      <c r="W6" s="25">
        <f t="shared" ca="1" si="5"/>
        <v>0</v>
      </c>
      <c r="X6" s="25">
        <f ca="1">IF($L20="",0,$L20)+SUMIFS($Z$18:$Z$35,$P$18:$P$35,$P6)</f>
        <v>0</v>
      </c>
      <c r="Y6">
        <f t="shared" ca="1" si="6"/>
        <v>0</v>
      </c>
      <c r="Z6">
        <f t="shared" ca="1" si="7"/>
        <v>0</v>
      </c>
      <c r="AA6" s="25">
        <f ca="1">IF($M20="",0,$M20)</f>
        <v>0</v>
      </c>
      <c r="AB6" s="25">
        <f>SUMIFS(FairPlayPoints1,FairPlayTeams1,$P6)+SUMIFS(FairPlayPoints2,FairPlayTeams2,$P6)</f>
        <v>1</v>
      </c>
      <c r="AC6" s="25" t="b">
        <f ca="1">(Q6+T6&gt;0)</f>
        <v>1</v>
      </c>
      <c r="AD6" s="228">
        <f ca="1">$Q6*FactorPts+(GDzero+$R6)*FactorGD+$S6*FactorFor</f>
        <v>90053030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Czechia</v>
      </c>
      <c r="Q7" s="25">
        <f t="shared" ca="1" si="3"/>
        <v>3</v>
      </c>
      <c r="R7" s="25">
        <f ca="1">S7-T7</f>
        <v>-1</v>
      </c>
      <c r="S7" s="25">
        <f ca="1">SUMIF($B$4:$B$9,$P7,$E$4:$E$9)+SUMIF($D$4:$D$9,$P7,$G$4:$G$9)</f>
        <v>1</v>
      </c>
      <c r="T7" s="25">
        <f ca="1">SUMIF($B$4:$B$9,$P7,$G$4:$G$9)+SUMIF($D$4:$D$9,$P7,$E$4:$E$9)</f>
        <v>2</v>
      </c>
      <c r="U7" s="25">
        <f t="shared" ca="1" si="4"/>
        <v>1</v>
      </c>
      <c r="V7" s="421">
        <f ca="1">$Q7*FactorPts+(GDzero+$R7)*FactorGD+$S7*FactorFor+$U7*FactorWins+$W7*FactorDirC3+$X7*FactorDirC2+$Y7*FactorDirC43+$Z7*FactorDirC42+$AA7*FactorDirC42+$AB7*FactorFairPlay+$AE7*FactorPenalty+(100-$AF7)*($M$10&gt;0)*FactorRank+(8-ROW())*FactorRow</f>
        <v>30049010.001283098</v>
      </c>
      <c r="W7" s="25">
        <f t="shared" ca="1" si="5"/>
        <v>0</v>
      </c>
      <c r="X7" s="25">
        <f ca="1">IF($L21="",0,$L21)+SUMIFS($Z$18:$Z$35,$P$18:$P$35,$P7)</f>
        <v>0</v>
      </c>
      <c r="Y7">
        <f t="shared" ca="1" si="6"/>
        <v>0</v>
      </c>
      <c r="Z7">
        <f t="shared" ca="1" si="7"/>
        <v>0</v>
      </c>
      <c r="AA7" s="25">
        <f ca="1">IF($M21="",0,$M21)</f>
        <v>0</v>
      </c>
      <c r="AB7" s="25">
        <f>SUMIFS(FairPlayPoints1,FairPlayTeams1,$P7)+SUMIFS(FairPlayPoints2,FairPlayTeams2,$P7)</f>
        <v>2</v>
      </c>
      <c r="AC7" s="25" t="b">
        <f ca="1">(Q7+T7&gt;0)</f>
        <v>1</v>
      </c>
      <c r="AD7" s="228">
        <f ca="1">$Q7*FactorPts+(GDzero+$R7)*FactorGD+$S7*FactorFor</f>
        <v>30049010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1</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Portugal</v>
      </c>
      <c r="Q11" s="192">
        <f t="shared" ca="1" si="8"/>
        <v>9</v>
      </c>
      <c r="R11" s="33">
        <f t="shared" ca="1" si="8"/>
        <v>3</v>
      </c>
      <c r="S11" s="33">
        <f t="shared" ca="1" si="8"/>
        <v>3</v>
      </c>
      <c r="T11" s="33">
        <f t="shared" ca="1" si="8"/>
        <v>0</v>
      </c>
      <c r="U11" s="33">
        <f t="shared" ca="1" si="8"/>
        <v>3</v>
      </c>
      <c r="V11" s="422">
        <f ca="1">LARGE($V$4:$V$7,ROW(A1))</f>
        <v>90053030.003199205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Türkiye</v>
      </c>
      <c r="Q12" s="99">
        <f t="shared" ca="1" si="8"/>
        <v>6</v>
      </c>
      <c r="R12" s="25">
        <f t="shared" ca="1" si="8"/>
        <v>1</v>
      </c>
      <c r="S12" s="25">
        <f t="shared" ca="1" si="8"/>
        <v>2</v>
      </c>
      <c r="T12" s="25">
        <f t="shared" ca="1" si="8"/>
        <v>1</v>
      </c>
      <c r="U12" s="25">
        <f t="shared" ca="1" si="8"/>
        <v>2</v>
      </c>
      <c r="V12" s="423">
        <f ca="1">LARGE($V$4:$V$7,ROW(A2))</f>
        <v>60051020.002393395</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3</v>
      </c>
      <c r="R13" s="25">
        <f t="shared" ca="1" si="11"/>
        <v>-1</v>
      </c>
      <c r="S13" s="25">
        <f t="shared" ca="1" si="8"/>
        <v>1</v>
      </c>
      <c r="T13" s="25">
        <f t="shared" ca="1" si="8"/>
        <v>2</v>
      </c>
      <c r="U13" s="25">
        <f t="shared" ca="1" si="11"/>
        <v>1</v>
      </c>
      <c r="V13" s="423">
        <f ca="1">LARGE($V$4:$V$7,ROW(A3))</f>
        <v>30049010.001283098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Georgia</v>
      </c>
      <c r="Q14" s="193">
        <f t="shared" ca="1" si="11"/>
        <v>0</v>
      </c>
      <c r="R14" s="29">
        <f t="shared" ca="1" si="11"/>
        <v>-3</v>
      </c>
      <c r="S14" s="29">
        <f t="shared" ca="1" si="8"/>
        <v>0</v>
      </c>
      <c r="T14" s="29">
        <f t="shared" ca="1" si="8"/>
        <v>3</v>
      </c>
      <c r="U14" s="29">
        <f t="shared" ca="1" si="11"/>
        <v>0</v>
      </c>
      <c r="V14" s="424">
        <f ca="1">LARGE($V$4:$V$7,ROW(A4))</f>
        <v>47000.0004663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Türkiye</v>
      </c>
      <c r="F18" s="903"/>
      <c r="G18" s="903"/>
      <c r="H18" s="104"/>
      <c r="I18" s="33">
        <f ca="1">SUMIFS($E$4:$E$9,$B$4:$B$9,$P$4,$D$4:$D$9,$P$5)+SUMIFS($G$4:$G$9,$B$4:$B$9,$P$5,$D$4:$D$9,$P$4)</f>
        <v>1</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0</v>
      </c>
      <c r="S18" s="25">
        <f ca="1">SUMIFS($E$4:$E$9,$B$4:$B$9,$P18,$D$4:$D$9,"&lt;&gt;"&amp;$P$21)+SUMIFS($G$4:$G$9,$B$4:$B$9,"&lt;&gt;"&amp;$P$21,$D$4:$D$9,$P18)</f>
        <v>1</v>
      </c>
      <c r="T18" s="25">
        <f ca="1">SUMIFS($G$4:$G$9,$B$4:$B$9,$P18,$D$4:$D$9,"&lt;&gt;"&amp;$P$21)+SUMIFS($E$4:$E$9,$B$4:$B$9,"&lt;&gt;"&amp;$P$21,$D$4:$D$9,$P18)</f>
        <v>1</v>
      </c>
      <c r="U18" s="25"/>
      <c r="V18" s="217">
        <f ca="1">Q18*FactorPts+(GDzero+R18)*FactorGD+S18*FactorFor</f>
        <v>30050010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-2</v>
      </c>
      <c r="S19" s="25">
        <f ca="1">SUMIFS($E$4:$E$9,$B$4:$B$9,$P19,$D$4:$D$9,"&lt;&gt;"&amp;$P$21)+SUMIFS($G$4:$G$9,$B$4:$B$9,"&lt;&gt;"&amp;$P$21,$D$4:$D$9,$P19)</f>
        <v>0</v>
      </c>
      <c r="T19" s="25">
        <f ca="1">SUMIFS($G$4:$G$9,$B$4:$B$9,$P19,$D$4:$D$9,"&lt;&gt;"&amp;$P$21)+SUMIFS($E$4:$E$9,$B$4:$B$9,"&lt;&gt;"&amp;$P$21,$D$4:$D$9,$P19)</f>
        <v>2</v>
      </c>
      <c r="U19" s="25"/>
      <c r="V19" s="217">
        <f ca="1">Q19*FactorPts+(GDzero+R19)*FactorGD+S19*FactorFor</f>
        <v>48000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1</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2</v>
      </c>
      <c r="S20" s="25">
        <f ca="1">SUMIFS($E$4:$E$9,$B$4:$B$9,$P20,$D$4:$D$9,"&lt;&gt;"&amp;$P$21)+SUMIFS($G$4:$G$9,$B$4:$B$9,"&lt;&gt;"&amp;$P$21,$D$4:$D$9,$P20)</f>
        <v>2</v>
      </c>
      <c r="T20" s="25">
        <f ca="1">SUMIFS($G$4:$G$9,$B$4:$B$9,$P20,$D$4:$D$9,"&lt;&gt;"&amp;$P$21)+SUMIFS($E$4:$E$9,$B$4:$B$9,"&lt;&gt;"&amp;$P$21,$D$4:$D$9,$P20)</f>
        <v>0</v>
      </c>
      <c r="U20" s="25"/>
      <c r="V20" s="217">
        <f ca="1">Q20*FactorPts+(GDzero+R20)*FactorGD+S20*FactorFor</f>
        <v>60052020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75" thickBot="1">
      <c r="B21" s="36"/>
      <c r="C21" s="25"/>
      <c r="E21" s="899" t="str">
        <f>$P$7</f>
        <v>Czechia</v>
      </c>
      <c r="F21" s="900"/>
      <c r="G21" s="900"/>
      <c r="H21" s="31">
        <f ca="1">SUMIFS($E$4:$E$9,$B$4:$B$9,$P$7,$D$4:$D$9,$P$4)+SUMIFS($G$4:$G$9,$B$4:$B$9,$P$4,$D$4:$D$9,$P$7)</f>
        <v>0</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6</v>
      </c>
      <c r="R23" s="25">
        <f ca="1">S23-T23</f>
        <v>2</v>
      </c>
      <c r="S23" s="25">
        <f ca="1">SUMIFS($E$4:$E$9,$B$4:$B$9,$P23,$D$4:$D$9,"&lt;&gt;"&amp;$P$26)+SUMIFS($G$4:$G$9,$B$4:$B$9,"&lt;&gt;"&amp;$P$26,$D$4:$D$9,$P23)</f>
        <v>2</v>
      </c>
      <c r="T23" s="25">
        <f ca="1">SUMIFS($G$4:$G$9,$B$4:$B$9,$P23,$D$4:$D$9,"&lt;&gt;"&amp;$P$26)+SUMIFS($E$4:$E$9,$B$4:$B$9,"&lt;&gt;"&amp;$P$26,$D$4:$D$9,$P23)</f>
        <v>0</v>
      </c>
      <c r="U23" s="25"/>
      <c r="V23" s="217">
        <f ca="1">Q23*FactorPts+(GDzero+R23)*FactorGD+S23*FactorFor</f>
        <v>60052020</v>
      </c>
      <c r="W23" s="25">
        <f ca="1">RANK(V23,V$23:V$25,1)</f>
        <v>3</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-2</v>
      </c>
      <c r="S24" s="25">
        <f ca="1">SUMIFS($E$4:$E$9,$B$4:$B$9,$P24,$D$4:$D$9,"&lt;&gt;"&amp;$P$26)+SUMIFS($G$4:$G$9,$B$4:$B$9,"&lt;&gt;"&amp;$P$26,$D$4:$D$9,$P24)</f>
        <v>0</v>
      </c>
      <c r="T24" s="25">
        <f ca="1">SUMIFS($G$4:$G$9,$B$4:$B$9,$P24,$D$4:$D$9,"&lt;&gt;"&amp;$P$26)+SUMIFS($E$4:$E$9,$B$4:$B$9,"&lt;&gt;"&amp;$P$26,$D$4:$D$9,$P24)</f>
        <v>2</v>
      </c>
      <c r="U24" s="25"/>
      <c r="V24" s="217">
        <f ca="1">Q24*FactorPts+(GDzero+R24)*FactorGD+S24*FactorFor</f>
        <v>48000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3</v>
      </c>
      <c r="R25" s="25">
        <f ca="1">S25-T25</f>
        <v>0</v>
      </c>
      <c r="S25" s="25">
        <f ca="1">SUMIFS($E$4:$E$9,$B$4:$B$9,$P25,$D$4:$D$9,"&lt;&gt;"&amp;$P$26)+SUMIFS($G$4:$G$9,$B$4:$B$9,"&lt;&gt;"&amp;$P$26,$D$4:$D$9,$P25)</f>
        <v>1</v>
      </c>
      <c r="T25" s="25">
        <f ca="1">SUMIFS($G$4:$G$9,$B$4:$B$9,$P25,$D$4:$D$9,"&lt;&gt;"&amp;$P$26)+SUMIFS($E$4:$E$9,$B$4:$B$9,"&lt;&gt;"&amp;$P$26,$D$4:$D$9,$P25)</f>
        <v>1</v>
      </c>
      <c r="U25" s="25"/>
      <c r="V25" s="217">
        <f ca="1">Q25*FactorPts+(GDzero+R25)*FactorGD+S25*FactorFor</f>
        <v>30050010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3</v>
      </c>
      <c r="R28" s="25">
        <f ca="1">S28-T28</f>
        <v>0</v>
      </c>
      <c r="S28" s="25">
        <f ca="1">SUMIFS($E$4:$E$9,$B$4:$B$9,$P28,$D$4:$D$9,"&lt;&gt;"&amp;$P$31)+SUMIFS($G$4:$G$9,$B$4:$B$9,"&lt;&gt;"&amp;$P$31,$D$4:$D$9,$P28)</f>
        <v>1</v>
      </c>
      <c r="T28" s="25">
        <f ca="1">SUMIFS($G$4:$G$9,$B$4:$B$9,$P28,$D$4:$D$9,"&lt;&gt;"&amp;$P$31)+SUMIFS($E$4:$E$9,$B$4:$B$9,"&lt;&gt;"&amp;$P$31,$D$4:$D$9,$P28)</f>
        <v>1</v>
      </c>
      <c r="U28" s="25"/>
      <c r="V28" s="217">
        <f ca="1">Q28*FactorPts+(GDzero+R28)*FactorGD+S28*FactorFor</f>
        <v>30050010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2</v>
      </c>
      <c r="S29" s="25">
        <f ca="1">SUMIFS($E$4:$E$9,$B$4:$B$9,$P29,$D$4:$D$9,"&lt;&gt;"&amp;$P$31)+SUMIFS($G$4:$G$9,$B$4:$B$9,"&lt;&gt;"&amp;$P$31,$D$4:$D$9,$P29)</f>
        <v>2</v>
      </c>
      <c r="T29" s="25">
        <f ca="1">SUMIFS($G$4:$G$9,$B$4:$B$9,$P29,$D$4:$D$9,"&lt;&gt;"&amp;$P$31)+SUMIFS($E$4:$E$9,$B$4:$B$9,"&lt;&gt;"&amp;$P$31,$D$4:$D$9,$P29)</f>
        <v>0</v>
      </c>
      <c r="U29" s="25"/>
      <c r="V29" s="217">
        <f ca="1">Q29*FactorPts+(GDzero+R29)*FactorGD+S29*FactorFor</f>
        <v>60052020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-2</v>
      </c>
      <c r="S30" s="25">
        <f ca="1">SUMIFS($E$4:$E$9,$B$4:$B$9,$P30,$D$4:$D$9,"&lt;&gt;"&amp;$P$31)+SUMIFS($G$4:$G$9,$B$4:$B$9,"&lt;&gt;"&amp;$P$31,$D$4:$D$9,$P30)</f>
        <v>0</v>
      </c>
      <c r="T30" s="25">
        <f ca="1">SUMIFS($G$4:$G$9,$B$4:$B$9,$P30,$D$4:$D$9,"&lt;&gt;"&amp;$P$31)+SUMIFS($E$4:$E$9,$B$4:$B$9,"&lt;&gt;"&amp;$P$31,$D$4:$D$9,$P30)</f>
        <v>2</v>
      </c>
      <c r="U30" s="25"/>
      <c r="V30" s="217">
        <f ca="1">Q30*FactorPts+(GDzero+R30)*FactorGD+S30*FactorFor</f>
        <v>48000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-2</v>
      </c>
      <c r="S33" s="25">
        <f ca="1">SUMIFS($E$4:$E$9,$B$4:$B$9,$P33,$D$4:$D$9,"&lt;&gt;"&amp;$P$36)+SUMIFS($G$4:$G$9,$B$4:$B$9,"&lt;&gt;"&amp;$P$36,$D$4:$D$9,$P33)</f>
        <v>0</v>
      </c>
      <c r="T33" s="25">
        <f ca="1">SUMIFS($G$4:$G$9,$B$4:$B$9,$P33,$D$4:$D$9,"&lt;&gt;"&amp;$P$36)+SUMIFS($E$4:$E$9,$B$4:$B$9,"&lt;&gt;"&amp;$P$36,$D$4:$D$9,$P33)</f>
        <v>2</v>
      </c>
      <c r="U33" s="25"/>
      <c r="V33" s="217">
        <f ca="1">Q33*FactorPts+(GDzero+R33)*FactorGD+S33*FactorFor</f>
        <v>48000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2</v>
      </c>
      <c r="S34" s="25">
        <f ca="1">SUMIFS($E$4:$E$9,$B$4:$B$9,$P34,$D$4:$D$9,"&lt;&gt;"&amp;$P$36)+SUMIFS($G$4:$G$9,$B$4:$B$9,"&lt;&gt;"&amp;$P$36,$D$4:$D$9,$P34)</f>
        <v>2</v>
      </c>
      <c r="T34" s="25">
        <f ca="1">SUMIFS($G$4:$G$9,$B$4:$B$9,$P34,$D$4:$D$9,"&lt;&gt;"&amp;$P$36)+SUMIFS($E$4:$E$9,$B$4:$B$9,"&lt;&gt;"&amp;$P$36,$D$4:$D$9,$P34)</f>
        <v>0</v>
      </c>
      <c r="U34" s="25"/>
      <c r="V34" s="217">
        <f ca="1">Q34*FactorPts+(GDzero+R34)*FactorGD+S34*FactorFor</f>
        <v>60052020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75" thickBot="1">
      <c r="O35" s="25" t="s">
        <v>34</v>
      </c>
      <c r="P35" t="str">
        <f>$P$7</f>
        <v>Czechia</v>
      </c>
      <c r="Q35" s="25">
        <f ca="1">SUMIFS($H$4:$H$9,$B$4:$B$9,$P35,$D$4:$D$9,"&lt;&gt;"&amp;$P$36)+SUMIFS($I$4:$I$9,$B$4:$B$9,"&lt;&gt;"&amp;$P$36,$D$4:$D$9,$P35)</f>
        <v>3</v>
      </c>
      <c r="R35" s="25">
        <f ca="1">S35-T35</f>
        <v>0</v>
      </c>
      <c r="S35" s="25">
        <f ca="1">SUMIFS($E$4:$E$9,$B$4:$B$9,$P35,$D$4:$D$9,"&lt;&gt;"&amp;$P$36)+SUMIFS($G$4:$G$9,$B$4:$B$9,"&lt;&gt;"&amp;$P$36,$D$4:$D$9,$P35)</f>
        <v>1</v>
      </c>
      <c r="T35" s="25">
        <f ca="1">SUMIFS($G$4:$G$9,$B$4:$B$9,$P35,$D$4:$D$9,"&lt;&gt;"&amp;$P$36)+SUMIFS($E$4:$E$9,$B$4:$B$9,"&lt;&gt;"&amp;$P$36,$D$4:$D$9,$P35)</f>
        <v>1</v>
      </c>
      <c r="U35" s="25"/>
      <c r="V35" s="217">
        <f ca="1">Q35*FactorPts+(GDzero+R35)*FactorGD+S35*FactorFor</f>
        <v>30050010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Töölehed</vt:lpstr>
      </vt:variant>
      <vt:variant>
        <vt:i4>27</vt:i4>
      </vt:variant>
      <vt:variant>
        <vt:lpstr>Nimega vahemikud</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schedule'!Prindiala</vt:lpstr>
      <vt:lpstr>Print!Prindiala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Martin Thomson</cp:lastModifiedBy>
  <cp:lastPrinted>2024-03-09T13:20:23Z</cp:lastPrinted>
  <dcterms:created xsi:type="dcterms:W3CDTF">2018-06-13T10:24:55Z</dcterms:created>
  <dcterms:modified xsi:type="dcterms:W3CDTF">2024-06-13T13:26:05Z</dcterms:modified>
</cp:coreProperties>
</file>